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665" windowWidth="19170" windowHeight="4710" tabRatio="889" activeTab="3"/>
  </bookViews>
  <sheets>
    <sheet name="ア 処理現況１" sheetId="1" r:id="rId1"/>
    <sheet name="ア 処理現況２" sheetId="2" r:id="rId2"/>
    <sheet name="ア 処理現況３" sheetId="3" r:id="rId3"/>
    <sheet name="ア 処理現況４" sheetId="4" r:id="rId4"/>
    <sheet name="イ 排出 総括表" sheetId="5" r:id="rId5"/>
    <sheet name="イ 生活　排出収集形態別" sheetId="6" r:id="rId6"/>
    <sheet name="イ 事業　排出収集形態別" sheetId="7" r:id="rId7"/>
    <sheet name="ウ 中間処理" sheetId="8" r:id="rId8"/>
    <sheet name="ウ 最終処分" sheetId="9" r:id="rId9"/>
    <sheet name="ウ 資源 計" sheetId="10" r:id="rId10"/>
    <sheet name="資源 紙" sheetId="11" r:id="rId11"/>
    <sheet name="資源 金属" sheetId="12" r:id="rId12"/>
    <sheet name="資源 ｶﾞﾗｽ" sheetId="13" r:id="rId13"/>
    <sheet name="資源 ﾍﾟｯﾄ" sheetId="14" r:id="rId14"/>
    <sheet name="資源 プラ" sheetId="15" r:id="rId15"/>
    <sheet name="資源 布" sheetId="16" r:id="rId16"/>
    <sheet name="資源 他" sheetId="17" r:id="rId17"/>
  </sheets>
  <definedNames>
    <definedName name="_xlnm.Print_Area" localSheetId="0">'ア 処理現況１'!$A$1:$J$23</definedName>
    <definedName name="_xlnm.Print_Area" localSheetId="1">'ア 処理現況２'!$B$1:$R$50</definedName>
    <definedName name="_xlnm.Print_Area" localSheetId="2">'ア 処理現況３'!$A$2:$M$57</definedName>
    <definedName name="_xlnm.Print_Area" localSheetId="3">'ア 処理現況４'!$B$2:$Q$74</definedName>
    <definedName name="_xlnm.Print_Area" localSheetId="6">'イ 事業　排出収集形態別'!$A$1:$AD$64</definedName>
    <definedName name="_xlnm.Print_Area" localSheetId="5">'イ 生活　排出収集形態別'!$A$1:$AD$64</definedName>
    <definedName name="_xlnm.Print_Area" localSheetId="4">'イ 排出 総括表'!$A$1:$P$71</definedName>
    <definedName name="_xlnm.Print_Area" localSheetId="8">'ウ 最終処分'!$A$1:$Q$71</definedName>
    <definedName name="_xlnm.Print_Area" localSheetId="7">'ウ 中間処理'!$A$1:$S$74</definedName>
    <definedName name="_xlnm.Print_Area" localSheetId="12">'資源 ｶﾞﾗｽ'!$A$1:$H$73</definedName>
    <definedName name="_xlnm.Print_Area" localSheetId="14">'資源 プラ'!$A$1:$H$73</definedName>
    <definedName name="_xlnm.Print_Area" localSheetId="13">'資源 ﾍﾟｯﾄ'!$A$1:$H$73</definedName>
    <definedName name="_xlnm.Print_Area" localSheetId="11">'資源 金属'!$A$1:$H$73</definedName>
    <definedName name="_xlnm.Print_Area" localSheetId="10">'資源 紙'!$A$1:$H$73</definedName>
    <definedName name="_xlnm.Print_Area" localSheetId="16">'資源 他'!$A$1:$K$73</definedName>
    <definedName name="_xlnm.Print_Area" localSheetId="15">'資源 布'!$A$1:$I$73</definedName>
  </definedNames>
  <calcPr fullCalcOnLoad="1"/>
</workbook>
</file>

<file path=xl/sharedStrings.xml><?xml version="1.0" encoding="utf-8"?>
<sst xmlns="http://schemas.openxmlformats.org/spreadsheetml/2006/main" count="1409" uniqueCount="331">
  <si>
    <t>最終処分量（自区内処理＋自区外処理［県内処理］＋自区外処理［県外処理］）</t>
  </si>
  <si>
    <t>内　訳</t>
  </si>
  <si>
    <t>ごみ堆肥化施設</t>
  </si>
  <si>
    <t>［排出量］</t>
  </si>
  <si>
    <t>その他</t>
  </si>
  <si>
    <t>自家処理量</t>
  </si>
  <si>
    <t>集団回収量</t>
  </si>
  <si>
    <t>　　　「その他の施設」とは、最終処分を目的とした減容化施設等をいう。</t>
  </si>
  <si>
    <t>（注）収集ごみの「その他」とは、危険ごみ等をいう。</t>
  </si>
  <si>
    <t>（焼却以外の中間処理施設）</t>
  </si>
  <si>
    <t>（直接資源化）</t>
  </si>
  <si>
    <t>排　出　形　態</t>
  </si>
  <si>
    <t>　排出者が直接搬入</t>
  </si>
  <si>
    <t>（イ）ごみ排出の状況</t>
  </si>
  <si>
    <t>（ウ）ごみ処理の状況</t>
  </si>
  <si>
    <t>　自家処理</t>
  </si>
  <si>
    <t xml:space="preserve"> 　　　　「総資源化量」とは、「資源化量」と「集団回収量」の合計値をいう。</t>
  </si>
  <si>
    <t>　 （注）「資源化量」とは、「施設処理に伴う資源化量」と「直接資源化量」の合計値をいう。</t>
  </si>
  <si>
    <t>・</t>
  </si>
  <si>
    <t>処理しなければならないごみの一人一日当たりの量</t>
  </si>
  <si>
    <t>処理しなければならないごみの量</t>
  </si>
  <si>
    <t>　 （注）「ごみの総排出量」とは、「収集ごみ量」、「直接搬入ごみ量」、「自家処理量」、「集団回収量」の合計値をいう。</t>
  </si>
  <si>
    <t>　 　　　「処理しなければならないごみの量」とは、「ごみの総排出量」から「資源ごみ量」及び「集団回収量」を除いた値をいう。</t>
  </si>
  <si>
    <t>（注）「処理しなければならないごみの量」＝「ごみの総排出量」－（「資源ごみ量」＋「集団回収量」）</t>
  </si>
  <si>
    <t>　　　　 「リサイクル率」＝（「総資源化量」／（「収集ごみ量」＋「直接搬入ごみ量」＋「集団回収量」））×１００</t>
  </si>
  <si>
    <t>（前年度　15.8％）</t>
  </si>
  <si>
    <t>　集団回収</t>
  </si>
  <si>
    <t>　市町村・組合による収集</t>
  </si>
  <si>
    <t>　直営による収集</t>
  </si>
  <si>
    <t>　委託業者による収集</t>
  </si>
  <si>
    <t>　許可業者による収集</t>
  </si>
  <si>
    <t>計</t>
  </si>
  <si>
    <t>市町村名</t>
  </si>
  <si>
    <t>リサイクル率</t>
  </si>
  <si>
    <t>粗大ごみ</t>
  </si>
  <si>
    <t>県合計</t>
  </si>
  <si>
    <t>(注１)</t>
  </si>
  <si>
    <t>(注２)</t>
  </si>
  <si>
    <t>可燃ごみ</t>
  </si>
  <si>
    <t>不燃ごみ</t>
  </si>
  <si>
    <t>資源ごみ</t>
  </si>
  <si>
    <t>直営</t>
  </si>
  <si>
    <t>委託</t>
  </si>
  <si>
    <t>総資源化量</t>
  </si>
  <si>
    <t>計画収集人口</t>
  </si>
  <si>
    <t>自家処理人口</t>
  </si>
  <si>
    <t>　　イ　直接埋立率</t>
  </si>
  <si>
    <t>　　ア　最終処分量</t>
  </si>
  <si>
    <t>　直接埋立率（％）</t>
  </si>
  <si>
    <t>直接埋立量</t>
  </si>
  <si>
    <t>（２）一般廃棄物最終処分の状況</t>
  </si>
  <si>
    <t>　　ウ　一般廃棄物最終処分場の残余容量</t>
  </si>
  <si>
    <t>　　エ　一般廃棄物最終処分場の残余年数　</t>
  </si>
  <si>
    <t>　残余年数（年）</t>
  </si>
  <si>
    <t>許可</t>
  </si>
  <si>
    <t>直接搬入ごみ</t>
  </si>
  <si>
    <t>ウ　ごみ処理の状況</t>
  </si>
  <si>
    <t>直接資源化</t>
  </si>
  <si>
    <t>小　計</t>
  </si>
  <si>
    <t>焼却施設</t>
  </si>
  <si>
    <t>（ウ）資源化の状況</t>
  </si>
  <si>
    <t>ア　概況</t>
  </si>
  <si>
    <t>（ア）愛知県の行政区域人口・面積</t>
  </si>
  <si>
    <t>１　廃棄物処理の状況</t>
  </si>
  <si>
    <t>面　積</t>
  </si>
  <si>
    <t>人　口</t>
  </si>
  <si>
    <t>人</t>
  </si>
  <si>
    <t>計画収集人口等</t>
  </si>
  <si>
    <t>　計画処理区域内面積</t>
  </si>
  <si>
    <t>構成比（％）</t>
  </si>
  <si>
    <t>　計画処理区域内人口</t>
  </si>
  <si>
    <t>　計画収集人口</t>
  </si>
  <si>
    <t>　自家処理人口</t>
  </si>
  <si>
    <t>t/年</t>
  </si>
  <si>
    <t>［処理量］</t>
  </si>
  <si>
    <t>収集ごみ</t>
  </si>
  <si>
    <t>（直接埋立）</t>
  </si>
  <si>
    <t>最終処分場</t>
  </si>
  <si>
    <t>（焼却残渣の埋立）</t>
  </si>
  <si>
    <t>（焼却）</t>
  </si>
  <si>
    <t>焼　却　施　設</t>
  </si>
  <si>
    <t>（処理残渣の焼却）</t>
  </si>
  <si>
    <t>（処理残渣の埋立）</t>
  </si>
  <si>
    <t>粗大ごみ処理施設</t>
  </si>
  <si>
    <t>ごみ燃料化施設</t>
  </si>
  <si>
    <t>集団回収</t>
  </si>
  <si>
    <t>自家処理</t>
  </si>
  <si>
    <t>（エ）ごみ処理事業における指標</t>
  </si>
  <si>
    <t>１　ごみの排出量</t>
  </si>
  <si>
    <t>年度</t>
  </si>
  <si>
    <t>元</t>
  </si>
  <si>
    <t>２　ごみ処理状況</t>
  </si>
  <si>
    <t>（１）ごみ減量処理率及びリサイクル率</t>
  </si>
  <si>
    <t>収集ごみ量＋直接搬入ごみ量</t>
  </si>
  <si>
    <t>集団回収量</t>
  </si>
  <si>
    <t>・直接焼却率</t>
  </si>
  <si>
    <t>資源化量＋集団回収量</t>
  </si>
  <si>
    <t>　 　　　数値は四捨五入のため合計値が一致しないことがある。</t>
  </si>
  <si>
    <t>収集ごみ量＋直接搬入ごみ量＋集団回収量</t>
  </si>
  <si>
    <t>３　ごみ処理経費の状況</t>
  </si>
  <si>
    <t>（１）ごみ処理経費</t>
  </si>
  <si>
    <t>（２）一人当たりのごみ処理経費</t>
  </si>
  <si>
    <t>ｋ㎡</t>
  </si>
  <si>
    <t>ｋ㎡</t>
  </si>
  <si>
    <t>（施設処理に伴う資源化）</t>
  </si>
  <si>
    <t>（資源化）</t>
  </si>
  <si>
    <t>　ｄ　ガラス類１／２</t>
  </si>
  <si>
    <t>　ｄ　ガラス類２／２</t>
  </si>
  <si>
    <t>　ｇ　布類１／２</t>
  </si>
  <si>
    <t>　ｇ　布類２／２</t>
  </si>
  <si>
    <t>　　　「処理しなければならないごみの一人一日当たりの量」＝（「処理しなければならないごみの量」×1,000,000）／（「総人口」×365）</t>
  </si>
  <si>
    <t>資源化量</t>
  </si>
  <si>
    <t>（単位：ｔ／年）</t>
  </si>
  <si>
    <t>リサイ
クル率
(％)</t>
  </si>
  <si>
    <t>　</t>
  </si>
  <si>
    <t>　　イ　リサイクル率</t>
  </si>
  <si>
    <t>　　ア　経費（合計）</t>
  </si>
  <si>
    <t>　　イ　建設・改良費</t>
  </si>
  <si>
    <t>　　ウ　処理及び維持管理費</t>
  </si>
  <si>
    <t>　　エ　その他の経費</t>
  </si>
  <si>
    <t>　　ア　一人当たりの経費（合計）</t>
  </si>
  <si>
    <t>　　イ　一人当たりの建設・改良費</t>
  </si>
  <si>
    <t>　　ウ　一人当たりの処理及び維持管理費</t>
  </si>
  <si>
    <t>　　エ　一人当たりのその他の経費</t>
  </si>
  <si>
    <t>　　ア　ごみ減量処理率</t>
  </si>
  <si>
    <t>　ごみ減量処理率（％）</t>
  </si>
  <si>
    <t>＝</t>
  </si>
  <si>
    <t>×１００</t>
  </si>
  <si>
    <t>＝</t>
  </si>
  <si>
    <t>　リサイクル率（％）</t>
  </si>
  <si>
    <t>×１００</t>
  </si>
  <si>
    <t>　外国人人口</t>
  </si>
  <si>
    <t>外国人人口</t>
  </si>
  <si>
    <t>　　　　 「その他の経費」とは、第三セクターへの拠出金等、他の項目に属さない経費をいう。</t>
  </si>
  <si>
    <t>　 （注）「ごみ処理経費」については、起債償還額にかかるものは除く。</t>
  </si>
  <si>
    <t>総　計</t>
  </si>
  <si>
    <t>小　計</t>
  </si>
  <si>
    <t>収集ごみ量（可燃ごみ＋不燃ごみ＋資源ごみ＋その他＋粗大ごみ）</t>
  </si>
  <si>
    <t>直接搬入
ごみ量</t>
  </si>
  <si>
    <t>弥富市</t>
  </si>
  <si>
    <t>粗大
ごみ量</t>
  </si>
  <si>
    <t>資源
ごみ量</t>
  </si>
  <si>
    <t>不燃
ごみ量</t>
  </si>
  <si>
    <t>可燃
ごみ量</t>
  </si>
  <si>
    <t>総人口</t>
  </si>
  <si>
    <t>処理しなければならないごみの一人一日当たりの量
(g/人･日)</t>
  </si>
  <si>
    <t>その他
ごみ量</t>
  </si>
  <si>
    <t>直接焼却量＋直接焼却以外の中間処理量</t>
  </si>
  <si>
    <t xml:space="preserve"> 直接焼却率＋直接焼却以外の中間処理率</t>
  </si>
  <si>
    <t>・直接焼却以外の中間処理率</t>
  </si>
  <si>
    <t>処理しなければならないごみの一人一日当たりの量</t>
  </si>
  <si>
    <t>施設処理に伴う資源化量</t>
  </si>
  <si>
    <t>　ｅ　ペットボトル１／２</t>
  </si>
  <si>
    <t>　ｅ　ペットボトル２／２</t>
  </si>
  <si>
    <t>自区外処理［県外処理］</t>
  </si>
  <si>
    <t>収集ごみ量</t>
  </si>
  <si>
    <t>直接
搬入
ごみ量</t>
  </si>
  <si>
    <t>自　家
処理量</t>
  </si>
  <si>
    <t>集　団
回収量</t>
  </si>
  <si>
    <t>　 （注１）「ごみの総排出量」とは、「収集ごみ量」、「直接搬入ごみ量」、「自家処理量」、「集団回収量」の合計値をいう。</t>
  </si>
  <si>
    <t>　 （注２）「人口」の定義について、平成19年度から住民基本台帳人口に外国人登録人口を含めている。</t>
  </si>
  <si>
    <t xml:space="preserve"> 　　　　「人口」の定義について、平成19年度から住民基本台帳人口に外国人登録人口を含めている。</t>
  </si>
  <si>
    <t>一人一日当たりのごみ排出量</t>
  </si>
  <si>
    <t>最終処分量</t>
  </si>
  <si>
    <t>総資源化</t>
  </si>
  <si>
    <t>　 　　　「資源化量」と「集団回収量」の合計値を、「総資源化量」という。</t>
  </si>
  <si>
    <t>ごみの総排出量と最終処分量の経年変化</t>
  </si>
  <si>
    <t>総資源化量とリサイクル率の経年変化</t>
  </si>
  <si>
    <t>総資源化量</t>
  </si>
  <si>
    <t>ごみ
堆肥化
施設</t>
  </si>
  <si>
    <t>ごみ
燃料化
施設</t>
  </si>
  <si>
    <t>粗大ごみ
処理施設</t>
  </si>
  <si>
    <t>その他
の施設</t>
  </si>
  <si>
    <t>その他の
資源化等
を行う
施設</t>
  </si>
  <si>
    <t>（注）「粗大ごみ処理施設」とは、粗大ごみを対象に破砕、圧縮等の処理及び有価物の選別を行う施設をいう。</t>
  </si>
  <si>
    <t>　　　「その他の施設」とは、資源化を目的とせず最終処分のための破砕、減容化等を行う施設をいう。</t>
  </si>
  <si>
    <t>　　　「ごみ堆肥化施設」とは、竪型多段式、横型箱式等原料の移送・攪拌が機械化され、ごみ堆肥化を行う施設をいう。</t>
  </si>
  <si>
    <t>　　　「ごみ燃料化施設」とは、固形化等により、ごみ燃料化を行う施設をいう。</t>
  </si>
  <si>
    <t>総計（総排出量）</t>
  </si>
  <si>
    <t>総排出量</t>
  </si>
  <si>
    <t>総排出量（収集ごみ量＋直接搬入ごみ量＋自家処理量＋集団回収量）</t>
  </si>
  <si>
    <t>　　　「リサイクル率」＝（（「資源化量」＋「集団回収量」）／（「収集ごみ量」＋「直接搬入ごみ量」＋「集団回収量」））×１００</t>
  </si>
  <si>
    <t>処理しなければならないごみの量
(ｔ／年)</t>
  </si>
  <si>
    <t>弥富市</t>
  </si>
  <si>
    <t>直接
資源化量</t>
  </si>
  <si>
    <t>（前年度　   52億円）</t>
  </si>
  <si>
    <t>集団
回収量</t>
  </si>
  <si>
    <t>ごみ堆肥化施設</t>
  </si>
  <si>
    <t>その他の資源化等を行う施設</t>
  </si>
  <si>
    <t>イ　ごみ排出の状況</t>
  </si>
  <si>
    <t>残余容量（m3）</t>
  </si>
  <si>
    <t>埋立容量（覆土を含む）（m3/年度）</t>
  </si>
  <si>
    <t>施設処理に伴う資源化量</t>
  </si>
  <si>
    <t>ごみの総排出量</t>
  </si>
  <si>
    <t>　　　　 「リサイクル率」＝（（「資源化量」＋「集団回収量」）／（「収集ごみ量」＋「直接搬入ごみ量」＋「集団回収量」））×１００</t>
  </si>
  <si>
    <t>可燃ごみ</t>
  </si>
  <si>
    <t>不燃ごみ</t>
  </si>
  <si>
    <t>資源ごみ</t>
  </si>
  <si>
    <t>その他</t>
  </si>
  <si>
    <t>粗大ごみ</t>
  </si>
  <si>
    <t>名古屋市</t>
  </si>
  <si>
    <t>豊橋市</t>
  </si>
  <si>
    <t>岡崎市</t>
  </si>
  <si>
    <t>一宮市</t>
  </si>
  <si>
    <t>瀬戸市</t>
  </si>
  <si>
    <t>半田市</t>
  </si>
  <si>
    <t>春日井市</t>
  </si>
  <si>
    <t>豊川市</t>
  </si>
  <si>
    <t>津島市</t>
  </si>
  <si>
    <t>碧南市</t>
  </si>
  <si>
    <t>刈谷市</t>
  </si>
  <si>
    <t>豊田市</t>
  </si>
  <si>
    <t>安城市</t>
  </si>
  <si>
    <t>西尾市</t>
  </si>
  <si>
    <t>蒲郡市</t>
  </si>
  <si>
    <t>犬山市</t>
  </si>
  <si>
    <t>常滑市</t>
  </si>
  <si>
    <t>江南市</t>
  </si>
  <si>
    <t>小牧市</t>
  </si>
  <si>
    <t>稲沢市</t>
  </si>
  <si>
    <t>新城市</t>
  </si>
  <si>
    <t>東海市</t>
  </si>
  <si>
    <t>大府市</t>
  </si>
  <si>
    <t>知多市</t>
  </si>
  <si>
    <t>知立市</t>
  </si>
  <si>
    <t>尾張旭市</t>
  </si>
  <si>
    <t>高浜市</t>
  </si>
  <si>
    <t>岩倉市</t>
  </si>
  <si>
    <t>豊明市</t>
  </si>
  <si>
    <t>日進市</t>
  </si>
  <si>
    <t>田原市</t>
  </si>
  <si>
    <t>愛西市</t>
  </si>
  <si>
    <t>清須市</t>
  </si>
  <si>
    <t>北名古屋市</t>
  </si>
  <si>
    <t>東郷町</t>
  </si>
  <si>
    <t>長久手町</t>
  </si>
  <si>
    <t>豊山町</t>
  </si>
  <si>
    <t>大口町</t>
  </si>
  <si>
    <t>扶桑町</t>
  </si>
  <si>
    <t>大治町</t>
  </si>
  <si>
    <t>蟹江町</t>
  </si>
  <si>
    <t>飛島村</t>
  </si>
  <si>
    <t>阿久比町</t>
  </si>
  <si>
    <t>東浦町</t>
  </si>
  <si>
    <t>南知多町</t>
  </si>
  <si>
    <t>美浜町</t>
  </si>
  <si>
    <t>武豊町</t>
  </si>
  <si>
    <t>一色町</t>
  </si>
  <si>
    <t>吉良町</t>
  </si>
  <si>
    <t>幡豆町</t>
  </si>
  <si>
    <t>幸田町</t>
  </si>
  <si>
    <t>設楽町</t>
  </si>
  <si>
    <t>東栄町</t>
  </si>
  <si>
    <t>豊根村</t>
  </si>
  <si>
    <t>その他の資源化等を行う施設</t>
  </si>
  <si>
    <t>その他の施設</t>
  </si>
  <si>
    <t>直接焼却量</t>
  </si>
  <si>
    <t>中間処理量（直接焼却量＋焼却以外の中間処理量）</t>
  </si>
  <si>
    <t>総　計</t>
  </si>
  <si>
    <t>　　　　　数値は四捨五入のため合計値が一致しないことがある。</t>
  </si>
  <si>
    <t>　 （注）「資源化量」とは、「施設処理に伴う資源化量」と「直接資源化量」の合計値をいう。</t>
  </si>
  <si>
    <t>焼却処理量（直接焼却量＋焼却以外の中間処理施設からの搬入量）</t>
  </si>
  <si>
    <t>（ア）中間処理１／２</t>
  </si>
  <si>
    <t>（ア）中間処理２／２</t>
  </si>
  <si>
    <t>焼却以外の中間処理量</t>
  </si>
  <si>
    <t>焼却以外の中間処理施設からの搬入量（処理残渣の焼却量）</t>
  </si>
  <si>
    <t>　ａ　合計１／２</t>
  </si>
  <si>
    <t>　ａ　合計２／２</t>
  </si>
  <si>
    <t>　ｃ　金属類１／２</t>
  </si>
  <si>
    <t>　ｃ　金属類２／２</t>
  </si>
  <si>
    <t>（ア）総括表１／２</t>
  </si>
  <si>
    <t>（ア）総括表２／２</t>
  </si>
  <si>
    <t>左記のごみの一人一日当たりの量
(g/人･日)</t>
  </si>
  <si>
    <t>（イ）最終処分１／２</t>
  </si>
  <si>
    <t>（イ）最終処分２／２</t>
  </si>
  <si>
    <t>総　計</t>
  </si>
  <si>
    <t>直接埋立</t>
  </si>
  <si>
    <t>焼却残渣の埋立</t>
  </si>
  <si>
    <t>焼却以外の中間処理残渣の埋立</t>
  </si>
  <si>
    <t>自区内処理</t>
  </si>
  <si>
    <t>自区外処理［県内処理］</t>
  </si>
  <si>
    <r>
      <t>　ｂ　紙類</t>
    </r>
    <r>
      <rPr>
        <vertAlign val="superscript"/>
        <sz val="14"/>
        <rFont val="ＭＳ ゴシック"/>
        <family val="3"/>
      </rPr>
      <t>*</t>
    </r>
    <r>
      <rPr>
        <sz val="14"/>
        <rFont val="ＭＳ ゴシック"/>
        <family val="3"/>
      </rPr>
      <t>１／２</t>
    </r>
  </si>
  <si>
    <r>
      <t xml:space="preserve">   </t>
    </r>
    <r>
      <rPr>
        <vertAlign val="superscript"/>
        <sz val="12"/>
        <rFont val="ＭＳ 明朝"/>
        <family val="1"/>
      </rPr>
      <t>＊</t>
    </r>
    <r>
      <rPr>
        <sz val="12"/>
        <rFont val="ＭＳ 明朝"/>
        <family val="1"/>
      </rPr>
      <t>紙類は、紙パック、紙製容器包装を含む</t>
    </r>
  </si>
  <si>
    <r>
      <t>　ｆ　プラスチック類</t>
    </r>
    <r>
      <rPr>
        <vertAlign val="superscript"/>
        <sz val="14"/>
        <rFont val="ＭＳ ゴシック"/>
        <family val="3"/>
      </rPr>
      <t>*</t>
    </r>
    <r>
      <rPr>
        <sz val="14"/>
        <rFont val="ＭＳ ゴシック"/>
        <family val="3"/>
      </rPr>
      <t>１／２</t>
    </r>
  </si>
  <si>
    <r>
      <t xml:space="preserve">   </t>
    </r>
    <r>
      <rPr>
        <vertAlign val="superscript"/>
        <sz val="12"/>
        <rFont val="ＭＳ 明朝"/>
        <family val="1"/>
      </rPr>
      <t>＊</t>
    </r>
    <r>
      <rPr>
        <sz val="12"/>
        <rFont val="ＭＳ 明朝"/>
        <family val="1"/>
      </rPr>
      <t>プラスチック類は、白色トレイ、プラスチック製容器包装を含む</t>
    </r>
  </si>
  <si>
    <r>
      <t>　ｈ　その他</t>
    </r>
    <r>
      <rPr>
        <vertAlign val="superscript"/>
        <sz val="14"/>
        <rFont val="ＭＳ ゴシック"/>
        <family val="3"/>
      </rPr>
      <t>＊</t>
    </r>
    <r>
      <rPr>
        <sz val="14"/>
        <rFont val="ＭＳ ゴシック"/>
        <family val="3"/>
      </rPr>
      <t>（ｂ紙類からｇ布類以外の資源化をいう。）１／２</t>
    </r>
  </si>
  <si>
    <r>
      <t>　ｂ　紙類</t>
    </r>
    <r>
      <rPr>
        <vertAlign val="superscript"/>
        <sz val="14"/>
        <rFont val="ＭＳ ゴシック"/>
        <family val="3"/>
      </rPr>
      <t>*</t>
    </r>
    <r>
      <rPr>
        <sz val="14"/>
        <rFont val="ＭＳ ゴシック"/>
        <family val="3"/>
      </rPr>
      <t>２／２</t>
    </r>
  </si>
  <si>
    <r>
      <t>　ｆ　プラスチック類</t>
    </r>
    <r>
      <rPr>
        <vertAlign val="superscript"/>
        <sz val="14"/>
        <rFont val="ＭＳ ゴシック"/>
        <family val="3"/>
      </rPr>
      <t>*</t>
    </r>
    <r>
      <rPr>
        <sz val="14"/>
        <rFont val="ＭＳ ゴシック"/>
        <family val="3"/>
      </rPr>
      <t>２／２</t>
    </r>
  </si>
  <si>
    <r>
      <t>　ｈ　その他</t>
    </r>
    <r>
      <rPr>
        <vertAlign val="superscript"/>
        <sz val="14"/>
        <rFont val="ＭＳ ゴシック"/>
        <family val="3"/>
      </rPr>
      <t>＊</t>
    </r>
    <r>
      <rPr>
        <sz val="14"/>
        <rFont val="ＭＳ ゴシック"/>
        <family val="3"/>
      </rPr>
      <t>（ｂ紙類からｇ布類以外の資源化をいう。）２／２</t>
    </r>
  </si>
  <si>
    <r>
      <t xml:space="preserve">   </t>
    </r>
    <r>
      <rPr>
        <vertAlign val="superscript"/>
        <sz val="12"/>
        <rFont val="ＭＳ 明朝"/>
        <family val="1"/>
      </rPr>
      <t>＊</t>
    </r>
    <r>
      <rPr>
        <sz val="12"/>
        <rFont val="ＭＳ 明朝"/>
        <family val="1"/>
      </rPr>
      <t>肥料、溶融スラグ、廃食用油(BDF)等を含む</t>
    </r>
  </si>
  <si>
    <t>みよし市</t>
  </si>
  <si>
    <t>あま市</t>
  </si>
  <si>
    <t>大治町</t>
  </si>
  <si>
    <t>人口</t>
  </si>
  <si>
    <t>混合</t>
  </si>
  <si>
    <t>可燃</t>
  </si>
  <si>
    <t>不燃</t>
  </si>
  <si>
    <t>資源</t>
  </si>
  <si>
    <t>その他</t>
  </si>
  <si>
    <t>粗大</t>
  </si>
  <si>
    <t>生活系収集ごみ量（可燃ごみ＋不燃ごみ＋資源ごみ＋その他＋粗大ごみ）＋直接搬入ごみ量</t>
  </si>
  <si>
    <t>みよし市</t>
  </si>
  <si>
    <t>あま市</t>
  </si>
  <si>
    <t>事業系収集ごみ量（可燃ごみ＋不燃ごみ＋資源ごみ＋その他＋粗大ごみ）＋直接搬入ごみ量</t>
  </si>
  <si>
    <t>（イ）(生活系)収集形態別ごみ量</t>
  </si>
  <si>
    <t>（ウ）(事業系)収集形態別ごみ量</t>
  </si>
  <si>
    <t>ごみ
飼料化施設</t>
  </si>
  <si>
    <t>ごみ飼料化施設</t>
  </si>
  <si>
    <t>削減率</t>
  </si>
  <si>
    <t>（前年度　2,801千t/年）</t>
  </si>
  <si>
    <t>（前年度　1,027ｇ/人･日）</t>
  </si>
  <si>
    <t>（前年度　2,243千t/年）</t>
  </si>
  <si>
    <t>（前年度　822ｇ/人･日）</t>
  </si>
  <si>
    <t>（前年度　77.1％）</t>
  </si>
  <si>
    <t>（前年度　298千t/年）</t>
  </si>
  <si>
    <t>（前年度　0.8％）</t>
  </si>
  <si>
    <t>（前年度　22.8％）</t>
  </si>
  <si>
    <t>（前年度　92.9％）</t>
  </si>
  <si>
    <t>（前年度　2,856千m3）</t>
  </si>
  <si>
    <t>（前年度　17年）</t>
  </si>
  <si>
    <t>ごみ飼料化施設</t>
  </si>
  <si>
    <t>「人口」は、住民基本台帳人口（平成21年10月1日現在）と外国人登録人口（平成21年10月1日現在）による合計値である。</t>
  </si>
  <si>
    <t>（２）ごみ処理の現況（平成21年度実績）</t>
  </si>
  <si>
    <t>「面積」は、国土交通省国土地理院『平成21年全国都道府県市区町村別面積調』（平成21年10月1日現在）による参考値である。</t>
  </si>
  <si>
    <t>（前年度　1,237億円）</t>
  </si>
  <si>
    <t>（前年度　  180億円）</t>
  </si>
  <si>
    <t>（前年度  1,005億円）</t>
  </si>
  <si>
    <t>（前年度　　16,542円）</t>
  </si>
  <si>
    <t>（前年度　　 2,407円）</t>
  </si>
  <si>
    <t>（前年度　　13,443円）</t>
  </si>
  <si>
    <t>（前年度　　   692円）</t>
  </si>
</sst>
</file>

<file path=xl/styles.xml><?xml version="1.0" encoding="utf-8"?>
<styleSheet xmlns="http://schemas.openxmlformats.org/spreadsheetml/2006/main">
  <numFmts count="5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&quot;t/年&quot;"/>
    <numFmt numFmtId="178" formatCode="0.0_ "/>
    <numFmt numFmtId="179" formatCode="#,##0_);[Red]\(#,##0\)"/>
    <numFmt numFmtId="180" formatCode="0.0_);[Red]\(0.0\)"/>
    <numFmt numFmtId="181" formatCode="0_ "/>
    <numFmt numFmtId="182" formatCode="0.000_ "/>
    <numFmt numFmtId="183" formatCode="0.00_ "/>
    <numFmt numFmtId="184" formatCode="0.0000_ "/>
    <numFmt numFmtId="185" formatCode="\ ;_ * &quot;-&quot;_ ;_ @_ "/>
    <numFmt numFmtId="186" formatCode=";_ * &quot;-&quot;_ ;;_ @_ "/>
    <numFmt numFmtId="187" formatCode="&quot;-&quot;_ ;;_ @_ "/>
    <numFmt numFmtId="188" formatCode="0.0%"/>
    <numFmt numFmtId="189" formatCode="#,##0&quot;千立方メートル&quot;"/>
    <numFmt numFmtId="190" formatCode="#,##0&quot;千m3&quot;"/>
    <numFmt numFmtId="191" formatCode="#,##0&quot;年&quot;"/>
    <numFmt numFmtId="192" formatCode="#,##0.0&quot;年&quot;"/>
    <numFmt numFmtId="193" formatCode="#,##0.00&quot;年&quot;"/>
    <numFmt numFmtId="194" formatCode="#,##0.0&quot;億円&quot;"/>
    <numFmt numFmtId="195" formatCode="#,##0&quot;億円&quot;"/>
    <numFmt numFmtId="196" formatCode="#,##0&quot;円&quot;"/>
    <numFmt numFmtId="197" formatCode="#,##0.0&quot;％&quot;"/>
    <numFmt numFmtId="198" formatCode="#,##0&quot;グラム&quot;"/>
    <numFmt numFmtId="199" formatCode="#,##0&quot;千トン&quot;"/>
    <numFmt numFmtId="200" formatCode="#,##0&quot;g/人･日&quot;"/>
    <numFmt numFmtId="201" formatCode="#,##0&quot;千t/年&quot;"/>
    <numFmt numFmtId="202" formatCode="#,##0.0&quot;千m3&quot;"/>
    <numFmt numFmtId="203" formatCode="0;_搀"/>
    <numFmt numFmtId="204" formatCode="0;_吀"/>
    <numFmt numFmtId="205" formatCode="0.0;_吀"/>
    <numFmt numFmtId="206" formatCode="0.00;_吀"/>
    <numFmt numFmtId="207" formatCode="0.000;_吀"/>
    <numFmt numFmtId="208" formatCode="0;_蠀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[$€-2]\ #,##0.00_);[Red]\([$€-2]\ #,##0.00\)"/>
    <numFmt numFmtId="213" formatCode="\ \ #,###;[Red]&quot;Δ&quot;#,###;\-"/>
    <numFmt numFmtId="214" formatCode="#,##0;[Red]#,##0"/>
    <numFmt numFmtId="215" formatCode="0_);[Red]\(0\)"/>
    <numFmt numFmtId="216" formatCode="#,##0_ ;[Red]\-#,##0\ "/>
    <numFmt numFmtId="217" formatCode="0_ ;[Red]\-0\ "/>
  </numFmts>
  <fonts count="40">
    <font>
      <sz val="12"/>
      <name val="平成明朝"/>
      <family val="3"/>
    </font>
    <font>
      <b/>
      <sz val="12"/>
      <name val="平成明朝"/>
      <family val="3"/>
    </font>
    <font>
      <i/>
      <sz val="12"/>
      <name val="平成明朝"/>
      <family val="3"/>
    </font>
    <font>
      <b/>
      <i/>
      <sz val="12"/>
      <name val="平成明朝"/>
      <family val="3"/>
    </font>
    <font>
      <sz val="6"/>
      <name val="Osaka"/>
      <family val="3"/>
    </font>
    <font>
      <sz val="6"/>
      <name val="ＭＳ Ｐゴシック"/>
      <family val="3"/>
    </font>
    <font>
      <u val="single"/>
      <sz val="12"/>
      <color indexed="12"/>
      <name val="平成明朝"/>
      <family val="3"/>
    </font>
    <font>
      <u val="single"/>
      <sz val="12"/>
      <color indexed="36"/>
      <name val="平成明朝"/>
      <family val="3"/>
    </font>
    <font>
      <sz val="12"/>
      <name val="ＭＳ ゴシック"/>
      <family val="3"/>
    </font>
    <font>
      <sz val="12"/>
      <name val="ＭＳ 明朝"/>
      <family val="1"/>
    </font>
    <font>
      <sz val="10"/>
      <name val="ＭＳ 明朝"/>
      <family val="1"/>
    </font>
    <font>
      <sz val="12"/>
      <color indexed="10"/>
      <name val="ＭＳ 明朝"/>
      <family val="1"/>
    </font>
    <font>
      <sz val="16"/>
      <name val="ＭＳ ゴシック"/>
      <family val="3"/>
    </font>
    <font>
      <sz val="14"/>
      <name val="ＭＳ 明朝"/>
      <family val="1"/>
    </font>
    <font>
      <sz val="16"/>
      <name val="ＭＳ 明朝"/>
      <family val="1"/>
    </font>
    <font>
      <sz val="14"/>
      <name val="ＭＳ ゴシック"/>
      <family val="3"/>
    </font>
    <font>
      <sz val="10"/>
      <name val="ＭＳ ゴシック"/>
      <family val="3"/>
    </font>
    <font>
      <sz val="1"/>
      <name val="ＭＳ ゴシック"/>
      <family val="3"/>
    </font>
    <font>
      <sz val="13"/>
      <name val="ＭＳ 明朝"/>
      <family val="1"/>
    </font>
    <font>
      <sz val="20"/>
      <name val="ＭＳ ゴシック"/>
      <family val="3"/>
    </font>
    <font>
      <sz val="15"/>
      <name val="ＭＳ 明朝"/>
      <family val="1"/>
    </font>
    <font>
      <sz val="9"/>
      <name val="ＭＳ 明朝"/>
      <family val="1"/>
    </font>
    <font>
      <sz val="2.25"/>
      <name val="ＭＳ ゴシック"/>
      <family val="3"/>
    </font>
    <font>
      <sz val="1.75"/>
      <name val="ＭＳ ゴシック"/>
      <family val="3"/>
    </font>
    <font>
      <sz val="2"/>
      <name val="ＭＳ ゴシック"/>
      <family val="3"/>
    </font>
    <font>
      <sz val="10.5"/>
      <name val="ＭＳ ゴシック"/>
      <family val="3"/>
    </font>
    <font>
      <sz val="15"/>
      <name val="ＭＳ ゴシック"/>
      <family val="3"/>
    </font>
    <font>
      <sz val="10.25"/>
      <name val="ＭＳ ゴシック"/>
      <family val="3"/>
    </font>
    <font>
      <sz val="11"/>
      <name val="ＭＳ 明朝"/>
      <family val="1"/>
    </font>
    <font>
      <sz val="22"/>
      <name val="ＭＳ ゴシック"/>
      <family val="3"/>
    </font>
    <font>
      <sz val="14"/>
      <name val="平成明朝"/>
      <family val="3"/>
    </font>
    <font>
      <sz val="11"/>
      <name val="ＭＳ ゴシック"/>
      <family val="3"/>
    </font>
    <font>
      <sz val="6"/>
      <name val="ＭＳ ゴシック"/>
      <family val="3"/>
    </font>
    <font>
      <sz val="8"/>
      <name val="ＭＳ 明朝"/>
      <family val="1"/>
    </font>
    <font>
      <sz val="9.75"/>
      <name val="ＭＳ ゴシック"/>
      <family val="3"/>
    </font>
    <font>
      <sz val="18"/>
      <name val="ＭＳ 明朝"/>
      <family val="1"/>
    </font>
    <font>
      <vertAlign val="superscript"/>
      <sz val="14"/>
      <name val="ＭＳ ゴシック"/>
      <family val="3"/>
    </font>
    <font>
      <vertAlign val="superscript"/>
      <sz val="12"/>
      <name val="ＭＳ 明朝"/>
      <family val="1"/>
    </font>
    <font>
      <sz val="10"/>
      <name val="MS ゴシック"/>
      <family val="3"/>
    </font>
    <font>
      <sz val="6"/>
      <name val="平成明朝"/>
      <family val="3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81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 style="thin"/>
    </border>
    <border>
      <left style="thin"/>
      <right>
        <color indexed="63"/>
      </right>
      <top>
        <color indexed="63"/>
      </top>
      <bottom style="dashed"/>
    </border>
    <border>
      <left style="thin"/>
      <right style="dashed"/>
      <top>
        <color indexed="63"/>
      </top>
      <bottom style="dashed"/>
    </border>
    <border>
      <left style="thin"/>
      <right style="medium"/>
      <top>
        <color indexed="63"/>
      </top>
      <bottom style="thin"/>
    </border>
    <border>
      <left style="thin"/>
      <right style="dashed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ashed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dash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dashed"/>
      <bottom style="thin"/>
    </border>
    <border>
      <left>
        <color indexed="63"/>
      </left>
      <right style="dashed"/>
      <top>
        <color indexed="63"/>
      </top>
      <bottom style="dashed"/>
    </border>
    <border>
      <left style="thin"/>
      <right style="thin"/>
      <top style="thin"/>
      <bottom style="dashed"/>
    </border>
    <border>
      <left style="dashed"/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 style="dashed"/>
      <top style="dashed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dashed"/>
      <right>
        <color indexed="63"/>
      </right>
      <top>
        <color indexed="63"/>
      </top>
      <bottom>
        <color indexed="63"/>
      </bottom>
    </border>
    <border>
      <left style="thin"/>
      <right style="dashed"/>
      <top style="dashed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1" fillId="0" borderId="0">
      <alignment/>
      <protection/>
    </xf>
    <xf numFmtId="0" fontId="7" fillId="0" borderId="0" applyNumberFormat="0" applyFill="0" applyBorder="0" applyAlignment="0" applyProtection="0"/>
  </cellStyleXfs>
  <cellXfs count="498">
    <xf numFmtId="0" fontId="0" fillId="0" borderId="0" xfId="0" applyAlignment="1">
      <alignment/>
    </xf>
    <xf numFmtId="0" fontId="9" fillId="0" borderId="0" xfId="0" applyFont="1" applyAlignment="1">
      <alignment/>
    </xf>
    <xf numFmtId="38" fontId="9" fillId="0" borderId="0" xfId="17" applyFont="1" applyFill="1" applyAlignment="1">
      <alignment/>
    </xf>
    <xf numFmtId="38" fontId="9" fillId="0" borderId="0" xfId="17" applyFont="1" applyFill="1" applyBorder="1" applyAlignment="1" applyProtection="1">
      <alignment vertical="center"/>
      <protection/>
    </xf>
    <xf numFmtId="38" fontId="8" fillId="0" borderId="0" xfId="17" applyFont="1" applyFill="1" applyAlignment="1">
      <alignment/>
    </xf>
    <xf numFmtId="38" fontId="8" fillId="0" borderId="0" xfId="17" applyFont="1" applyFill="1" applyBorder="1" applyAlignment="1" applyProtection="1">
      <alignment vertical="center"/>
      <protection locked="0"/>
    </xf>
    <xf numFmtId="38" fontId="8" fillId="0" borderId="0" xfId="17" applyFont="1" applyFill="1" applyBorder="1" applyAlignment="1" applyProtection="1">
      <alignment horizontal="center" vertical="center" shrinkToFit="1"/>
      <protection locked="0"/>
    </xf>
    <xf numFmtId="0" fontId="8" fillId="0" borderId="0" xfId="0" applyFont="1" applyFill="1" applyAlignment="1">
      <alignment/>
    </xf>
    <xf numFmtId="38" fontId="9" fillId="0" borderId="0" xfId="17" applyFont="1" applyFill="1" applyBorder="1" applyAlignment="1">
      <alignment horizontal="center"/>
    </xf>
    <xf numFmtId="0" fontId="9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38" fontId="8" fillId="0" borderId="0" xfId="17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38" fontId="9" fillId="0" borderId="0" xfId="0" applyNumberFormat="1" applyFont="1" applyFill="1" applyAlignment="1">
      <alignment/>
    </xf>
    <xf numFmtId="38" fontId="9" fillId="0" borderId="0" xfId="17" applyFont="1" applyFill="1" applyBorder="1" applyAlignment="1">
      <alignment/>
    </xf>
    <xf numFmtId="0" fontId="9" fillId="0" borderId="0" xfId="0" applyFont="1" applyAlignment="1">
      <alignment horizontal="center"/>
    </xf>
    <xf numFmtId="0" fontId="15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38" fontId="9" fillId="0" borderId="0" xfId="17" applyFont="1" applyAlignment="1">
      <alignment/>
    </xf>
    <xf numFmtId="3" fontId="9" fillId="0" borderId="0" xfId="0" applyNumberFormat="1" applyFont="1" applyFill="1" applyAlignment="1">
      <alignment/>
    </xf>
    <xf numFmtId="0" fontId="9" fillId="0" borderId="0" xfId="0" applyFont="1" applyFill="1" applyAlignment="1">
      <alignment horizontal="right"/>
    </xf>
    <xf numFmtId="0" fontId="18" fillId="0" borderId="0" xfId="0" applyFont="1" applyFill="1" applyAlignment="1">
      <alignment vertical="center"/>
    </xf>
    <xf numFmtId="0" fontId="20" fillId="0" borderId="0" xfId="0" applyFont="1" applyFill="1" applyAlignment="1">
      <alignment horizontal="right"/>
    </xf>
    <xf numFmtId="0" fontId="12" fillId="0" borderId="0" xfId="0" applyFont="1" applyAlignment="1">
      <alignment vertical="center"/>
    </xf>
    <xf numFmtId="0" fontId="19" fillId="0" borderId="0" xfId="0" applyFont="1" applyAlignment="1">
      <alignment/>
    </xf>
    <xf numFmtId="0" fontId="12" fillId="0" borderId="0" xfId="0" applyFont="1" applyAlignment="1">
      <alignment horizontal="left" vertical="center"/>
    </xf>
    <xf numFmtId="0" fontId="15" fillId="0" borderId="0" xfId="0" applyFont="1" applyFill="1" applyAlignment="1">
      <alignment vertical="center"/>
    </xf>
    <xf numFmtId="0" fontId="15" fillId="0" borderId="0" xfId="0" applyFont="1" applyFill="1" applyBorder="1" applyAlignment="1">
      <alignment vertical="center"/>
    </xf>
    <xf numFmtId="0" fontId="26" fillId="0" borderId="0" xfId="0" applyFont="1" applyFill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38" fontId="11" fillId="0" borderId="0" xfId="17" applyFont="1" applyAlignment="1">
      <alignment/>
    </xf>
    <xf numFmtId="0" fontId="18" fillId="0" borderId="0" xfId="0" applyFont="1" applyAlignment="1">
      <alignment/>
    </xf>
    <xf numFmtId="177" fontId="18" fillId="0" borderId="0" xfId="0" applyNumberFormat="1" applyFont="1" applyAlignment="1">
      <alignment/>
    </xf>
    <xf numFmtId="0" fontId="18" fillId="0" borderId="3" xfId="0" applyFont="1" applyBorder="1" applyAlignment="1">
      <alignment/>
    </xf>
    <xf numFmtId="177" fontId="18" fillId="0" borderId="3" xfId="0" applyNumberFormat="1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4" xfId="0" applyFont="1" applyBorder="1" applyAlignment="1">
      <alignment/>
    </xf>
    <xf numFmtId="0" fontId="18" fillId="0" borderId="5" xfId="0" applyFont="1" applyBorder="1" applyAlignment="1">
      <alignment/>
    </xf>
    <xf numFmtId="0" fontId="18" fillId="0" borderId="6" xfId="0" applyFont="1" applyBorder="1" applyAlignment="1">
      <alignment horizontal="center" vertical="center"/>
    </xf>
    <xf numFmtId="177" fontId="18" fillId="0" borderId="7" xfId="0" applyNumberFormat="1" applyFont="1" applyBorder="1" applyAlignment="1">
      <alignment/>
    </xf>
    <xf numFmtId="0" fontId="18" fillId="0" borderId="8" xfId="0" applyFont="1" applyBorder="1" applyAlignment="1">
      <alignment/>
    </xf>
    <xf numFmtId="0" fontId="18" fillId="0" borderId="9" xfId="0" applyFont="1" applyBorder="1" applyAlignment="1">
      <alignment/>
    </xf>
    <xf numFmtId="0" fontId="18" fillId="0" borderId="10" xfId="0" applyFont="1" applyBorder="1" applyAlignment="1">
      <alignment/>
    </xf>
    <xf numFmtId="0" fontId="18" fillId="0" borderId="11" xfId="0" applyFont="1" applyBorder="1" applyAlignment="1">
      <alignment/>
    </xf>
    <xf numFmtId="0" fontId="18" fillId="0" borderId="12" xfId="0" applyFont="1" applyBorder="1" applyAlignment="1">
      <alignment/>
    </xf>
    <xf numFmtId="177" fontId="18" fillId="0" borderId="13" xfId="0" applyNumberFormat="1" applyFont="1" applyBorder="1" applyAlignment="1">
      <alignment/>
    </xf>
    <xf numFmtId="0" fontId="18" fillId="0" borderId="14" xfId="0" applyFont="1" applyBorder="1" applyAlignment="1">
      <alignment/>
    </xf>
    <xf numFmtId="0" fontId="18" fillId="0" borderId="15" xfId="0" applyFont="1" applyBorder="1" applyAlignment="1">
      <alignment/>
    </xf>
    <xf numFmtId="0" fontId="18" fillId="0" borderId="16" xfId="0" applyFont="1" applyBorder="1" applyAlignment="1">
      <alignment/>
    </xf>
    <xf numFmtId="0" fontId="18" fillId="0" borderId="17" xfId="0" applyFont="1" applyBorder="1" applyAlignment="1">
      <alignment/>
    </xf>
    <xf numFmtId="0" fontId="18" fillId="0" borderId="18" xfId="0" applyFont="1" applyBorder="1" applyAlignment="1">
      <alignment/>
    </xf>
    <xf numFmtId="177" fontId="18" fillId="0" borderId="12" xfId="0" applyNumberFormat="1" applyFont="1" applyBorder="1" applyAlignment="1">
      <alignment/>
    </xf>
    <xf numFmtId="0" fontId="18" fillId="0" borderId="19" xfId="0" applyFont="1" applyBorder="1" applyAlignment="1">
      <alignment/>
    </xf>
    <xf numFmtId="0" fontId="18" fillId="0" borderId="0" xfId="0" applyFont="1" applyAlignment="1">
      <alignment vertical="center"/>
    </xf>
    <xf numFmtId="177" fontId="18" fillId="0" borderId="0" xfId="0" applyNumberFormat="1" applyFont="1" applyAlignment="1">
      <alignment vertical="center"/>
    </xf>
    <xf numFmtId="0" fontId="18" fillId="0" borderId="3" xfId="0" applyFont="1" applyBorder="1" applyAlignment="1">
      <alignment vertical="center"/>
    </xf>
    <xf numFmtId="177" fontId="18" fillId="0" borderId="3" xfId="0" applyNumberFormat="1" applyFont="1" applyBorder="1" applyAlignment="1">
      <alignment vertical="center"/>
    </xf>
    <xf numFmtId="0" fontId="18" fillId="0" borderId="0" xfId="0" applyFont="1" applyAlignment="1">
      <alignment horizontal="center" vertical="center"/>
    </xf>
    <xf numFmtId="0" fontId="29" fillId="0" borderId="0" xfId="0" applyFont="1" applyFill="1" applyAlignment="1">
      <alignment vertical="center"/>
    </xf>
    <xf numFmtId="38" fontId="26" fillId="0" borderId="17" xfId="17" applyFont="1" applyFill="1" applyBorder="1" applyAlignment="1" applyProtection="1">
      <alignment horizontal="right" vertical="center" shrinkToFit="1"/>
      <protection locked="0"/>
    </xf>
    <xf numFmtId="0" fontId="13" fillId="0" borderId="0" xfId="0" applyFont="1" applyFill="1" applyAlignment="1">
      <alignment/>
    </xf>
    <xf numFmtId="38" fontId="13" fillId="0" borderId="20" xfId="0" applyNumberFormat="1" applyFont="1" applyFill="1" applyBorder="1" applyAlignment="1">
      <alignment vertical="center" shrinkToFit="1"/>
    </xf>
    <xf numFmtId="38" fontId="13" fillId="0" borderId="21" xfId="0" applyNumberFormat="1" applyFont="1" applyFill="1" applyBorder="1" applyAlignment="1">
      <alignment vertical="center" shrinkToFit="1"/>
    </xf>
    <xf numFmtId="38" fontId="13" fillId="0" borderId="22" xfId="17" applyFont="1" applyFill="1" applyBorder="1" applyAlignment="1">
      <alignment vertical="center" shrinkToFit="1"/>
    </xf>
    <xf numFmtId="176" fontId="13" fillId="0" borderId="23" xfId="17" applyNumberFormat="1" applyFont="1" applyFill="1" applyBorder="1" applyAlignment="1">
      <alignment vertical="center" shrinkToFit="1"/>
    </xf>
    <xf numFmtId="38" fontId="13" fillId="0" borderId="24" xfId="17" applyFont="1" applyFill="1" applyBorder="1" applyAlignment="1">
      <alignment vertical="center" shrinkToFit="1"/>
    </xf>
    <xf numFmtId="176" fontId="13" fillId="0" borderId="9" xfId="17" applyNumberFormat="1" applyFont="1" applyFill="1" applyBorder="1" applyAlignment="1">
      <alignment vertical="center" shrinkToFit="1"/>
    </xf>
    <xf numFmtId="38" fontId="13" fillId="0" borderId="25" xfId="17" applyFont="1" applyFill="1" applyBorder="1" applyAlignment="1">
      <alignment vertical="center" shrinkToFit="1"/>
    </xf>
    <xf numFmtId="38" fontId="13" fillId="0" borderId="26" xfId="17" applyFont="1" applyFill="1" applyBorder="1" applyAlignment="1">
      <alignment vertical="center" shrinkToFit="1"/>
    </xf>
    <xf numFmtId="176" fontId="13" fillId="0" borderId="14" xfId="17" applyNumberFormat="1" applyFont="1" applyFill="1" applyBorder="1" applyAlignment="1">
      <alignment vertical="center" shrinkToFit="1"/>
    </xf>
    <xf numFmtId="176" fontId="13" fillId="0" borderId="27" xfId="17" applyNumberFormat="1" applyFont="1" applyFill="1" applyBorder="1" applyAlignment="1">
      <alignment vertical="center" shrinkToFit="1"/>
    </xf>
    <xf numFmtId="38" fontId="13" fillId="0" borderId="21" xfId="17" applyFont="1" applyFill="1" applyBorder="1" applyAlignment="1">
      <alignment vertical="center" shrinkToFit="1"/>
    </xf>
    <xf numFmtId="176" fontId="13" fillId="0" borderId="28" xfId="17" applyNumberFormat="1" applyFont="1" applyFill="1" applyBorder="1" applyAlignment="1">
      <alignment vertical="center" shrinkToFit="1"/>
    </xf>
    <xf numFmtId="38" fontId="20" fillId="0" borderId="0" xfId="17" applyFont="1" applyFill="1" applyBorder="1" applyAlignment="1">
      <alignment horizontal="center" vertical="center"/>
    </xf>
    <xf numFmtId="0" fontId="20" fillId="0" borderId="29" xfId="0" applyFont="1" applyFill="1" applyBorder="1" applyAlignment="1">
      <alignment vertical="center"/>
    </xf>
    <xf numFmtId="0" fontId="20" fillId="0" borderId="30" xfId="0" applyFont="1" applyFill="1" applyBorder="1" applyAlignment="1">
      <alignment vertical="center"/>
    </xf>
    <xf numFmtId="0" fontId="20" fillId="0" borderId="0" xfId="0" applyFont="1" applyFill="1" applyAlignment="1">
      <alignment/>
    </xf>
    <xf numFmtId="0" fontId="14" fillId="0" borderId="0" xfId="0" applyFont="1" applyFill="1" applyAlignment="1">
      <alignment horizontal="right"/>
    </xf>
    <xf numFmtId="3" fontId="9" fillId="0" borderId="0" xfId="0" applyNumberFormat="1" applyFont="1" applyFill="1" applyBorder="1" applyAlignment="1">
      <alignment/>
    </xf>
    <xf numFmtId="3" fontId="9" fillId="0" borderId="0" xfId="0" applyNumberFormat="1" applyFont="1" applyFill="1" applyAlignment="1">
      <alignment vertical="center"/>
    </xf>
    <xf numFmtId="3" fontId="9" fillId="0" borderId="0" xfId="0" applyNumberFormat="1" applyFont="1" applyFill="1" applyAlignment="1">
      <alignment horizontal="right"/>
    </xf>
    <xf numFmtId="38" fontId="13" fillId="0" borderId="31" xfId="17" applyFont="1" applyFill="1" applyBorder="1" applyAlignment="1">
      <alignment vertical="center" shrinkToFit="1"/>
    </xf>
    <xf numFmtId="0" fontId="13" fillId="0" borderId="32" xfId="0" applyFont="1" applyFill="1" applyBorder="1" applyAlignment="1">
      <alignment vertical="center" shrinkToFit="1"/>
    </xf>
    <xf numFmtId="0" fontId="13" fillId="0" borderId="32" xfId="0" applyFont="1" applyFill="1" applyBorder="1" applyAlignment="1">
      <alignment vertical="center"/>
    </xf>
    <xf numFmtId="38" fontId="13" fillId="0" borderId="33" xfId="0" applyNumberFormat="1" applyFont="1" applyFill="1" applyBorder="1" applyAlignment="1">
      <alignment vertical="center" shrinkToFit="1"/>
    </xf>
    <xf numFmtId="38" fontId="9" fillId="0" borderId="0" xfId="17" applyFont="1" applyFill="1" applyBorder="1" applyAlignment="1">
      <alignment/>
    </xf>
    <xf numFmtId="0" fontId="9" fillId="0" borderId="24" xfId="0" applyFont="1" applyFill="1" applyBorder="1" applyAlignment="1">
      <alignment vertical="center"/>
    </xf>
    <xf numFmtId="3" fontId="9" fillId="0" borderId="0" xfId="17" applyNumberFormat="1" applyFont="1" applyFill="1" applyBorder="1" applyAlignment="1">
      <alignment horizontal="center"/>
    </xf>
    <xf numFmtId="3" fontId="9" fillId="0" borderId="0" xfId="17" applyNumberFormat="1" applyFont="1" applyFill="1" applyBorder="1" applyAlignment="1">
      <alignment/>
    </xf>
    <xf numFmtId="38" fontId="13" fillId="0" borderId="0" xfId="17" applyFont="1" applyFill="1" applyBorder="1" applyAlignment="1">
      <alignment vertical="center" shrinkToFit="1"/>
    </xf>
    <xf numFmtId="38" fontId="13" fillId="0" borderId="0" xfId="17" applyFont="1" applyFill="1" applyBorder="1" applyAlignment="1">
      <alignment horizontal="center" vertical="center" shrinkToFit="1"/>
    </xf>
    <xf numFmtId="0" fontId="13" fillId="0" borderId="0" xfId="0" applyFont="1" applyFill="1" applyBorder="1" applyAlignment="1">
      <alignment vertical="center" shrinkToFit="1"/>
    </xf>
    <xf numFmtId="176" fontId="13" fillId="0" borderId="0" xfId="17" applyNumberFormat="1" applyFont="1" applyFill="1" applyBorder="1" applyAlignment="1">
      <alignment vertical="center" shrinkToFit="1"/>
    </xf>
    <xf numFmtId="38" fontId="9" fillId="0" borderId="0" xfId="17" applyNumberFormat="1" applyFont="1" applyFill="1" applyBorder="1" applyAlignment="1">
      <alignment/>
    </xf>
    <xf numFmtId="38" fontId="9" fillId="0" borderId="34" xfId="17" applyFont="1" applyFill="1" applyBorder="1" applyAlignment="1">
      <alignment vertical="center"/>
    </xf>
    <xf numFmtId="0" fontId="9" fillId="0" borderId="0" xfId="21" applyFont="1" applyFill="1" applyBorder="1" applyAlignment="1">
      <alignment horizontal="left" vertical="center"/>
      <protection/>
    </xf>
    <xf numFmtId="0" fontId="20" fillId="0" borderId="29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20" fillId="0" borderId="30" xfId="0" applyFont="1" applyFill="1" applyBorder="1" applyAlignment="1">
      <alignment horizontal="left" vertical="center"/>
    </xf>
    <xf numFmtId="0" fontId="20" fillId="0" borderId="3" xfId="0" applyFont="1" applyFill="1" applyBorder="1" applyAlignment="1">
      <alignment horizontal="left" vertical="center"/>
    </xf>
    <xf numFmtId="0" fontId="20" fillId="0" borderId="35" xfId="0" applyFont="1" applyFill="1" applyBorder="1" applyAlignment="1">
      <alignment horizontal="center" vertical="center"/>
    </xf>
    <xf numFmtId="0" fontId="13" fillId="0" borderId="35" xfId="0" applyFont="1" applyFill="1" applyBorder="1" applyAlignment="1">
      <alignment vertical="center"/>
    </xf>
    <xf numFmtId="0" fontId="13" fillId="0" borderId="36" xfId="0" applyFont="1" applyFill="1" applyBorder="1" applyAlignment="1">
      <alignment vertical="center"/>
    </xf>
    <xf numFmtId="38" fontId="13" fillId="0" borderId="17" xfId="0" applyNumberFormat="1" applyFont="1" applyFill="1" applyBorder="1" applyAlignment="1">
      <alignment vertical="center" shrinkToFit="1"/>
    </xf>
    <xf numFmtId="38" fontId="18" fillId="0" borderId="33" xfId="17" applyFont="1" applyFill="1" applyBorder="1" applyAlignment="1" applyProtection="1">
      <alignment horizontal="center" vertical="center" wrapText="1"/>
      <protection locked="0"/>
    </xf>
    <xf numFmtId="38" fontId="18" fillId="0" borderId="37" xfId="17" applyFont="1" applyFill="1" applyBorder="1" applyAlignment="1" applyProtection="1">
      <alignment horizontal="center" vertical="center" wrapText="1"/>
      <protection locked="0"/>
    </xf>
    <xf numFmtId="0" fontId="18" fillId="0" borderId="37" xfId="0" applyFont="1" applyFill="1" applyBorder="1" applyAlignment="1">
      <alignment horizontal="center" vertical="center" wrapText="1"/>
    </xf>
    <xf numFmtId="38" fontId="13" fillId="0" borderId="0" xfId="0" applyNumberFormat="1" applyFont="1" applyFill="1" applyBorder="1" applyAlignment="1">
      <alignment vertical="center" shrinkToFit="1"/>
    </xf>
    <xf numFmtId="38" fontId="15" fillId="0" borderId="0" xfId="17" applyFont="1" applyFill="1" applyAlignment="1">
      <alignment vertical="center"/>
    </xf>
    <xf numFmtId="38" fontId="13" fillId="0" borderId="0" xfId="17" applyFont="1" applyFill="1" applyAlignment="1">
      <alignment vertical="center"/>
    </xf>
    <xf numFmtId="0" fontId="13" fillId="0" borderId="16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vertical="center"/>
    </xf>
    <xf numFmtId="0" fontId="9" fillId="0" borderId="29" xfId="0" applyFont="1" applyFill="1" applyBorder="1" applyAlignment="1">
      <alignment vertical="center"/>
    </xf>
    <xf numFmtId="0" fontId="9" fillId="0" borderId="38" xfId="0" applyFont="1" applyFill="1" applyBorder="1" applyAlignment="1">
      <alignment vertical="center"/>
    </xf>
    <xf numFmtId="0" fontId="13" fillId="0" borderId="29" xfId="0" applyFont="1" applyFill="1" applyBorder="1" applyAlignment="1">
      <alignment vertical="center"/>
    </xf>
    <xf numFmtId="0" fontId="18" fillId="0" borderId="39" xfId="0" applyFont="1" applyFill="1" applyBorder="1" applyAlignment="1">
      <alignment horizontal="center" vertical="center" wrapText="1"/>
    </xf>
    <xf numFmtId="0" fontId="13" fillId="0" borderId="30" xfId="0" applyFont="1" applyFill="1" applyBorder="1" applyAlignment="1">
      <alignment vertical="center"/>
    </xf>
    <xf numFmtId="0" fontId="13" fillId="0" borderId="1" xfId="0" applyFont="1" applyFill="1" applyBorder="1" applyAlignment="1">
      <alignment vertical="center"/>
    </xf>
    <xf numFmtId="3" fontId="9" fillId="0" borderId="30" xfId="0" applyNumberFormat="1" applyFont="1" applyFill="1" applyBorder="1" applyAlignment="1">
      <alignment vertical="center"/>
    </xf>
    <xf numFmtId="3" fontId="9" fillId="0" borderId="29" xfId="0" applyNumberFormat="1" applyFont="1" applyFill="1" applyBorder="1" applyAlignment="1">
      <alignment vertical="center"/>
    </xf>
    <xf numFmtId="3" fontId="9" fillId="0" borderId="38" xfId="0" applyNumberFormat="1" applyFont="1" applyFill="1" applyBorder="1" applyAlignment="1">
      <alignment vertical="center"/>
    </xf>
    <xf numFmtId="0" fontId="9" fillId="0" borderId="26" xfId="0" applyFont="1" applyFill="1" applyBorder="1" applyAlignment="1">
      <alignment vertical="center"/>
    </xf>
    <xf numFmtId="0" fontId="9" fillId="0" borderId="31" xfId="0" applyFont="1" applyFill="1" applyBorder="1" applyAlignment="1">
      <alignment vertical="center"/>
    </xf>
    <xf numFmtId="0" fontId="9" fillId="0" borderId="21" xfId="0" applyFont="1" applyFill="1" applyBorder="1" applyAlignment="1">
      <alignment vertical="center"/>
    </xf>
    <xf numFmtId="0" fontId="9" fillId="0" borderId="22" xfId="0" applyFont="1" applyFill="1" applyBorder="1" applyAlignment="1">
      <alignment vertical="center"/>
    </xf>
    <xf numFmtId="0" fontId="18" fillId="0" borderId="0" xfId="0" applyFont="1" applyBorder="1" applyAlignment="1">
      <alignment horizontal="center" vertical="center"/>
    </xf>
    <xf numFmtId="177" fontId="18" fillId="0" borderId="0" xfId="0" applyNumberFormat="1" applyFont="1" applyBorder="1" applyAlignment="1">
      <alignment/>
    </xf>
    <xf numFmtId="0" fontId="18" fillId="0" borderId="0" xfId="0" applyFont="1" applyBorder="1" applyAlignment="1">
      <alignment horizontal="center" vertical="center" shrinkToFit="1"/>
    </xf>
    <xf numFmtId="0" fontId="18" fillId="0" borderId="3" xfId="0" applyFont="1" applyBorder="1" applyAlignment="1">
      <alignment horizontal="center" vertical="center" shrinkToFit="1"/>
    </xf>
    <xf numFmtId="0" fontId="18" fillId="0" borderId="0" xfId="0" applyFont="1" applyBorder="1" applyAlignment="1">
      <alignment vertical="center"/>
    </xf>
    <xf numFmtId="177" fontId="18" fillId="0" borderId="0" xfId="0" applyNumberFormat="1" applyFont="1" applyBorder="1" applyAlignment="1">
      <alignment vertical="center"/>
    </xf>
    <xf numFmtId="0" fontId="18" fillId="0" borderId="40" xfId="0" applyFont="1" applyBorder="1" applyAlignment="1">
      <alignment/>
    </xf>
    <xf numFmtId="0" fontId="18" fillId="0" borderId="41" xfId="0" applyFont="1" applyBorder="1" applyAlignment="1">
      <alignment/>
    </xf>
    <xf numFmtId="0" fontId="18" fillId="0" borderId="42" xfId="0" applyFont="1" applyBorder="1" applyAlignment="1">
      <alignment/>
    </xf>
    <xf numFmtId="0" fontId="18" fillId="0" borderId="43" xfId="0" applyFont="1" applyBorder="1" applyAlignment="1">
      <alignment/>
    </xf>
    <xf numFmtId="177" fontId="18" fillId="0" borderId="44" xfId="0" applyNumberFormat="1" applyFont="1" applyBorder="1" applyAlignment="1">
      <alignment/>
    </xf>
    <xf numFmtId="0" fontId="18" fillId="0" borderId="45" xfId="0" applyFont="1" applyBorder="1" applyAlignment="1">
      <alignment/>
    </xf>
    <xf numFmtId="0" fontId="18" fillId="0" borderId="7" xfId="0" applyFont="1" applyBorder="1" applyAlignment="1">
      <alignment/>
    </xf>
    <xf numFmtId="0" fontId="18" fillId="0" borderId="46" xfId="0" applyFont="1" applyBorder="1" applyAlignment="1">
      <alignment/>
    </xf>
    <xf numFmtId="0" fontId="18" fillId="0" borderId="47" xfId="0" applyFont="1" applyBorder="1" applyAlignment="1">
      <alignment/>
    </xf>
    <xf numFmtId="0" fontId="18" fillId="0" borderId="0" xfId="0" applyFont="1" applyFill="1" applyBorder="1" applyAlignment="1">
      <alignment horizontal="center" vertical="center"/>
    </xf>
    <xf numFmtId="177" fontId="18" fillId="0" borderId="0" xfId="0" applyNumberFormat="1" applyFont="1" applyFill="1" applyBorder="1" applyAlignment="1">
      <alignment/>
    </xf>
    <xf numFmtId="177" fontId="18" fillId="0" borderId="19" xfId="0" applyNumberFormat="1" applyFont="1" applyBorder="1" applyAlignment="1">
      <alignment/>
    </xf>
    <xf numFmtId="0" fontId="10" fillId="0" borderId="0" xfId="0" applyFont="1" applyBorder="1" applyAlignment="1">
      <alignment horizontal="center" vertical="center" wrapText="1" shrinkToFit="1"/>
    </xf>
    <xf numFmtId="0" fontId="18" fillId="0" borderId="48" xfId="0" applyFont="1" applyBorder="1" applyAlignment="1">
      <alignment/>
    </xf>
    <xf numFmtId="0" fontId="18" fillId="0" borderId="49" xfId="0" applyFont="1" applyBorder="1" applyAlignment="1">
      <alignment/>
    </xf>
    <xf numFmtId="0" fontId="18" fillId="0" borderId="50" xfId="0" applyFont="1" applyBorder="1" applyAlignment="1">
      <alignment/>
    </xf>
    <xf numFmtId="0" fontId="18" fillId="0" borderId="51" xfId="0" applyFont="1" applyBorder="1" applyAlignment="1">
      <alignment/>
    </xf>
    <xf numFmtId="177" fontId="18" fillId="0" borderId="51" xfId="0" applyNumberFormat="1" applyFont="1" applyBorder="1" applyAlignment="1">
      <alignment/>
    </xf>
    <xf numFmtId="0" fontId="18" fillId="0" borderId="30" xfId="0" applyFont="1" applyBorder="1" applyAlignment="1">
      <alignment/>
    </xf>
    <xf numFmtId="0" fontId="18" fillId="0" borderId="29" xfId="0" applyFont="1" applyBorder="1" applyAlignment="1">
      <alignment/>
    </xf>
    <xf numFmtId="0" fontId="18" fillId="0" borderId="38" xfId="0" applyFont="1" applyBorder="1" applyAlignment="1">
      <alignment/>
    </xf>
    <xf numFmtId="177" fontId="18" fillId="0" borderId="17" xfId="0" applyNumberFormat="1" applyFont="1" applyBorder="1" applyAlignment="1">
      <alignment/>
    </xf>
    <xf numFmtId="0" fontId="18" fillId="0" borderId="44" xfId="0" applyFont="1" applyBorder="1" applyAlignment="1">
      <alignment/>
    </xf>
    <xf numFmtId="0" fontId="13" fillId="0" borderId="31" xfId="0" applyFont="1" applyFill="1" applyBorder="1" applyAlignment="1">
      <alignment vertical="center"/>
    </xf>
    <xf numFmtId="0" fontId="13" fillId="0" borderId="26" xfId="0" applyFont="1" applyFill="1" applyBorder="1" applyAlignment="1">
      <alignment vertical="center"/>
    </xf>
    <xf numFmtId="0" fontId="13" fillId="0" borderId="22" xfId="0" applyFont="1" applyFill="1" applyBorder="1" applyAlignment="1">
      <alignment vertical="center"/>
    </xf>
    <xf numFmtId="0" fontId="13" fillId="0" borderId="24" xfId="0" applyFont="1" applyFill="1" applyBorder="1" applyAlignment="1">
      <alignment vertical="center"/>
    </xf>
    <xf numFmtId="0" fontId="13" fillId="0" borderId="21" xfId="0" applyFont="1" applyFill="1" applyBorder="1" applyAlignment="1">
      <alignment vertical="center"/>
    </xf>
    <xf numFmtId="0" fontId="13" fillId="0" borderId="25" xfId="0" applyFont="1" applyFill="1" applyBorder="1" applyAlignment="1">
      <alignment vertical="center"/>
    </xf>
    <xf numFmtId="38" fontId="13" fillId="0" borderId="0" xfId="17" applyFont="1" applyFill="1" applyAlignment="1">
      <alignment horizontal="center" vertical="center"/>
    </xf>
    <xf numFmtId="41" fontId="9" fillId="0" borderId="29" xfId="17" applyNumberFormat="1" applyFont="1" applyFill="1" applyBorder="1" applyAlignment="1">
      <alignment vertical="center"/>
    </xf>
    <xf numFmtId="41" fontId="9" fillId="0" borderId="0" xfId="17" applyNumberFormat="1" applyFont="1" applyFill="1" applyBorder="1" applyAlignment="1">
      <alignment vertical="center"/>
    </xf>
    <xf numFmtId="41" fontId="9" fillId="0" borderId="3" xfId="17" applyNumberFormat="1" applyFont="1" applyFill="1" applyBorder="1" applyAlignment="1">
      <alignment vertical="center"/>
    </xf>
    <xf numFmtId="41" fontId="9" fillId="0" borderId="49" xfId="17" applyNumberFormat="1" applyFont="1" applyFill="1" applyBorder="1" applyAlignment="1">
      <alignment vertical="center"/>
    </xf>
    <xf numFmtId="41" fontId="9" fillId="0" borderId="17" xfId="17" applyNumberFormat="1" applyFont="1" applyFill="1" applyBorder="1" applyAlignment="1">
      <alignment vertical="center"/>
    </xf>
    <xf numFmtId="41" fontId="9" fillId="0" borderId="30" xfId="17" applyNumberFormat="1" applyFont="1" applyFill="1" applyBorder="1" applyAlignment="1">
      <alignment vertical="center"/>
    </xf>
    <xf numFmtId="41" fontId="9" fillId="0" borderId="5" xfId="17" applyNumberFormat="1" applyFont="1" applyFill="1" applyBorder="1" applyAlignment="1">
      <alignment vertical="center"/>
    </xf>
    <xf numFmtId="41" fontId="9" fillId="0" borderId="52" xfId="17" applyNumberFormat="1" applyFont="1" applyFill="1" applyBorder="1" applyAlignment="1">
      <alignment vertical="center"/>
    </xf>
    <xf numFmtId="41" fontId="9" fillId="0" borderId="53" xfId="17" applyNumberFormat="1" applyFont="1" applyFill="1" applyBorder="1" applyAlignment="1">
      <alignment vertical="center"/>
    </xf>
    <xf numFmtId="41" fontId="9" fillId="0" borderId="16" xfId="17" applyNumberFormat="1" applyFont="1" applyFill="1" applyBorder="1" applyAlignment="1">
      <alignment vertical="center"/>
    </xf>
    <xf numFmtId="41" fontId="9" fillId="0" borderId="54" xfId="17" applyNumberFormat="1" applyFont="1" applyFill="1" applyBorder="1" applyAlignment="1">
      <alignment vertical="center"/>
    </xf>
    <xf numFmtId="41" fontId="9" fillId="0" borderId="32" xfId="17" applyNumberFormat="1" applyFont="1" applyFill="1" applyBorder="1" applyAlignment="1">
      <alignment vertical="center"/>
    </xf>
    <xf numFmtId="41" fontId="9" fillId="0" borderId="25" xfId="17" applyNumberFormat="1" applyFont="1" applyFill="1" applyBorder="1" applyAlignment="1">
      <alignment vertical="center"/>
    </xf>
    <xf numFmtId="41" fontId="9" fillId="0" borderId="55" xfId="17" applyNumberFormat="1" applyFont="1" applyFill="1" applyBorder="1" applyAlignment="1">
      <alignment vertical="center"/>
    </xf>
    <xf numFmtId="38" fontId="13" fillId="0" borderId="6" xfId="17" applyFont="1" applyFill="1" applyBorder="1" applyAlignment="1">
      <alignment horizontal="center" vertical="center"/>
    </xf>
    <xf numFmtId="41" fontId="9" fillId="0" borderId="8" xfId="17" applyNumberFormat="1" applyFont="1" applyFill="1" applyBorder="1" applyAlignment="1">
      <alignment vertical="center"/>
    </xf>
    <xf numFmtId="41" fontId="9" fillId="0" borderId="20" xfId="17" applyNumberFormat="1" applyFont="1" applyFill="1" applyBorder="1" applyAlignment="1">
      <alignment vertical="center"/>
    </xf>
    <xf numFmtId="38" fontId="13" fillId="0" borderId="6" xfId="17" applyFont="1" applyFill="1" applyBorder="1" applyAlignment="1">
      <alignment vertical="center"/>
    </xf>
    <xf numFmtId="38" fontId="13" fillId="0" borderId="6" xfId="17" applyFont="1" applyFill="1" applyBorder="1" applyAlignment="1">
      <alignment horizontal="right" vertical="center"/>
    </xf>
    <xf numFmtId="38" fontId="15" fillId="0" borderId="3" xfId="17" applyFont="1" applyFill="1" applyBorder="1" applyAlignment="1">
      <alignment vertical="center"/>
    </xf>
    <xf numFmtId="38" fontId="9" fillId="0" borderId="0" xfId="17" applyFont="1" applyAlignment="1">
      <alignment/>
    </xf>
    <xf numFmtId="181" fontId="9" fillId="0" borderId="0" xfId="0" applyNumberFormat="1" applyFont="1" applyAlignment="1">
      <alignment/>
    </xf>
    <xf numFmtId="0" fontId="10" fillId="0" borderId="0" xfId="0" applyFont="1" applyAlignment="1">
      <alignment/>
    </xf>
    <xf numFmtId="41" fontId="13" fillId="0" borderId="22" xfId="17" applyNumberFormat="1" applyFont="1" applyFill="1" applyBorder="1" applyAlignment="1">
      <alignment vertical="center"/>
    </xf>
    <xf numFmtId="41" fontId="13" fillId="0" borderId="42" xfId="17" applyNumberFormat="1" applyFont="1" applyFill="1" applyBorder="1" applyAlignment="1">
      <alignment vertical="center"/>
    </xf>
    <xf numFmtId="41" fontId="13" fillId="0" borderId="24" xfId="17" applyNumberFormat="1" applyFont="1" applyFill="1" applyBorder="1" applyAlignment="1">
      <alignment vertical="center"/>
    </xf>
    <xf numFmtId="41" fontId="13" fillId="0" borderId="30" xfId="0" applyNumberFormat="1" applyFont="1" applyFill="1" applyBorder="1" applyAlignment="1">
      <alignment vertical="center"/>
    </xf>
    <xf numFmtId="41" fontId="13" fillId="0" borderId="56" xfId="17" applyNumberFormat="1" applyFont="1" applyFill="1" applyBorder="1" applyAlignment="1">
      <alignment vertical="center"/>
    </xf>
    <xf numFmtId="41" fontId="13" fillId="0" borderId="29" xfId="17" applyNumberFormat="1" applyFont="1" applyFill="1" applyBorder="1" applyAlignment="1">
      <alignment vertical="center"/>
    </xf>
    <xf numFmtId="41" fontId="13" fillId="0" borderId="57" xfId="17" applyNumberFormat="1" applyFont="1" applyFill="1" applyBorder="1" applyAlignment="1">
      <alignment vertical="center"/>
    </xf>
    <xf numFmtId="41" fontId="13" fillId="0" borderId="5" xfId="0" applyNumberFormat="1" applyFont="1" applyFill="1" applyBorder="1" applyAlignment="1">
      <alignment vertical="center"/>
    </xf>
    <xf numFmtId="41" fontId="13" fillId="0" borderId="41" xfId="17" applyNumberFormat="1" applyFont="1" applyFill="1" applyBorder="1" applyAlignment="1">
      <alignment vertical="center"/>
    </xf>
    <xf numFmtId="41" fontId="13" fillId="0" borderId="0" xfId="17" applyNumberFormat="1" applyFont="1" applyFill="1" applyBorder="1" applyAlignment="1">
      <alignment vertical="center"/>
    </xf>
    <xf numFmtId="41" fontId="13" fillId="0" borderId="4" xfId="17" applyNumberFormat="1" applyFont="1" applyFill="1" applyBorder="1" applyAlignment="1">
      <alignment vertical="center"/>
    </xf>
    <xf numFmtId="41" fontId="13" fillId="0" borderId="51" xfId="17" applyNumberFormat="1" applyFont="1" applyFill="1" applyBorder="1" applyAlignment="1">
      <alignment vertical="center"/>
    </xf>
    <xf numFmtId="41" fontId="13" fillId="0" borderId="3" xfId="17" applyNumberFormat="1" applyFont="1" applyFill="1" applyBorder="1" applyAlignment="1">
      <alignment vertical="center"/>
    </xf>
    <xf numFmtId="41" fontId="13" fillId="0" borderId="7" xfId="17" applyNumberFormat="1" applyFont="1" applyFill="1" applyBorder="1" applyAlignment="1">
      <alignment vertical="center"/>
    </xf>
    <xf numFmtId="41" fontId="13" fillId="0" borderId="53" xfId="0" applyNumberFormat="1" applyFont="1" applyFill="1" applyBorder="1" applyAlignment="1">
      <alignment vertical="center"/>
    </xf>
    <xf numFmtId="41" fontId="13" fillId="0" borderId="31" xfId="17" applyNumberFormat="1" applyFont="1" applyFill="1" applyBorder="1" applyAlignment="1">
      <alignment vertical="center"/>
    </xf>
    <xf numFmtId="41" fontId="13" fillId="0" borderId="50" xfId="17" applyNumberFormat="1" applyFont="1" applyFill="1" applyBorder="1" applyAlignment="1">
      <alignment vertical="center"/>
    </xf>
    <xf numFmtId="41" fontId="13" fillId="0" borderId="49" xfId="17" applyNumberFormat="1" applyFont="1" applyFill="1" applyBorder="1" applyAlignment="1">
      <alignment vertical="center"/>
    </xf>
    <xf numFmtId="41" fontId="13" fillId="0" borderId="58" xfId="17" applyNumberFormat="1" applyFont="1" applyFill="1" applyBorder="1" applyAlignment="1">
      <alignment vertical="center"/>
    </xf>
    <xf numFmtId="41" fontId="13" fillId="0" borderId="52" xfId="0" applyNumberFormat="1" applyFont="1" applyFill="1" applyBorder="1" applyAlignment="1">
      <alignment vertical="center"/>
    </xf>
    <xf numFmtId="41" fontId="13" fillId="0" borderId="26" xfId="17" applyNumberFormat="1" applyFont="1" applyFill="1" applyBorder="1" applyAlignment="1">
      <alignment vertical="center"/>
    </xf>
    <xf numFmtId="41" fontId="13" fillId="0" borderId="59" xfId="17" applyNumberFormat="1" applyFont="1" applyFill="1" applyBorder="1" applyAlignment="1">
      <alignment vertical="center"/>
    </xf>
    <xf numFmtId="41" fontId="13" fillId="0" borderId="60" xfId="17" applyNumberFormat="1" applyFont="1" applyFill="1" applyBorder="1" applyAlignment="1">
      <alignment vertical="center"/>
    </xf>
    <xf numFmtId="41" fontId="13" fillId="0" borderId="25" xfId="0" applyNumberFormat="1" applyFont="1" applyFill="1" applyBorder="1" applyAlignment="1">
      <alignment vertical="center"/>
    </xf>
    <xf numFmtId="41" fontId="13" fillId="0" borderId="32" xfId="0" applyNumberFormat="1" applyFont="1" applyFill="1" applyBorder="1" applyAlignment="1">
      <alignment vertical="center"/>
    </xf>
    <xf numFmtId="41" fontId="13" fillId="0" borderId="42" xfId="0" applyNumberFormat="1" applyFont="1" applyFill="1" applyBorder="1" applyAlignment="1">
      <alignment vertical="center"/>
    </xf>
    <xf numFmtId="41" fontId="13" fillId="0" borderId="20" xfId="0" applyNumberFormat="1" applyFont="1" applyFill="1" applyBorder="1" applyAlignment="1">
      <alignment vertical="center"/>
    </xf>
    <xf numFmtId="41" fontId="13" fillId="0" borderId="33" xfId="0" applyNumberFormat="1" applyFont="1" applyFill="1" applyBorder="1" applyAlignment="1">
      <alignment vertical="center"/>
    </xf>
    <xf numFmtId="41" fontId="9" fillId="0" borderId="22" xfId="17" applyNumberFormat="1" applyFont="1" applyFill="1" applyBorder="1" applyAlignment="1">
      <alignment vertical="center"/>
    </xf>
    <xf numFmtId="41" fontId="9" fillId="0" borderId="61" xfId="17" applyNumberFormat="1" applyFont="1" applyFill="1" applyBorder="1" applyAlignment="1">
      <alignment vertical="center"/>
    </xf>
    <xf numFmtId="41" fontId="9" fillId="0" borderId="57" xfId="17" applyNumberFormat="1" applyFont="1" applyFill="1" applyBorder="1" applyAlignment="1">
      <alignment vertical="center"/>
    </xf>
    <xf numFmtId="41" fontId="9" fillId="0" borderId="24" xfId="17" applyNumberFormat="1" applyFont="1" applyFill="1" applyBorder="1" applyAlignment="1">
      <alignment vertical="center"/>
    </xf>
    <xf numFmtId="41" fontId="9" fillId="0" borderId="42" xfId="17" applyNumberFormat="1" applyFont="1" applyFill="1" applyBorder="1" applyAlignment="1">
      <alignment vertical="center"/>
    </xf>
    <xf numFmtId="41" fontId="9" fillId="0" borderId="4" xfId="17" applyNumberFormat="1" applyFont="1" applyFill="1" applyBorder="1" applyAlignment="1">
      <alignment vertical="center"/>
    </xf>
    <xf numFmtId="41" fontId="9" fillId="0" borderId="26" xfId="17" applyNumberFormat="1" applyFont="1" applyFill="1" applyBorder="1" applyAlignment="1">
      <alignment vertical="center"/>
    </xf>
    <xf numFmtId="41" fontId="9" fillId="0" borderId="59" xfId="17" applyNumberFormat="1" applyFont="1" applyFill="1" applyBorder="1" applyAlignment="1">
      <alignment vertical="center"/>
    </xf>
    <xf numFmtId="41" fontId="9" fillId="0" borderId="7" xfId="17" applyNumberFormat="1" applyFont="1" applyFill="1" applyBorder="1" applyAlignment="1">
      <alignment vertical="center"/>
    </xf>
    <xf numFmtId="41" fontId="9" fillId="0" borderId="31" xfId="17" applyNumberFormat="1" applyFont="1" applyFill="1" applyBorder="1" applyAlignment="1">
      <alignment vertical="center"/>
    </xf>
    <xf numFmtId="41" fontId="9" fillId="0" borderId="60" xfId="17" applyNumberFormat="1" applyFont="1" applyFill="1" applyBorder="1" applyAlignment="1">
      <alignment vertical="center"/>
    </xf>
    <xf numFmtId="41" fontId="9" fillId="0" borderId="58" xfId="17" applyNumberFormat="1" applyFont="1" applyFill="1" applyBorder="1" applyAlignment="1">
      <alignment vertical="center"/>
    </xf>
    <xf numFmtId="41" fontId="9" fillId="0" borderId="21" xfId="17" applyNumberFormat="1" applyFont="1" applyFill="1" applyBorder="1" applyAlignment="1">
      <alignment vertical="center"/>
    </xf>
    <xf numFmtId="41" fontId="9" fillId="0" borderId="33" xfId="17" applyNumberFormat="1" applyFont="1" applyFill="1" applyBorder="1" applyAlignment="1">
      <alignment vertical="center"/>
    </xf>
    <xf numFmtId="41" fontId="9" fillId="0" borderId="37" xfId="17" applyNumberFormat="1" applyFont="1" applyFill="1" applyBorder="1" applyAlignment="1">
      <alignment vertical="center"/>
    </xf>
    <xf numFmtId="197" fontId="18" fillId="0" borderId="0" xfId="15" applyNumberFormat="1" applyFont="1" applyFill="1" applyAlignment="1">
      <alignment vertical="center"/>
    </xf>
    <xf numFmtId="188" fontId="18" fillId="0" borderId="0" xfId="15" applyNumberFormat="1" applyFont="1" applyAlignment="1">
      <alignment vertical="center"/>
    </xf>
    <xf numFmtId="201" fontId="18" fillId="0" borderId="0" xfId="15" applyNumberFormat="1" applyFont="1" applyFill="1" applyAlignment="1">
      <alignment vertical="center"/>
    </xf>
    <xf numFmtId="0" fontId="9" fillId="0" borderId="0" xfId="0" applyFont="1" applyAlignment="1">
      <alignment horizontal="right" vertical="center"/>
    </xf>
    <xf numFmtId="200" fontId="18" fillId="0" borderId="0" xfId="15" applyNumberFormat="1" applyFont="1" applyFill="1" applyAlignment="1">
      <alignment horizontal="left" vertical="center"/>
    </xf>
    <xf numFmtId="0" fontId="28" fillId="0" borderId="0" xfId="0" applyFont="1" applyAlignment="1">
      <alignment/>
    </xf>
    <xf numFmtId="38" fontId="13" fillId="0" borderId="55" xfId="17" applyFont="1" applyFill="1" applyBorder="1" applyAlignment="1">
      <alignment vertical="center" shrinkToFit="1"/>
    </xf>
    <xf numFmtId="38" fontId="13" fillId="0" borderId="32" xfId="17" applyFont="1" applyFill="1" applyBorder="1" applyAlignment="1">
      <alignment vertical="center" shrinkToFit="1"/>
    </xf>
    <xf numFmtId="201" fontId="18" fillId="0" borderId="0" xfId="0" applyNumberFormat="1" applyFont="1" applyFill="1" applyAlignment="1">
      <alignment vertical="center"/>
    </xf>
    <xf numFmtId="38" fontId="13" fillId="0" borderId="41" xfId="17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41" fontId="13" fillId="0" borderId="61" xfId="17" applyNumberFormat="1" applyFont="1" applyFill="1" applyBorder="1" applyAlignment="1">
      <alignment vertical="center"/>
    </xf>
    <xf numFmtId="0" fontId="35" fillId="0" borderId="20" xfId="0" applyFont="1" applyFill="1" applyBorder="1" applyAlignment="1">
      <alignment horizontal="center" vertical="center"/>
    </xf>
    <xf numFmtId="41" fontId="9" fillId="0" borderId="30" xfId="0" applyNumberFormat="1" applyFont="1" applyFill="1" applyBorder="1" applyAlignment="1">
      <alignment vertical="center"/>
    </xf>
    <xf numFmtId="0" fontId="9" fillId="0" borderId="5" xfId="0" applyFont="1" applyFill="1" applyBorder="1" applyAlignment="1">
      <alignment vertical="center"/>
    </xf>
    <xf numFmtId="41" fontId="9" fillId="0" borderId="5" xfId="0" applyNumberFormat="1" applyFont="1" applyFill="1" applyBorder="1" applyAlignment="1">
      <alignment vertical="center"/>
    </xf>
    <xf numFmtId="0" fontId="9" fillId="0" borderId="52" xfId="0" applyFont="1" applyFill="1" applyBorder="1" applyAlignment="1">
      <alignment vertical="center"/>
    </xf>
    <xf numFmtId="41" fontId="9" fillId="0" borderId="52" xfId="0" applyNumberFormat="1" applyFont="1" applyFill="1" applyBorder="1" applyAlignment="1">
      <alignment vertical="center"/>
    </xf>
    <xf numFmtId="0" fontId="9" fillId="0" borderId="53" xfId="0" applyFont="1" applyFill="1" applyBorder="1" applyAlignment="1">
      <alignment vertical="center"/>
    </xf>
    <xf numFmtId="41" fontId="9" fillId="0" borderId="53" xfId="0" applyNumberFormat="1" applyFont="1" applyFill="1" applyBorder="1" applyAlignment="1">
      <alignment vertical="center"/>
    </xf>
    <xf numFmtId="0" fontId="9" fillId="0" borderId="16" xfId="0" applyFont="1" applyFill="1" applyBorder="1" applyAlignment="1">
      <alignment vertical="center"/>
    </xf>
    <xf numFmtId="41" fontId="9" fillId="0" borderId="16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38" fontId="9" fillId="0" borderId="0" xfId="17" applyFont="1" applyFill="1" applyBorder="1" applyAlignment="1">
      <alignment vertical="center"/>
    </xf>
    <xf numFmtId="0" fontId="9" fillId="0" borderId="32" xfId="0" applyFont="1" applyFill="1" applyBorder="1" applyAlignment="1">
      <alignment vertical="center"/>
    </xf>
    <xf numFmtId="41" fontId="9" fillId="0" borderId="32" xfId="0" applyNumberFormat="1" applyFont="1" applyFill="1" applyBorder="1" applyAlignment="1">
      <alignment vertical="center"/>
    </xf>
    <xf numFmtId="0" fontId="9" fillId="0" borderId="25" xfId="0" applyFont="1" applyFill="1" applyBorder="1" applyAlignment="1">
      <alignment vertical="center"/>
    </xf>
    <xf numFmtId="41" fontId="9" fillId="0" borderId="25" xfId="0" applyNumberFormat="1" applyFont="1" applyFill="1" applyBorder="1" applyAlignment="1">
      <alignment vertical="center"/>
    </xf>
    <xf numFmtId="0" fontId="13" fillId="0" borderId="20" xfId="0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13" fillId="0" borderId="5" xfId="0" applyFont="1" applyFill="1" applyBorder="1" applyAlignment="1">
      <alignment vertical="center"/>
    </xf>
    <xf numFmtId="41" fontId="13" fillId="0" borderId="9" xfId="17" applyNumberFormat="1" applyFont="1" applyFill="1" applyBorder="1" applyAlignment="1">
      <alignment vertical="center"/>
    </xf>
    <xf numFmtId="0" fontId="35" fillId="0" borderId="16" xfId="0" applyFont="1" applyFill="1" applyBorder="1" applyAlignment="1">
      <alignment horizontal="center" vertical="center"/>
    </xf>
    <xf numFmtId="181" fontId="9" fillId="0" borderId="0" xfId="0" applyNumberFormat="1" applyFont="1" applyAlignment="1">
      <alignment horizontal="center"/>
    </xf>
    <xf numFmtId="178" fontId="9" fillId="0" borderId="0" xfId="0" applyNumberFormat="1" applyFont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9" fillId="0" borderId="62" xfId="0" applyFont="1" applyFill="1" applyBorder="1" applyAlignment="1">
      <alignment horizontal="left" vertical="center"/>
    </xf>
    <xf numFmtId="38" fontId="9" fillId="0" borderId="34" xfId="0" applyNumberFormat="1" applyFont="1" applyFill="1" applyBorder="1" applyAlignment="1">
      <alignment vertical="center"/>
    </xf>
    <xf numFmtId="0" fontId="9" fillId="0" borderId="62" xfId="0" applyFont="1" applyFill="1" applyBorder="1" applyAlignment="1">
      <alignment vertical="center"/>
    </xf>
    <xf numFmtId="38" fontId="9" fillId="0" borderId="62" xfId="0" applyNumberFormat="1" applyFont="1" applyFill="1" applyBorder="1" applyAlignment="1">
      <alignment vertical="center"/>
    </xf>
    <xf numFmtId="180" fontId="9" fillId="0" borderId="6" xfId="0" applyNumberFormat="1" applyFont="1" applyFill="1" applyBorder="1" applyAlignment="1">
      <alignment vertical="center"/>
    </xf>
    <xf numFmtId="0" fontId="9" fillId="0" borderId="42" xfId="0" applyFont="1" applyFill="1" applyBorder="1" applyAlignment="1">
      <alignment/>
    </xf>
    <xf numFmtId="180" fontId="9" fillId="0" borderId="6" xfId="17" applyNumberFormat="1" applyFont="1" applyFill="1" applyBorder="1" applyAlignment="1">
      <alignment vertical="center"/>
    </xf>
    <xf numFmtId="38" fontId="9" fillId="0" borderId="63" xfId="0" applyNumberFormat="1" applyFont="1" applyFill="1" applyBorder="1" applyAlignment="1">
      <alignment vertical="center"/>
    </xf>
    <xf numFmtId="38" fontId="9" fillId="0" borderId="64" xfId="0" applyNumberFormat="1" applyFont="1" applyFill="1" applyBorder="1" applyAlignment="1">
      <alignment vertical="center"/>
    </xf>
    <xf numFmtId="180" fontId="9" fillId="0" borderId="65" xfId="17" applyNumberFormat="1" applyFont="1" applyFill="1" applyBorder="1" applyAlignment="1">
      <alignment vertical="center"/>
    </xf>
    <xf numFmtId="0" fontId="9" fillId="0" borderId="51" xfId="0" applyFont="1" applyFill="1" applyBorder="1" applyAlignment="1">
      <alignment vertical="center"/>
    </xf>
    <xf numFmtId="178" fontId="9" fillId="0" borderId="59" xfId="0" applyNumberFormat="1" applyFont="1" applyFill="1" applyBorder="1" applyAlignment="1">
      <alignment vertical="center"/>
    </xf>
    <xf numFmtId="0" fontId="9" fillId="0" borderId="42" xfId="0" applyFont="1" applyFill="1" applyBorder="1" applyAlignment="1">
      <alignment vertical="center"/>
    </xf>
    <xf numFmtId="178" fontId="9" fillId="0" borderId="6" xfId="0" applyNumberFormat="1" applyFont="1" applyFill="1" applyBorder="1" applyAlignment="1">
      <alignment vertical="center"/>
    </xf>
    <xf numFmtId="0" fontId="9" fillId="0" borderId="59" xfId="0" applyFont="1" applyFill="1" applyBorder="1" applyAlignment="1">
      <alignment vertical="center"/>
    </xf>
    <xf numFmtId="38" fontId="13" fillId="0" borderId="29" xfId="17" applyFont="1" applyFill="1" applyBorder="1" applyAlignment="1">
      <alignment vertical="center" shrinkToFit="1"/>
    </xf>
    <xf numFmtId="38" fontId="13" fillId="0" borderId="3" xfId="17" applyFont="1" applyFill="1" applyBorder="1" applyAlignment="1">
      <alignment vertical="center" shrinkToFit="1"/>
    </xf>
    <xf numFmtId="38" fontId="13" fillId="0" borderId="49" xfId="17" applyFont="1" applyFill="1" applyBorder="1" applyAlignment="1">
      <alignment vertical="center" shrinkToFit="1"/>
    </xf>
    <xf numFmtId="38" fontId="13" fillId="0" borderId="17" xfId="17" applyFont="1" applyFill="1" applyBorder="1" applyAlignment="1">
      <alignment vertical="center" shrinkToFit="1"/>
    </xf>
    <xf numFmtId="200" fontId="18" fillId="0" borderId="0" xfId="15" applyNumberFormat="1" applyFont="1" applyFill="1" applyAlignment="1">
      <alignment vertical="center"/>
    </xf>
    <xf numFmtId="38" fontId="13" fillId="0" borderId="61" xfId="17" applyFont="1" applyFill="1" applyBorder="1" applyAlignment="1">
      <alignment vertical="center" shrinkToFit="1"/>
    </xf>
    <xf numFmtId="38" fontId="13" fillId="0" borderId="42" xfId="17" applyFont="1" applyFill="1" applyBorder="1" applyAlignment="1">
      <alignment vertical="center" shrinkToFit="1"/>
    </xf>
    <xf numFmtId="38" fontId="13" fillId="0" borderId="59" xfId="17" applyFont="1" applyFill="1" applyBorder="1" applyAlignment="1">
      <alignment vertical="center" shrinkToFit="1"/>
    </xf>
    <xf numFmtId="38" fontId="13" fillId="0" borderId="60" xfId="17" applyFont="1" applyFill="1" applyBorder="1" applyAlignment="1">
      <alignment vertical="center" shrinkToFit="1"/>
    </xf>
    <xf numFmtId="38" fontId="13" fillId="0" borderId="33" xfId="17" applyFont="1" applyFill="1" applyBorder="1" applyAlignment="1">
      <alignment vertical="center" shrinkToFit="1"/>
    </xf>
    <xf numFmtId="38" fontId="13" fillId="0" borderId="57" xfId="17" applyFont="1" applyFill="1" applyBorder="1" applyAlignment="1">
      <alignment vertical="center" shrinkToFit="1"/>
    </xf>
    <xf numFmtId="38" fontId="13" fillId="0" borderId="4" xfId="17" applyFont="1" applyFill="1" applyBorder="1" applyAlignment="1">
      <alignment vertical="center" shrinkToFit="1"/>
    </xf>
    <xf numFmtId="38" fontId="13" fillId="0" borderId="7" xfId="17" applyFont="1" applyFill="1" applyBorder="1" applyAlignment="1">
      <alignment vertical="center" shrinkToFit="1"/>
    </xf>
    <xf numFmtId="38" fontId="13" fillId="0" borderId="58" xfId="17" applyFont="1" applyFill="1" applyBorder="1" applyAlignment="1">
      <alignment vertical="center" shrinkToFit="1"/>
    </xf>
    <xf numFmtId="38" fontId="13" fillId="0" borderId="37" xfId="17" applyFont="1" applyFill="1" applyBorder="1" applyAlignment="1">
      <alignment vertical="center" shrinkToFit="1"/>
    </xf>
    <xf numFmtId="38" fontId="13" fillId="0" borderId="54" xfId="17" applyFont="1" applyFill="1" applyBorder="1" applyAlignment="1">
      <alignment vertical="center" shrinkToFit="1"/>
    </xf>
    <xf numFmtId="38" fontId="13" fillId="0" borderId="20" xfId="17" applyFont="1" applyFill="1" applyBorder="1" applyAlignment="1">
      <alignment vertical="center" shrinkToFit="1"/>
    </xf>
    <xf numFmtId="177" fontId="18" fillId="0" borderId="0" xfId="0" applyNumberFormat="1" applyFont="1" applyFill="1" applyAlignment="1">
      <alignment/>
    </xf>
    <xf numFmtId="177" fontId="18" fillId="0" borderId="3" xfId="0" applyNumberFormat="1" applyFont="1" applyFill="1" applyBorder="1" applyAlignment="1">
      <alignment/>
    </xf>
    <xf numFmtId="177" fontId="18" fillId="0" borderId="51" xfId="0" applyNumberFormat="1" applyFont="1" applyFill="1" applyBorder="1" applyAlignment="1">
      <alignment/>
    </xf>
    <xf numFmtId="188" fontId="18" fillId="0" borderId="0" xfId="15" applyNumberFormat="1" applyFont="1" applyFill="1" applyAlignment="1">
      <alignment vertical="center"/>
    </xf>
    <xf numFmtId="38" fontId="9" fillId="0" borderId="7" xfId="0" applyNumberFormat="1" applyFont="1" applyFill="1" applyBorder="1" applyAlignment="1">
      <alignment vertical="center"/>
    </xf>
    <xf numFmtId="190" fontId="18" fillId="0" borderId="0" xfId="0" applyNumberFormat="1" applyFont="1" applyFill="1" applyAlignment="1">
      <alignment vertical="center"/>
    </xf>
    <xf numFmtId="192" fontId="18" fillId="0" borderId="0" xfId="0" applyNumberFormat="1" applyFont="1" applyFill="1" applyAlignment="1">
      <alignment vertical="center"/>
    </xf>
    <xf numFmtId="176" fontId="9" fillId="0" borderId="0" xfId="0" applyNumberFormat="1" applyFont="1" applyAlignment="1">
      <alignment horizontal="center"/>
    </xf>
    <xf numFmtId="38" fontId="13" fillId="0" borderId="5" xfId="17" applyFont="1" applyFill="1" applyBorder="1" applyAlignment="1">
      <alignment vertical="center" shrinkToFit="1"/>
    </xf>
    <xf numFmtId="38" fontId="13" fillId="0" borderId="59" xfId="17" applyFont="1" applyFill="1" applyBorder="1" applyAlignment="1">
      <alignment horizontal="right" vertical="center"/>
    </xf>
    <xf numFmtId="38" fontId="13" fillId="0" borderId="41" xfId="17" applyFont="1" applyFill="1" applyBorder="1" applyAlignment="1">
      <alignment vertical="center"/>
    </xf>
    <xf numFmtId="38" fontId="13" fillId="0" borderId="59" xfId="17" applyFont="1" applyFill="1" applyBorder="1" applyAlignment="1">
      <alignment vertical="center"/>
    </xf>
    <xf numFmtId="0" fontId="13" fillId="0" borderId="20" xfId="0" applyFont="1" applyFill="1" applyBorder="1" applyAlignment="1">
      <alignment vertical="center"/>
    </xf>
    <xf numFmtId="0" fontId="38" fillId="0" borderId="6" xfId="0" applyNumberFormat="1" applyFont="1" applyFill="1" applyBorder="1" applyAlignment="1">
      <alignment vertical="center"/>
    </xf>
    <xf numFmtId="0" fontId="38" fillId="0" borderId="6" xfId="0" applyNumberFormat="1" applyFont="1" applyBorder="1" applyAlignment="1">
      <alignment vertical="center"/>
    </xf>
    <xf numFmtId="0" fontId="38" fillId="2" borderId="6" xfId="0" applyNumberFormat="1" applyFont="1" applyFill="1" applyBorder="1" applyAlignment="1">
      <alignment vertical="center"/>
    </xf>
    <xf numFmtId="38" fontId="9" fillId="0" borderId="0" xfId="0" applyNumberFormat="1" applyFont="1" applyAlignment="1">
      <alignment/>
    </xf>
    <xf numFmtId="0" fontId="8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41" fontId="13" fillId="0" borderId="21" xfId="0" applyNumberFormat="1" applyFont="1" applyFill="1" applyBorder="1" applyAlignment="1">
      <alignment vertical="center"/>
    </xf>
    <xf numFmtId="0" fontId="20" fillId="0" borderId="17" xfId="0" applyFont="1" applyFill="1" applyBorder="1" applyAlignment="1">
      <alignment/>
    </xf>
    <xf numFmtId="0" fontId="13" fillId="0" borderId="17" xfId="0" applyFont="1" applyFill="1" applyBorder="1" applyAlignment="1">
      <alignment/>
    </xf>
    <xf numFmtId="0" fontId="8" fillId="0" borderId="17" xfId="0" applyFont="1" applyFill="1" applyBorder="1" applyAlignment="1">
      <alignment/>
    </xf>
    <xf numFmtId="0" fontId="13" fillId="0" borderId="36" xfId="0" applyFont="1" applyFill="1" applyBorder="1" applyAlignment="1">
      <alignment/>
    </xf>
    <xf numFmtId="0" fontId="13" fillId="0" borderId="8" xfId="0" applyFont="1" applyFill="1" applyBorder="1" applyAlignment="1">
      <alignment/>
    </xf>
    <xf numFmtId="0" fontId="20" fillId="0" borderId="66" xfId="0" applyFont="1" applyFill="1" applyBorder="1" applyAlignment="1">
      <alignment horizontal="center" vertical="center"/>
    </xf>
    <xf numFmtId="0" fontId="20" fillId="0" borderId="67" xfId="0" applyFont="1" applyFill="1" applyBorder="1" applyAlignment="1">
      <alignment horizontal="center" vertical="center"/>
    </xf>
    <xf numFmtId="41" fontId="13" fillId="0" borderId="61" xfId="17" applyNumberFormat="1" applyFont="1" applyFill="1" applyBorder="1" applyAlignment="1">
      <alignment horizontal="center" vertical="center"/>
    </xf>
    <xf numFmtId="41" fontId="13" fillId="0" borderId="42" xfId="17" applyNumberFormat="1" applyFont="1" applyFill="1" applyBorder="1" applyAlignment="1">
      <alignment horizontal="center" vertical="center"/>
    </xf>
    <xf numFmtId="41" fontId="13" fillId="0" borderId="59" xfId="17" applyNumberFormat="1" applyFont="1" applyFill="1" applyBorder="1" applyAlignment="1">
      <alignment horizontal="center" vertical="center"/>
    </xf>
    <xf numFmtId="41" fontId="13" fillId="0" borderId="60" xfId="17" applyNumberFormat="1" applyFont="1" applyFill="1" applyBorder="1" applyAlignment="1">
      <alignment horizontal="center" vertical="center"/>
    </xf>
    <xf numFmtId="41" fontId="13" fillId="0" borderId="56" xfId="17" applyNumberFormat="1" applyFont="1" applyFill="1" applyBorder="1" applyAlignment="1">
      <alignment horizontal="center" vertical="center"/>
    </xf>
    <xf numFmtId="0" fontId="20" fillId="0" borderId="68" xfId="0" applyFont="1" applyFill="1" applyBorder="1" applyAlignment="1">
      <alignment horizontal="center" vertical="center"/>
    </xf>
    <xf numFmtId="41" fontId="13" fillId="0" borderId="29" xfId="17" applyNumberFormat="1" applyFont="1" applyFill="1" applyBorder="1" applyAlignment="1">
      <alignment horizontal="center" vertical="center"/>
    </xf>
    <xf numFmtId="41" fontId="13" fillId="0" borderId="41" xfId="17" applyNumberFormat="1" applyFont="1" applyFill="1" applyBorder="1" applyAlignment="1">
      <alignment horizontal="center" vertical="center"/>
    </xf>
    <xf numFmtId="41" fontId="13" fillId="0" borderId="51" xfId="17" applyNumberFormat="1" applyFont="1" applyFill="1" applyBorder="1" applyAlignment="1">
      <alignment horizontal="center" vertical="center"/>
    </xf>
    <xf numFmtId="41" fontId="13" fillId="0" borderId="50" xfId="17" applyNumberFormat="1" applyFont="1" applyFill="1" applyBorder="1" applyAlignment="1">
      <alignment horizontal="center" vertical="center"/>
    </xf>
    <xf numFmtId="41" fontId="13" fillId="0" borderId="59" xfId="0" applyNumberFormat="1" applyFont="1" applyFill="1" applyBorder="1" applyAlignment="1">
      <alignment vertical="center"/>
    </xf>
    <xf numFmtId="41" fontId="13" fillId="0" borderId="9" xfId="0" applyNumberFormat="1" applyFont="1" applyFill="1" applyBorder="1" applyAlignment="1">
      <alignment vertical="center"/>
    </xf>
    <xf numFmtId="41" fontId="13" fillId="0" borderId="14" xfId="0" applyNumberFormat="1" applyFont="1" applyFill="1" applyBorder="1" applyAlignment="1">
      <alignment vertical="center"/>
    </xf>
    <xf numFmtId="41" fontId="13" fillId="0" borderId="28" xfId="0" applyNumberFormat="1" applyFont="1" applyFill="1" applyBorder="1" applyAlignment="1">
      <alignment vertical="center"/>
    </xf>
    <xf numFmtId="41" fontId="13" fillId="0" borderId="27" xfId="0" applyNumberFormat="1" applyFont="1" applyFill="1" applyBorder="1" applyAlignment="1">
      <alignment vertical="center"/>
    </xf>
    <xf numFmtId="214" fontId="13" fillId="0" borderId="33" xfId="0" applyNumberFormat="1" applyFont="1" applyFill="1" applyBorder="1" applyAlignment="1">
      <alignment vertical="center"/>
    </xf>
    <xf numFmtId="214" fontId="13" fillId="0" borderId="28" xfId="0" applyNumberFormat="1" applyFont="1" applyFill="1" applyBorder="1" applyAlignment="1">
      <alignment vertical="center"/>
    </xf>
    <xf numFmtId="41" fontId="13" fillId="0" borderId="14" xfId="17" applyNumberFormat="1" applyFont="1" applyFill="1" applyBorder="1" applyAlignment="1">
      <alignment vertical="center"/>
    </xf>
    <xf numFmtId="41" fontId="13" fillId="0" borderId="69" xfId="0" applyNumberFormat="1" applyFont="1" applyFill="1" applyBorder="1" applyAlignment="1">
      <alignment vertical="center"/>
    </xf>
    <xf numFmtId="41" fontId="13" fillId="0" borderId="23" xfId="17" applyNumberFormat="1" applyFont="1" applyFill="1" applyBorder="1" applyAlignment="1">
      <alignment horizontal="center" vertical="center"/>
    </xf>
    <xf numFmtId="41" fontId="13" fillId="0" borderId="27" xfId="17" applyNumberFormat="1" applyFont="1" applyFill="1" applyBorder="1" applyAlignment="1">
      <alignment vertical="center"/>
    </xf>
    <xf numFmtId="0" fontId="20" fillId="0" borderId="70" xfId="0" applyFont="1" applyFill="1" applyBorder="1" applyAlignment="1">
      <alignment horizontal="center" vertical="center"/>
    </xf>
    <xf numFmtId="216" fontId="9" fillId="0" borderId="0" xfId="17" applyNumberFormat="1" applyFont="1" applyAlignment="1">
      <alignment/>
    </xf>
    <xf numFmtId="41" fontId="9" fillId="0" borderId="0" xfId="0" applyNumberFormat="1" applyFont="1" applyFill="1" applyAlignment="1">
      <alignment/>
    </xf>
    <xf numFmtId="41" fontId="9" fillId="0" borderId="9" xfId="17" applyNumberFormat="1" applyFont="1" applyFill="1" applyBorder="1" applyAlignment="1">
      <alignment vertical="center"/>
    </xf>
    <xf numFmtId="41" fontId="9" fillId="0" borderId="14" xfId="17" applyNumberFormat="1" applyFont="1" applyFill="1" applyBorder="1" applyAlignment="1">
      <alignment vertical="center"/>
    </xf>
    <xf numFmtId="41" fontId="9" fillId="0" borderId="27" xfId="17" applyNumberFormat="1" applyFont="1" applyFill="1" applyBorder="1" applyAlignment="1">
      <alignment vertical="center"/>
    </xf>
    <xf numFmtId="41" fontId="9" fillId="0" borderId="28" xfId="17" applyNumberFormat="1" applyFont="1" applyFill="1" applyBorder="1" applyAlignment="1">
      <alignment vertical="center"/>
    </xf>
    <xf numFmtId="41" fontId="9" fillId="0" borderId="61" xfId="17" applyNumberFormat="1" applyFont="1" applyFill="1" applyBorder="1" applyAlignment="1">
      <alignment horizontal="right" vertical="center"/>
    </xf>
    <xf numFmtId="41" fontId="9" fillId="0" borderId="23" xfId="17" applyNumberFormat="1" applyFont="1" applyFill="1" applyBorder="1" applyAlignment="1">
      <alignment vertical="center"/>
    </xf>
    <xf numFmtId="0" fontId="9" fillId="0" borderId="20" xfId="0" applyFont="1" applyFill="1" applyBorder="1" applyAlignment="1">
      <alignment vertical="center"/>
    </xf>
    <xf numFmtId="41" fontId="9" fillId="0" borderId="20" xfId="0" applyNumberFormat="1" applyFont="1" applyFill="1" applyBorder="1" applyAlignment="1">
      <alignment vertical="center"/>
    </xf>
    <xf numFmtId="0" fontId="11" fillId="0" borderId="0" xfId="0" applyFont="1" applyFill="1" applyAlignment="1">
      <alignment/>
    </xf>
    <xf numFmtId="0" fontId="18" fillId="0" borderId="71" xfId="0" applyFont="1" applyBorder="1" applyAlignment="1">
      <alignment/>
    </xf>
    <xf numFmtId="0" fontId="18" fillId="0" borderId="72" xfId="0" applyFont="1" applyBorder="1" applyAlignment="1">
      <alignment/>
    </xf>
    <xf numFmtId="0" fontId="18" fillId="0" borderId="58" xfId="0" applyFont="1" applyBorder="1" applyAlignment="1">
      <alignment/>
    </xf>
    <xf numFmtId="41" fontId="9" fillId="0" borderId="34" xfId="0" applyNumberFormat="1" applyFont="1" applyFill="1" applyBorder="1" applyAlignment="1">
      <alignment vertical="center"/>
    </xf>
    <xf numFmtId="195" fontId="18" fillId="0" borderId="0" xfId="0" applyNumberFormat="1" applyFont="1" applyFill="1" applyAlignment="1">
      <alignment vertical="center"/>
    </xf>
    <xf numFmtId="196" fontId="18" fillId="0" borderId="0" xfId="0" applyNumberFormat="1" applyFont="1" applyFill="1" applyAlignment="1">
      <alignment vertical="center"/>
    </xf>
    <xf numFmtId="0" fontId="14" fillId="0" borderId="0" xfId="0" applyFont="1" applyAlignment="1">
      <alignment horizontal="center"/>
    </xf>
    <xf numFmtId="0" fontId="10" fillId="0" borderId="62" xfId="0" applyFont="1" applyBorder="1" applyAlignment="1">
      <alignment horizontal="center" vertical="center" wrapText="1" shrinkToFit="1"/>
    </xf>
    <xf numFmtId="0" fontId="18" fillId="0" borderId="58" xfId="0" applyFont="1" applyBorder="1" applyAlignment="1">
      <alignment horizontal="center" vertical="center"/>
    </xf>
    <xf numFmtId="0" fontId="18" fillId="0" borderId="50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8" fillId="0" borderId="51" xfId="0" applyFont="1" applyBorder="1" applyAlignment="1">
      <alignment horizontal="center" vertical="center"/>
    </xf>
    <xf numFmtId="0" fontId="18" fillId="0" borderId="34" xfId="0" applyFont="1" applyBorder="1" applyAlignment="1">
      <alignment horizontal="center" vertical="center"/>
    </xf>
    <xf numFmtId="0" fontId="18" fillId="0" borderId="62" xfId="0" applyFont="1" applyBorder="1" applyAlignment="1">
      <alignment horizontal="center" vertical="center"/>
    </xf>
    <xf numFmtId="0" fontId="18" fillId="0" borderId="62" xfId="0" applyFont="1" applyBorder="1" applyAlignment="1">
      <alignment horizontal="center" vertical="center" shrinkToFit="1"/>
    </xf>
    <xf numFmtId="0" fontId="10" fillId="0" borderId="34" xfId="0" applyFont="1" applyBorder="1" applyAlignment="1">
      <alignment horizontal="center" vertical="center" wrapText="1" shrinkToFit="1"/>
    </xf>
    <xf numFmtId="0" fontId="9" fillId="0" borderId="34" xfId="0" applyFont="1" applyFill="1" applyBorder="1" applyAlignment="1">
      <alignment vertical="center"/>
    </xf>
    <xf numFmtId="0" fontId="9" fillId="0" borderId="73" xfId="0" applyFont="1" applyFill="1" applyBorder="1" applyAlignment="1">
      <alignment vertical="center"/>
    </xf>
    <xf numFmtId="0" fontId="9" fillId="0" borderId="62" xfId="0" applyFont="1" applyFill="1" applyBorder="1" applyAlignment="1">
      <alignment vertical="center"/>
    </xf>
    <xf numFmtId="0" fontId="10" fillId="0" borderId="49" xfId="0" applyFont="1" applyFill="1" applyBorder="1" applyAlignment="1">
      <alignment horizontal="right" vertical="top" wrapText="1"/>
    </xf>
    <xf numFmtId="0" fontId="10" fillId="0" borderId="0" xfId="0" applyFont="1" applyFill="1" applyBorder="1" applyAlignment="1">
      <alignment vertical="center" wrapText="1"/>
    </xf>
    <xf numFmtId="0" fontId="9" fillId="0" borderId="42" xfId="0" applyFont="1" applyFill="1" applyBorder="1" applyAlignment="1">
      <alignment vertical="center" textRotation="255"/>
    </xf>
    <xf numFmtId="0" fontId="9" fillId="0" borderId="59" xfId="0" applyFont="1" applyFill="1" applyBorder="1" applyAlignment="1">
      <alignment vertical="center" textRotation="255"/>
    </xf>
    <xf numFmtId="0" fontId="9" fillId="0" borderId="34" xfId="0" applyFont="1" applyFill="1" applyBorder="1" applyAlignment="1">
      <alignment horizontal="center" vertical="center"/>
    </xf>
    <xf numFmtId="0" fontId="9" fillId="0" borderId="73" xfId="0" applyFont="1" applyFill="1" applyBorder="1" applyAlignment="1">
      <alignment horizontal="center" vertical="center"/>
    </xf>
    <xf numFmtId="0" fontId="9" fillId="0" borderId="62" xfId="0" applyFont="1" applyFill="1" applyBorder="1" applyAlignment="1">
      <alignment horizontal="center" vertical="center"/>
    </xf>
    <xf numFmtId="0" fontId="9" fillId="0" borderId="74" xfId="0" applyFont="1" applyFill="1" applyBorder="1" applyAlignment="1">
      <alignment vertical="center" shrinkToFit="1"/>
    </xf>
    <xf numFmtId="0" fontId="9" fillId="0" borderId="75" xfId="0" applyFont="1" applyFill="1" applyBorder="1" applyAlignment="1">
      <alignment vertical="center" shrinkToFit="1"/>
    </xf>
    <xf numFmtId="0" fontId="9" fillId="0" borderId="76" xfId="0" applyFont="1" applyFill="1" applyBorder="1" applyAlignment="1">
      <alignment vertical="center" shrinkToFit="1"/>
    </xf>
    <xf numFmtId="0" fontId="10" fillId="0" borderId="0" xfId="0" applyFont="1" applyFill="1" applyBorder="1" applyAlignment="1">
      <alignment horizontal="right" vertical="top" wrapText="1"/>
    </xf>
    <xf numFmtId="0" fontId="9" fillId="0" borderId="6" xfId="0" applyFont="1" applyFill="1" applyBorder="1" applyAlignment="1">
      <alignment horizontal="center" vertical="center"/>
    </xf>
    <xf numFmtId="0" fontId="9" fillId="0" borderId="58" xfId="0" applyFont="1" applyFill="1" applyBorder="1" applyAlignment="1">
      <alignment vertical="center"/>
    </xf>
    <xf numFmtId="0" fontId="9" fillId="0" borderId="60" xfId="0" applyFont="1" applyFill="1" applyBorder="1" applyAlignment="1">
      <alignment vertical="center" textRotation="255" shrinkToFit="1"/>
    </xf>
    <xf numFmtId="0" fontId="9" fillId="0" borderId="42" xfId="0" applyFont="1" applyFill="1" applyBorder="1" applyAlignment="1">
      <alignment vertical="center" textRotation="255" shrinkToFit="1"/>
    </xf>
    <xf numFmtId="0" fontId="9" fillId="0" borderId="65" xfId="0" applyFont="1" applyFill="1" applyBorder="1" applyAlignment="1">
      <alignment vertical="center" textRotation="255" shrinkToFit="1"/>
    </xf>
    <xf numFmtId="0" fontId="9" fillId="0" borderId="63" xfId="0" applyFont="1" applyFill="1" applyBorder="1" applyAlignment="1">
      <alignment vertical="center"/>
    </xf>
    <xf numFmtId="0" fontId="9" fillId="0" borderId="77" xfId="0" applyFont="1" applyFill="1" applyBorder="1" applyAlignment="1">
      <alignment vertical="center"/>
    </xf>
    <xf numFmtId="0" fontId="9" fillId="0" borderId="64" xfId="0" applyFont="1" applyFill="1" applyBorder="1" applyAlignment="1">
      <alignment vertical="center"/>
    </xf>
    <xf numFmtId="0" fontId="18" fillId="0" borderId="34" xfId="0" applyFont="1" applyBorder="1" applyAlignment="1">
      <alignment horizontal="center" vertical="center" shrinkToFit="1"/>
    </xf>
    <xf numFmtId="0" fontId="18" fillId="0" borderId="51" xfId="0" applyFont="1" applyBorder="1" applyAlignment="1">
      <alignment horizontal="center" vertical="center" shrinkToFit="1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18" fillId="0" borderId="3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8" fillId="0" borderId="0" xfId="0" applyFont="1" applyFill="1" applyAlignment="1">
      <alignment horizontal="center" vertical="center"/>
    </xf>
    <xf numFmtId="0" fontId="18" fillId="0" borderId="0" xfId="0" applyFont="1" applyAlignment="1">
      <alignment vertical="center" shrinkToFit="1"/>
    </xf>
    <xf numFmtId="38" fontId="13" fillId="0" borderId="6" xfId="17" applyFont="1" applyFill="1" applyBorder="1" applyAlignment="1">
      <alignment horizontal="center" vertical="center"/>
    </xf>
    <xf numFmtId="38" fontId="13" fillId="0" borderId="60" xfId="17" applyFont="1" applyFill="1" applyBorder="1" applyAlignment="1">
      <alignment horizontal="center" vertical="center"/>
    </xf>
    <xf numFmtId="38" fontId="13" fillId="0" borderId="42" xfId="17" applyFont="1" applyFill="1" applyBorder="1" applyAlignment="1">
      <alignment horizontal="center" vertical="center"/>
    </xf>
    <xf numFmtId="38" fontId="13" fillId="0" borderId="59" xfId="17" applyFont="1" applyFill="1" applyBorder="1" applyAlignment="1">
      <alignment horizontal="center" vertical="center"/>
    </xf>
    <xf numFmtId="38" fontId="13" fillId="0" borderId="23" xfId="17" applyFont="1" applyFill="1" applyBorder="1" applyAlignment="1" applyProtection="1">
      <alignment horizontal="center" vertical="center" wrapText="1"/>
      <protection locked="0"/>
    </xf>
    <xf numFmtId="0" fontId="13" fillId="0" borderId="9" xfId="0" applyFont="1" applyFill="1" applyBorder="1" applyAlignment="1">
      <alignment horizontal="center" vertical="center"/>
    </xf>
    <xf numFmtId="0" fontId="13" fillId="0" borderId="28" xfId="0" applyFont="1" applyFill="1" applyBorder="1" applyAlignment="1">
      <alignment horizontal="center" vertical="center"/>
    </xf>
    <xf numFmtId="0" fontId="28" fillId="0" borderId="22" xfId="0" applyFont="1" applyFill="1" applyBorder="1" applyAlignment="1">
      <alignment horizontal="center" vertical="center" wrapText="1"/>
    </xf>
    <xf numFmtId="0" fontId="28" fillId="0" borderId="24" xfId="0" applyFont="1" applyFill="1" applyBorder="1" applyAlignment="1">
      <alignment horizontal="center" vertical="center"/>
    </xf>
    <xf numFmtId="0" fontId="28" fillId="0" borderId="21" xfId="0" applyFont="1" applyFill="1" applyBorder="1" applyAlignment="1">
      <alignment horizontal="center" vertical="center"/>
    </xf>
    <xf numFmtId="38" fontId="13" fillId="0" borderId="34" xfId="17" applyFont="1" applyFill="1" applyBorder="1" applyAlignment="1">
      <alignment horizontal="center" vertical="center"/>
    </xf>
    <xf numFmtId="38" fontId="13" fillId="0" borderId="62" xfId="17" applyFont="1" applyFill="1" applyBorder="1" applyAlignment="1">
      <alignment horizontal="center" vertical="center"/>
    </xf>
    <xf numFmtId="38" fontId="13" fillId="0" borderId="58" xfId="17" applyFont="1" applyFill="1" applyBorder="1" applyAlignment="1">
      <alignment horizontal="center" vertical="center"/>
    </xf>
    <xf numFmtId="38" fontId="13" fillId="0" borderId="49" xfId="17" applyFont="1" applyFill="1" applyBorder="1" applyAlignment="1">
      <alignment horizontal="center" vertical="center"/>
    </xf>
    <xf numFmtId="38" fontId="13" fillId="0" borderId="50" xfId="17" applyFont="1" applyFill="1" applyBorder="1" applyAlignment="1">
      <alignment horizontal="center" vertical="center"/>
    </xf>
    <xf numFmtId="0" fontId="13" fillId="0" borderId="30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13" fillId="0" borderId="24" xfId="0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 horizontal="center" vertical="center"/>
    </xf>
    <xf numFmtId="0" fontId="21" fillId="0" borderId="9" xfId="0" applyFont="1" applyFill="1" applyBorder="1" applyAlignment="1">
      <alignment horizontal="center" vertical="center" wrapText="1"/>
    </xf>
    <xf numFmtId="0" fontId="21" fillId="0" borderId="28" xfId="0" applyFont="1" applyFill="1" applyBorder="1" applyAlignment="1">
      <alignment horizontal="center" vertical="center" wrapText="1"/>
    </xf>
    <xf numFmtId="0" fontId="18" fillId="0" borderId="54" xfId="0" applyFont="1" applyFill="1" applyBorder="1" applyAlignment="1">
      <alignment horizontal="center" vertical="center" wrapText="1"/>
    </xf>
    <xf numFmtId="0" fontId="18" fillId="0" borderId="20" xfId="0" applyFont="1" applyFill="1" applyBorder="1" applyAlignment="1">
      <alignment horizontal="center" vertical="center" wrapText="1"/>
    </xf>
    <xf numFmtId="0" fontId="13" fillId="0" borderId="54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13" fillId="0" borderId="60" xfId="0" applyFont="1" applyFill="1" applyBorder="1" applyAlignment="1">
      <alignment horizontal="center" vertical="center"/>
    </xf>
    <xf numFmtId="0" fontId="13" fillId="0" borderId="33" xfId="0" applyFont="1" applyFill="1" applyBorder="1" applyAlignment="1">
      <alignment horizontal="center" vertical="center"/>
    </xf>
    <xf numFmtId="0" fontId="20" fillId="0" borderId="24" xfId="0" applyFont="1" applyFill="1" applyBorder="1" applyAlignment="1">
      <alignment horizontal="center" vertical="center" wrapText="1"/>
    </xf>
    <xf numFmtId="0" fontId="20" fillId="0" borderId="21" xfId="0" applyFont="1" applyFill="1" applyBorder="1" applyAlignment="1">
      <alignment horizontal="center" vertical="center" wrapText="1"/>
    </xf>
    <xf numFmtId="0" fontId="13" fillId="0" borderId="27" xfId="0" applyFont="1" applyFill="1" applyBorder="1" applyAlignment="1">
      <alignment horizontal="center" vertical="center"/>
    </xf>
    <xf numFmtId="0" fontId="20" fillId="0" borderId="54" xfId="0" applyFont="1" applyFill="1" applyBorder="1" applyAlignment="1">
      <alignment horizontal="center" vertical="center"/>
    </xf>
    <xf numFmtId="0" fontId="20" fillId="0" borderId="32" xfId="0" applyFont="1" applyFill="1" applyBorder="1" applyAlignment="1">
      <alignment horizontal="center" vertical="center"/>
    </xf>
    <xf numFmtId="0" fontId="20" fillId="0" borderId="4" xfId="0" applyFont="1" applyFill="1" applyBorder="1" applyAlignment="1">
      <alignment horizontal="center" vertical="center" shrinkToFit="1"/>
    </xf>
    <xf numFmtId="0" fontId="20" fillId="0" borderId="37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 shrinkToFit="1"/>
    </xf>
    <xf numFmtId="0" fontId="20" fillId="0" borderId="17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20" fillId="0" borderId="51" xfId="0" applyFont="1" applyFill="1" applyBorder="1" applyAlignment="1">
      <alignment horizontal="center" vertical="center"/>
    </xf>
    <xf numFmtId="0" fontId="20" fillId="0" borderId="20" xfId="0" applyFont="1" applyFill="1" applyBorder="1" applyAlignment="1">
      <alignment horizontal="center" vertical="center"/>
    </xf>
    <xf numFmtId="0" fontId="20" fillId="0" borderId="78" xfId="0" applyFont="1" applyFill="1" applyBorder="1" applyAlignment="1">
      <alignment horizontal="center" vertical="center"/>
    </xf>
    <xf numFmtId="0" fontId="20" fillId="0" borderId="24" xfId="0" applyFont="1" applyFill="1" applyBorder="1" applyAlignment="1">
      <alignment horizontal="center" vertical="center" shrinkToFit="1"/>
    </xf>
    <xf numFmtId="0" fontId="20" fillId="0" borderId="21" xfId="0" applyFont="1" applyFill="1" applyBorder="1" applyAlignment="1">
      <alignment horizontal="center" vertical="center" shrinkToFit="1"/>
    </xf>
    <xf numFmtId="0" fontId="20" fillId="0" borderId="17" xfId="0" applyFont="1" applyFill="1" applyBorder="1" applyAlignment="1">
      <alignment horizontal="center" vertical="center" shrinkToFit="1"/>
    </xf>
    <xf numFmtId="0" fontId="9" fillId="0" borderId="30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60" xfId="0" applyFont="1" applyFill="1" applyBorder="1" applyAlignment="1">
      <alignment horizontal="center" vertical="center" wrapText="1"/>
    </xf>
    <xf numFmtId="0" fontId="9" fillId="0" borderId="33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center" wrapText="1"/>
    </xf>
    <xf numFmtId="0" fontId="9" fillId="0" borderId="60" xfId="0" applyFont="1" applyFill="1" applyBorder="1" applyAlignment="1">
      <alignment horizontal="center" vertical="center"/>
    </xf>
    <xf numFmtId="0" fontId="9" fillId="0" borderId="42" xfId="0" applyFont="1" applyFill="1" applyBorder="1" applyAlignment="1">
      <alignment horizontal="center" vertical="center"/>
    </xf>
    <xf numFmtId="0" fontId="9" fillId="0" borderId="33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 shrinkToFit="1"/>
    </xf>
    <xf numFmtId="0" fontId="9" fillId="0" borderId="16" xfId="0" applyFont="1" applyFill="1" applyBorder="1" applyAlignment="1">
      <alignment horizontal="center" vertical="center" shrinkToFit="1"/>
    </xf>
    <xf numFmtId="0" fontId="9" fillId="0" borderId="58" xfId="0" applyFont="1" applyFill="1" applyBorder="1" applyAlignment="1">
      <alignment vertical="center" wrapText="1"/>
    </xf>
    <xf numFmtId="0" fontId="9" fillId="0" borderId="49" xfId="0" applyFont="1" applyFill="1" applyBorder="1" applyAlignment="1">
      <alignment vertical="center" wrapText="1"/>
    </xf>
    <xf numFmtId="0" fontId="9" fillId="0" borderId="79" xfId="0" applyFont="1" applyFill="1" applyBorder="1" applyAlignment="1">
      <alignment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10" fillId="0" borderId="28" xfId="0" applyFont="1" applyFill="1" applyBorder="1" applyAlignment="1">
      <alignment horizontal="center" vertical="center" wrapText="1"/>
    </xf>
    <xf numFmtId="0" fontId="10" fillId="0" borderId="60" xfId="0" applyFont="1" applyFill="1" applyBorder="1" applyAlignment="1">
      <alignment horizontal="center" vertical="center" wrapText="1"/>
    </xf>
    <xf numFmtId="0" fontId="10" fillId="0" borderId="33" xfId="0" applyFont="1" applyFill="1" applyBorder="1" applyAlignment="1">
      <alignment horizontal="center" vertical="center" wrapText="1"/>
    </xf>
    <xf numFmtId="0" fontId="13" fillId="0" borderId="24" xfId="0" applyFont="1" applyFill="1" applyBorder="1" applyAlignment="1">
      <alignment horizontal="center" vertical="center" shrinkToFit="1"/>
    </xf>
    <xf numFmtId="0" fontId="13" fillId="0" borderId="21" xfId="0" applyFont="1" applyFill="1" applyBorder="1" applyAlignment="1">
      <alignment horizontal="center" vertical="center" shrinkToFit="1"/>
    </xf>
    <xf numFmtId="0" fontId="9" fillId="0" borderId="80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vertical="center"/>
    </xf>
    <xf numFmtId="0" fontId="9" fillId="0" borderId="29" xfId="0" applyFont="1" applyFill="1" applyBorder="1" applyAlignment="1">
      <alignment vertical="center"/>
    </xf>
    <xf numFmtId="0" fontId="9" fillId="0" borderId="38" xfId="0" applyFont="1" applyFill="1" applyBorder="1" applyAlignment="1">
      <alignment vertical="center"/>
    </xf>
    <xf numFmtId="0" fontId="9" fillId="0" borderId="32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3" fontId="33" fillId="0" borderId="27" xfId="0" applyNumberFormat="1" applyFont="1" applyFill="1" applyBorder="1" applyAlignment="1">
      <alignment horizontal="center" vertical="center" wrapText="1"/>
    </xf>
    <xf numFmtId="3" fontId="33" fillId="0" borderId="28" xfId="0" applyNumberFormat="1" applyFont="1" applyFill="1" applyBorder="1" applyAlignment="1">
      <alignment horizontal="center" vertical="center" wrapText="1"/>
    </xf>
    <xf numFmtId="3" fontId="10" fillId="0" borderId="60" xfId="0" applyNumberFormat="1" applyFont="1" applyFill="1" applyBorder="1" applyAlignment="1">
      <alignment horizontal="center" vertical="center"/>
    </xf>
    <xf numFmtId="3" fontId="10" fillId="0" borderId="33" xfId="0" applyNumberFormat="1" applyFont="1" applyFill="1" applyBorder="1" applyAlignment="1">
      <alignment horizontal="center" vertical="center"/>
    </xf>
    <xf numFmtId="3" fontId="10" fillId="0" borderId="60" xfId="0" applyNumberFormat="1" applyFont="1" applyFill="1" applyBorder="1" applyAlignment="1">
      <alignment horizontal="center" vertical="center" wrapText="1"/>
    </xf>
    <xf numFmtId="3" fontId="10" fillId="0" borderId="33" xfId="0" applyNumberFormat="1" applyFont="1" applyFill="1" applyBorder="1" applyAlignment="1">
      <alignment horizontal="center" vertical="center" wrapText="1"/>
    </xf>
    <xf numFmtId="3" fontId="10" fillId="0" borderId="54" xfId="17" applyNumberFormat="1" applyFont="1" applyFill="1" applyBorder="1" applyAlignment="1">
      <alignment horizontal="center" vertical="center" wrapText="1"/>
    </xf>
    <xf numFmtId="3" fontId="10" fillId="0" borderId="32" xfId="17" applyNumberFormat="1" applyFont="1" applyFill="1" applyBorder="1" applyAlignment="1">
      <alignment horizontal="center" vertical="center"/>
    </xf>
    <xf numFmtId="3" fontId="10" fillId="0" borderId="20" xfId="17" applyNumberFormat="1" applyFont="1" applyFill="1" applyBorder="1" applyAlignment="1">
      <alignment horizontal="center" vertical="center"/>
    </xf>
    <xf numFmtId="3" fontId="10" fillId="0" borderId="54" xfId="0" applyNumberFormat="1" applyFont="1" applyFill="1" applyBorder="1" applyAlignment="1">
      <alignment horizontal="center" vertical="center" wrapText="1"/>
    </xf>
    <xf numFmtId="3" fontId="10" fillId="0" borderId="32" xfId="0" applyNumberFormat="1" applyFont="1" applyFill="1" applyBorder="1" applyAlignment="1">
      <alignment horizontal="center" vertical="center"/>
    </xf>
    <xf numFmtId="3" fontId="10" fillId="0" borderId="20" xfId="0" applyNumberFormat="1" applyFont="1" applyFill="1" applyBorder="1" applyAlignment="1">
      <alignment horizontal="center" vertical="center"/>
    </xf>
    <xf numFmtId="3" fontId="10" fillId="0" borderId="24" xfId="0" applyNumberFormat="1" applyFont="1" applyFill="1" applyBorder="1" applyAlignment="1">
      <alignment horizontal="center" vertical="center"/>
    </xf>
    <xf numFmtId="3" fontId="10" fillId="0" borderId="21" xfId="0" applyNumberFormat="1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center" vertical="center"/>
    </xf>
    <xf numFmtId="0" fontId="9" fillId="0" borderId="38" xfId="0" applyFont="1" applyFill="1" applyBorder="1" applyAlignment="1">
      <alignment horizontal="center" vertical="center"/>
    </xf>
    <xf numFmtId="3" fontId="10" fillId="0" borderId="32" xfId="17" applyNumberFormat="1" applyFont="1" applyFill="1" applyBorder="1" applyAlignment="1">
      <alignment horizontal="center" vertical="center" wrapText="1"/>
    </xf>
    <xf numFmtId="3" fontId="10" fillId="0" borderId="20" xfId="17" applyNumberFormat="1" applyFont="1" applyFill="1" applyBorder="1" applyAlignment="1">
      <alignment horizontal="center" vertical="center" wrapText="1"/>
    </xf>
    <xf numFmtId="0" fontId="9" fillId="0" borderId="54" xfId="0" applyFont="1" applyFill="1" applyBorder="1" applyAlignment="1">
      <alignment horizontal="center" vertical="center"/>
    </xf>
    <xf numFmtId="3" fontId="10" fillId="0" borderId="32" xfId="0" applyNumberFormat="1" applyFont="1" applyFill="1" applyBorder="1" applyAlignment="1">
      <alignment horizontal="center" vertical="center" wrapText="1"/>
    </xf>
    <xf numFmtId="3" fontId="10" fillId="0" borderId="20" xfId="0" applyNumberFormat="1" applyFont="1" applyFill="1" applyBorder="1" applyAlignment="1">
      <alignment horizontal="center" vertical="center" wrapText="1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12集団回収支援.xls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ごみ排出量と埋立処分量の推移</a:t>
            </a:r>
          </a:p>
        </c:rich>
      </c:tx>
      <c:layout/>
      <c:spPr>
        <a:noFill/>
        <a:ln w="12700">
          <a:solid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'ア 処理現況１'!#REF!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'ア 処理現況１'!#REF!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'ア 処理現況１'!#REF!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1"/>
          <c:tx>
            <c:strRef>
              <c:f>'ア 処理現況１'!#REF!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wd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'ア 処理現況１'!#REF!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'ア 処理現況１'!#REF!</c:f>
              <c:numCache>
                <c:ptCount val="1"/>
                <c:pt idx="0">
                  <c:v>1</c:v>
                </c:pt>
              </c:numCache>
            </c:numRef>
          </c:val>
        </c:ser>
        <c:axId val="16317588"/>
        <c:axId val="12640565"/>
      </c:barChart>
      <c:lineChart>
        <c:grouping val="standard"/>
        <c:varyColors val="0"/>
        <c:ser>
          <c:idx val="2"/>
          <c:order val="2"/>
          <c:tx>
            <c:strRef>
              <c:f>'ア 処理現況１'!#REF!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'ア 処理現況１'!#REF!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6656222"/>
        <c:axId val="17252815"/>
      </c:lineChart>
      <c:catAx>
        <c:axId val="163175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(年度)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crossAx val="12640565"/>
        <c:crosses val="autoZero"/>
        <c:auto val="0"/>
        <c:lblOffset val="100"/>
        <c:noMultiLvlLbl val="0"/>
      </c:catAx>
      <c:valAx>
        <c:axId val="12640565"/>
        <c:scaling>
          <c:orientation val="minMax"/>
          <c:max val="3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ごみ総排出量・埋立処分量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crossAx val="16317588"/>
        <c:crossesAt val="1"/>
        <c:crossBetween val="between"/>
        <c:dispUnits/>
      </c:valAx>
      <c:catAx>
        <c:axId val="46656222"/>
        <c:scaling>
          <c:orientation val="minMax"/>
        </c:scaling>
        <c:axPos val="b"/>
        <c:delete val="1"/>
        <c:majorTickMark val="in"/>
        <c:minorTickMark val="none"/>
        <c:tickLblPos val="nextTo"/>
        <c:crossAx val="17252815"/>
        <c:crosses val="autoZero"/>
        <c:auto val="0"/>
        <c:lblOffset val="100"/>
        <c:noMultiLvlLbl val="0"/>
      </c:catAx>
      <c:valAx>
        <c:axId val="17252815"/>
        <c:scaling>
          <c:orientation val="minMax"/>
          <c:max val="1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一人一日ごみ排出量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crossAx val="46656222"/>
        <c:crosses val="max"/>
        <c:crossBetween val="between"/>
        <c:dispUnits/>
        <c:majorUnit val="500"/>
      </c:valAx>
      <c:spPr>
        <a:noFill/>
        <a:ln w="12700">
          <a:solidFill/>
        </a:ln>
      </c:spPr>
    </c:plotArea>
    <c:legend>
      <c:legendPos val="b"/>
      <c:layout/>
      <c:overlay val="0"/>
      <c:spPr>
        <a:ln w="12700">
          <a:solid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/>
              <a:t>ごみの処理及び維持管理費の推移</a:t>
            </a:r>
          </a:p>
        </c:rich>
      </c:tx>
      <c:layout/>
      <c:spPr>
        <a:noFill/>
        <a:ln w="12700">
          <a:solidFill>
            <a:srgbClr val="000000"/>
          </a:solidFill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'ア 処理現況４'!$R$76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'ア 処理現況４'!$S$75:$AI$75</c:f>
              <c:numCache/>
            </c:numRef>
          </c:cat>
          <c:val>
            <c:numRef>
              <c:f>'ア 処理現況４'!$S$76:$AI$76</c:f>
              <c:numCache/>
            </c:numRef>
          </c:val>
          <c:smooth val="0"/>
        </c:ser>
        <c:ser>
          <c:idx val="1"/>
          <c:order val="1"/>
          <c:tx>
            <c:strRef>
              <c:f>'ア 処理現況４'!$R$77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1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'ア 処理現況４'!$S$75:$AI$75</c:f>
              <c:numCache/>
            </c:numRef>
          </c:cat>
          <c:val>
            <c:numRef>
              <c:f>'ア 処理現況４'!$S$77:$AI$77</c:f>
              <c:numCache/>
            </c:numRef>
          </c:val>
          <c:smooth val="0"/>
        </c:ser>
        <c:marker val="1"/>
        <c:axId val="38831370"/>
        <c:axId val="13938011"/>
      </c:lineChart>
      <c:catAx>
        <c:axId val="388313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" b="0" i="0" u="none" baseline="0"/>
                  <a:t>(年度)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crossAx val="13938011"/>
        <c:crosses val="autoZero"/>
        <c:auto val="1"/>
        <c:lblOffset val="100"/>
        <c:noMultiLvlLbl val="0"/>
      </c:catAx>
      <c:valAx>
        <c:axId val="13938011"/>
        <c:scaling>
          <c:orientation val="minMax"/>
          <c:max val="40000"/>
        </c:scaling>
        <c:axPos val="l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crossAx val="38831370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/>
      <c:overlay val="0"/>
      <c:spPr>
        <a:ln w="12700">
          <a:solid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75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25"/>
          <c:y val="0.02925"/>
          <c:w val="0.9555"/>
          <c:h val="0.844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'ア 処理現況４'!$R$42</c:f>
              <c:strCache>
                <c:ptCount val="1"/>
                <c:pt idx="0">
                  <c:v>資源化量</c:v>
                </c:pt>
              </c:strCache>
            </c:strRef>
          </c:tx>
          <c:spPr>
            <a:pattFill prst="wd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1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'ア 処理現況４'!$S$41:$AJ$41</c:f>
              <c:numCache/>
            </c:numRef>
          </c:cat>
          <c:val>
            <c:numRef>
              <c:f>'ア 処理現況４'!$S$42:$AJ$42</c:f>
              <c:numCache/>
            </c:numRef>
          </c:val>
        </c:ser>
        <c:ser>
          <c:idx val="1"/>
          <c:order val="1"/>
          <c:tx>
            <c:strRef>
              <c:f>'ア 処理現況４'!$R$43</c:f>
              <c:strCache>
                <c:ptCount val="1"/>
                <c:pt idx="0">
                  <c:v>集団回収量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'ア 処理現況４'!$S$41:$AJ$41</c:f>
              <c:numCache/>
            </c:numRef>
          </c:cat>
          <c:val>
            <c:numRef>
              <c:f>'ア 処理現況４'!$S$43:$AJ$43</c:f>
              <c:numCache/>
            </c:numRef>
          </c:val>
        </c:ser>
        <c:overlap val="100"/>
        <c:axId val="58333236"/>
        <c:axId val="55237077"/>
      </c:barChart>
      <c:lineChart>
        <c:grouping val="standard"/>
        <c:varyColors val="0"/>
        <c:ser>
          <c:idx val="2"/>
          <c:order val="2"/>
          <c:tx>
            <c:strRef>
              <c:f>'ア 処理現況４'!$R$45</c:f>
              <c:strCache>
                <c:ptCount val="1"/>
                <c:pt idx="0">
                  <c:v>リサイクル率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'ア 処理現況４'!$R$45</c:f>
              <c:strCache/>
            </c:strRef>
          </c:cat>
          <c:val>
            <c:numRef>
              <c:f>'ア 処理現況４'!$S$45:$AJ$45</c:f>
              <c:numCache/>
            </c:numRef>
          </c:val>
          <c:smooth val="0"/>
        </c:ser>
        <c:axId val="27371646"/>
        <c:axId val="45018223"/>
      </c:lineChart>
      <c:lineChart>
        <c:grouping val="standard"/>
        <c:varyColors val="0"/>
        <c:ser>
          <c:idx val="3"/>
          <c:order val="3"/>
          <c:tx>
            <c:strRef>
              <c:f>'ア 処理現況４'!$R$44</c:f>
              <c:strCache>
                <c:ptCount val="1"/>
                <c:pt idx="0">
                  <c:v>総資源化量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'ア 処理現況４'!$S$41:$AJ$41</c:f>
              <c:numCache/>
            </c:numRef>
          </c:cat>
          <c:val>
            <c:numRef>
              <c:f>'ア 処理現況４'!$S$44:$AJ$44</c:f>
              <c:numCache/>
            </c:numRef>
          </c:val>
          <c:smooth val="0"/>
        </c:ser>
        <c:axId val="58333236"/>
        <c:axId val="55237077"/>
      </c:lineChart>
      <c:catAx>
        <c:axId val="583332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0" i="0" u="none" baseline="0"/>
                  <a:t>(年度)</a:t>
                </a:r>
              </a:p>
            </c:rich>
          </c:tx>
          <c:layout>
            <c:manualLayout>
              <c:xMode val="factor"/>
              <c:yMode val="factor"/>
              <c:x val="0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crossAx val="55237077"/>
        <c:crosses val="autoZero"/>
        <c:auto val="1"/>
        <c:lblOffset val="100"/>
        <c:noMultiLvlLbl val="0"/>
      </c:catAx>
      <c:valAx>
        <c:axId val="55237077"/>
        <c:scaling>
          <c:orientation val="minMax"/>
          <c:max val="70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50" b="0" i="0" u="none" baseline="0"/>
                  <a:t>総資源化量</a:t>
                </a:r>
              </a:p>
            </c:rich>
          </c:tx>
          <c:layout>
            <c:manualLayout>
              <c:xMode val="factor"/>
              <c:yMode val="factor"/>
              <c:x val="-0.003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crossAx val="58333236"/>
        <c:crossesAt val="1"/>
        <c:crossBetween val="between"/>
        <c:dispUnits/>
        <c:majorUnit val="100"/>
        <c:minorUnit val="10"/>
      </c:valAx>
      <c:catAx>
        <c:axId val="27371646"/>
        <c:scaling>
          <c:orientation val="minMax"/>
        </c:scaling>
        <c:axPos val="b"/>
        <c:delete val="1"/>
        <c:majorTickMark val="in"/>
        <c:minorTickMark val="none"/>
        <c:tickLblPos val="nextTo"/>
        <c:crossAx val="45018223"/>
        <c:crosses val="autoZero"/>
        <c:auto val="0"/>
        <c:lblOffset val="100"/>
        <c:noMultiLvlLbl val="0"/>
      </c:catAx>
      <c:valAx>
        <c:axId val="45018223"/>
        <c:scaling>
          <c:orientation val="minMax"/>
          <c:max val="3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/>
                  <a:t>リサイクル率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crossAx val="27371646"/>
        <c:crosses val="max"/>
        <c:crossBetween val="between"/>
        <c:dispUnits/>
        <c:majorUnit val="5"/>
        <c:minorUnit val="1"/>
      </c:valAx>
      <c:spPr>
        <a:solidFill>
          <a:srgbClr val="FFFFFF"/>
        </a:solidFill>
        <a:ln w="12700">
          <a:solidFill/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30225"/>
          <c:y val="0.91575"/>
          <c:w val="0.49775"/>
          <c:h val="0.06575"/>
        </c:manualLayout>
      </c:layout>
      <c:overlay val="0"/>
      <c:spPr>
        <a:ln w="12700">
          <a:solid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5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75"/>
          <c:y val="0"/>
          <c:w val="0.9515"/>
          <c:h val="0.85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'ア 処理現況４'!$R$7</c:f>
              <c:strCache>
                <c:ptCount val="1"/>
                <c:pt idx="0">
                  <c:v>ごみの総排出量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);[Red]\(#,##0\)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'ア 処理現況４'!$X$6:$AO$6</c:f>
              <c:numCache/>
            </c:numRef>
          </c:cat>
          <c:val>
            <c:numRef>
              <c:f>'ア 処理現況４'!$X$7:$AO$7</c:f>
              <c:numCache/>
            </c:numRef>
          </c:val>
        </c:ser>
        <c:ser>
          <c:idx val="0"/>
          <c:order val="1"/>
          <c:tx>
            <c:strRef>
              <c:f>'ア 処理現況４'!$R$8</c:f>
              <c:strCache>
                <c:ptCount val="1"/>
                <c:pt idx="0">
                  <c:v>最終処分量</c:v>
                </c:pt>
              </c:strCache>
            </c:strRef>
          </c:tx>
          <c:spPr>
            <a:pattFill prst="wd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);[Red]\(#,##0\)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'ア 処理現況４'!$X$6:$AO$6</c:f>
              <c:numCache/>
            </c:numRef>
          </c:cat>
          <c:val>
            <c:numRef>
              <c:f>'ア 処理現況４'!$X$8:$AO$8</c:f>
              <c:numCache/>
            </c:numRef>
          </c:val>
        </c:ser>
        <c:axId val="2510824"/>
        <c:axId val="22597417"/>
      </c:barChart>
      <c:lineChart>
        <c:grouping val="standard"/>
        <c:varyColors val="0"/>
        <c:ser>
          <c:idx val="2"/>
          <c:order val="2"/>
          <c:tx>
            <c:strRef>
              <c:f>'ア 処理現況４'!$R$9</c:f>
              <c:strCache>
                <c:ptCount val="1"/>
                <c:pt idx="0">
                  <c:v>一人一日当たりのごみ排出量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);[Red]\(#,##0\)" sourceLinked="0"/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'ア 処理現況４'!$X$9:$AO$9</c:f>
              <c:numCache/>
            </c:numRef>
          </c:val>
          <c:smooth val="0"/>
        </c:ser>
        <c:ser>
          <c:idx val="3"/>
          <c:order val="3"/>
          <c:tx>
            <c:strRef>
              <c:f>'ア 処理現況４'!$R$10</c:f>
              <c:strCache>
                <c:ptCount val="1"/>
                <c:pt idx="0">
                  <c:v>処理しなければならないごみの一人一日当たりの量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'ア 処理現況４'!$X$10:$AO$10</c:f>
              <c:numCache/>
            </c:numRef>
          </c:val>
          <c:smooth val="0"/>
        </c:ser>
        <c:axId val="2050162"/>
        <c:axId val="18451459"/>
      </c:lineChart>
      <c:catAx>
        <c:axId val="25108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(年度)</a:t>
                </a:r>
              </a:p>
            </c:rich>
          </c:tx>
          <c:layout>
            <c:manualLayout>
              <c:xMode val="factor"/>
              <c:yMode val="factor"/>
              <c:x val="0.00325"/>
              <c:y val="-0.00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crossAx val="22597417"/>
        <c:crosses val="autoZero"/>
        <c:auto val="0"/>
        <c:lblOffset val="100"/>
        <c:noMultiLvlLbl val="0"/>
      </c:catAx>
      <c:valAx>
        <c:axId val="22597417"/>
        <c:scaling>
          <c:orientation val="minMax"/>
          <c:max val="3500"/>
        </c:scaling>
        <c:axPos val="l"/>
        <c:delete val="0"/>
        <c:numFmt formatCode="0_ ;[Red]\-0\ " sourceLinked="0"/>
        <c:majorTickMark val="in"/>
        <c:minorTickMark val="none"/>
        <c:tickLblPos val="nextTo"/>
        <c:spPr>
          <a:ln w="12700">
            <a:solidFill/>
          </a:ln>
        </c:spPr>
        <c:crossAx val="2510824"/>
        <c:crossesAt val="1"/>
        <c:crossBetween val="between"/>
        <c:dispUnits/>
        <c:majorUnit val="500"/>
      </c:valAx>
      <c:catAx>
        <c:axId val="2050162"/>
        <c:scaling>
          <c:orientation val="minMax"/>
        </c:scaling>
        <c:axPos val="b"/>
        <c:delete val="1"/>
        <c:majorTickMark val="in"/>
        <c:minorTickMark val="none"/>
        <c:tickLblPos val="nextTo"/>
        <c:crossAx val="18451459"/>
        <c:crosses val="autoZero"/>
        <c:auto val="0"/>
        <c:lblOffset val="100"/>
        <c:noMultiLvlLbl val="0"/>
      </c:catAx>
      <c:valAx>
        <c:axId val="18451459"/>
        <c:scaling>
          <c:orientation val="minMax"/>
          <c:max val="1400"/>
          <c:min val="600"/>
        </c:scaling>
        <c:axPos val="l"/>
        <c:delete val="0"/>
        <c:numFmt formatCode="0_ ;[Red]\-0\ " sourceLinked="0"/>
        <c:majorTickMark val="in"/>
        <c:minorTickMark val="none"/>
        <c:tickLblPos val="nextTo"/>
        <c:spPr>
          <a:ln w="12700">
            <a:solidFill/>
          </a:ln>
        </c:spPr>
        <c:crossAx val="2050162"/>
        <c:crosses val="max"/>
        <c:crossBetween val="between"/>
        <c:dispUnits/>
        <c:majorUnit val="200"/>
      </c:valAx>
      <c:spPr>
        <a:noFill/>
        <a:ln w="12700">
          <a:solidFill/>
        </a:ln>
      </c:spPr>
    </c:plotArea>
    <c:legend>
      <c:legendPos val="b"/>
      <c:layout>
        <c:manualLayout>
          <c:xMode val="edge"/>
          <c:yMode val="edge"/>
          <c:x val="0.0995"/>
          <c:y val="0.88825"/>
          <c:w val="0.813"/>
          <c:h val="0.104"/>
        </c:manualLayout>
      </c:layout>
      <c:overlay val="0"/>
      <c:spPr>
        <a:ln w="12700">
          <a:solid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0" i="0" u="none" baseline="0"/>
              <a:t>ごみの処理及び維持管理費の推移</a:t>
            </a:r>
          </a:p>
        </c:rich>
      </c:tx>
      <c:layout/>
      <c:spPr>
        <a:noFill/>
        <a:ln w="12700">
          <a:solidFill>
            <a:srgbClr val="000000"/>
          </a:solidFill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'ア 処理現況１'!#REF!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'ア 処理現況１'!#REF!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'ア 処理現況１'!#REF!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'ア 処理現況１'!#REF!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'ア 処理現況１'!#REF!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'ア 処理現況１'!#REF!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1057608"/>
        <c:axId val="55300745"/>
      </c:lineChart>
      <c:catAx>
        <c:axId val="210576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0" u="none" baseline="0"/>
                  <a:t>(年度)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crossAx val="55300745"/>
        <c:crosses val="autoZero"/>
        <c:auto val="1"/>
        <c:lblOffset val="100"/>
        <c:noMultiLvlLbl val="0"/>
      </c:catAx>
      <c:valAx>
        <c:axId val="55300745"/>
        <c:scaling>
          <c:orientation val="minMax"/>
          <c:max val="40000"/>
        </c:scaling>
        <c:axPos val="l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crossAx val="21057608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/>
      <c:overlay val="0"/>
      <c:spPr>
        <a:ln w="12700">
          <a:solid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0" i="0" u="none" baseline="0"/>
              <a:t>資源回収量とリサイクル率の推移</a:t>
            </a:r>
          </a:p>
        </c:rich>
      </c:tx>
      <c:layout/>
      <c:spPr>
        <a:ln w="12700">
          <a:solid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'ア 処理現況１'!#REF!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wd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'ア 処理現況１'!#REF!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'ア 処理現況１'!#REF!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'ア 処理現況１'!#REF!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'ア 処理現況１'!#REF!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'ア 処理現況１'!#REF!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27944658"/>
        <c:axId val="50175331"/>
      </c:barChart>
      <c:lineChart>
        <c:grouping val="standard"/>
        <c:varyColors val="0"/>
        <c:ser>
          <c:idx val="2"/>
          <c:order val="2"/>
          <c:tx>
            <c:strRef>
              <c:f>'ア 処理現況１'!#REF!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'ア 処理現況１'!#REF!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'ア 処理現況１'!#REF!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8924796"/>
        <c:axId val="37669981"/>
      </c:lineChart>
      <c:catAx>
        <c:axId val="279446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0" u="none" baseline="0"/>
                  <a:t>(年度)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crossAx val="50175331"/>
        <c:crosses val="autoZero"/>
        <c:auto val="1"/>
        <c:lblOffset val="100"/>
        <c:noMultiLvlLbl val="0"/>
      </c:catAx>
      <c:valAx>
        <c:axId val="50175331"/>
        <c:scaling>
          <c:orientation val="minMax"/>
          <c:max val="6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資源回収量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crossAx val="27944658"/>
        <c:crossesAt val="1"/>
        <c:crossBetween val="between"/>
        <c:dispUnits/>
        <c:majorUnit val="100"/>
        <c:minorUnit val="10"/>
      </c:valAx>
      <c:catAx>
        <c:axId val="48924796"/>
        <c:scaling>
          <c:orientation val="minMax"/>
        </c:scaling>
        <c:axPos val="b"/>
        <c:delete val="1"/>
        <c:majorTickMark val="in"/>
        <c:minorTickMark val="none"/>
        <c:tickLblPos val="nextTo"/>
        <c:crossAx val="37669981"/>
        <c:crosses val="autoZero"/>
        <c:auto val="0"/>
        <c:lblOffset val="100"/>
        <c:noMultiLvlLbl val="0"/>
      </c:catAx>
      <c:valAx>
        <c:axId val="37669981"/>
        <c:scaling>
          <c:orientation val="minMax"/>
          <c:max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リサイクル率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crossAx val="48924796"/>
        <c:crosses val="max"/>
        <c:crossBetween val="between"/>
        <c:dispUnits/>
        <c:majorUnit val="5"/>
        <c:minorUnit val="1"/>
      </c:valAx>
      <c:dTable>
        <c:showHorzBorder val="1"/>
        <c:showVertBorder val="1"/>
        <c:showOutline val="1"/>
        <c:showKeys val="1"/>
      </c:dTable>
      <c:spPr>
        <a:solidFill>
          <a:srgbClr val="FFFFFF"/>
        </a:solidFill>
        <a:ln w="12700">
          <a:solidFill/>
        </a:ln>
      </c:spPr>
    </c:plotArea>
    <c:legend>
      <c:legendPos val="b"/>
      <c:layout/>
      <c:overlay val="0"/>
      <c:spPr>
        <a:ln w="12700">
          <a:solid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ごみ排出量と埋立処分量の推移</a:t>
            </a:r>
          </a:p>
        </c:rich>
      </c:tx>
      <c:layout/>
      <c:spPr>
        <a:noFill/>
        <a:ln w="12700">
          <a:solid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'ア 処理現況２'!#REF!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'ア 処理現況２'!#REF!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'ア 処理現況２'!#REF!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1"/>
          <c:tx>
            <c:strRef>
              <c:f>'ア 処理現況２'!#REF!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wd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'ア 処理現況２'!#REF!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'ア 処理現況２'!#REF!</c:f>
              <c:numCache>
                <c:ptCount val="1"/>
                <c:pt idx="0">
                  <c:v>1</c:v>
                </c:pt>
              </c:numCache>
            </c:numRef>
          </c:val>
        </c:ser>
        <c:axId val="3485510"/>
        <c:axId val="31369591"/>
      </c:barChart>
      <c:lineChart>
        <c:grouping val="standard"/>
        <c:varyColors val="0"/>
        <c:ser>
          <c:idx val="2"/>
          <c:order val="2"/>
          <c:tx>
            <c:strRef>
              <c:f>'ア 処理現況２'!#REF!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'ア 処理現況２'!#REF!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3890864"/>
        <c:axId val="57908913"/>
      </c:lineChart>
      <c:catAx>
        <c:axId val="34855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(年度)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crossAx val="31369591"/>
        <c:crosses val="autoZero"/>
        <c:auto val="0"/>
        <c:lblOffset val="100"/>
        <c:noMultiLvlLbl val="0"/>
      </c:catAx>
      <c:valAx>
        <c:axId val="31369591"/>
        <c:scaling>
          <c:orientation val="minMax"/>
          <c:max val="3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ごみ総排出量・埋立処分量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crossAx val="3485510"/>
        <c:crossesAt val="1"/>
        <c:crossBetween val="between"/>
        <c:dispUnits/>
      </c:valAx>
      <c:catAx>
        <c:axId val="13890864"/>
        <c:scaling>
          <c:orientation val="minMax"/>
        </c:scaling>
        <c:axPos val="b"/>
        <c:delete val="1"/>
        <c:majorTickMark val="in"/>
        <c:minorTickMark val="none"/>
        <c:tickLblPos val="nextTo"/>
        <c:crossAx val="57908913"/>
        <c:crosses val="autoZero"/>
        <c:auto val="0"/>
        <c:lblOffset val="100"/>
        <c:noMultiLvlLbl val="0"/>
      </c:catAx>
      <c:valAx>
        <c:axId val="57908913"/>
        <c:scaling>
          <c:orientation val="minMax"/>
          <c:max val="1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一人一日ごみ排出量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crossAx val="13890864"/>
        <c:crosses val="max"/>
        <c:crossBetween val="between"/>
        <c:dispUnits/>
        <c:majorUnit val="500"/>
      </c:valAx>
      <c:spPr>
        <a:noFill/>
        <a:ln w="12700">
          <a:solidFill/>
        </a:ln>
      </c:spPr>
    </c:plotArea>
    <c:legend>
      <c:legendPos val="b"/>
      <c:layout/>
      <c:overlay val="0"/>
      <c:spPr>
        <a:ln w="12700">
          <a:solid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/>
              <a:t>ごみの処理及び維持管理費の推移</a:t>
            </a:r>
          </a:p>
        </c:rich>
      </c:tx>
      <c:layout/>
      <c:spPr>
        <a:noFill/>
        <a:ln w="12700">
          <a:solidFill>
            <a:srgbClr val="000000"/>
          </a:solidFill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'ア 処理現況２'!#REF!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'ア 処理現況２'!#REF!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'ア 処理現況２'!#REF!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'ア 処理現況２'!#REF!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'ア 処理現況２'!#REF!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'ア 処理現況２'!#REF!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1418170"/>
        <c:axId val="60110347"/>
      </c:lineChart>
      <c:catAx>
        <c:axId val="514181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" b="0" i="0" u="none" baseline="0"/>
                  <a:t>(年度)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crossAx val="60110347"/>
        <c:crosses val="autoZero"/>
        <c:auto val="1"/>
        <c:lblOffset val="100"/>
        <c:noMultiLvlLbl val="0"/>
      </c:catAx>
      <c:valAx>
        <c:axId val="60110347"/>
        <c:scaling>
          <c:orientation val="minMax"/>
          <c:max val="40000"/>
        </c:scaling>
        <c:axPos val="l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crossAx val="51418170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/>
      <c:overlay val="0"/>
      <c:spPr>
        <a:ln w="12700">
          <a:solid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75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/>
              <a:t>資源回収量とリサイクル率の推移</a:t>
            </a:r>
          </a:p>
        </c:rich>
      </c:tx>
      <c:layout/>
      <c:spPr>
        <a:ln w="12700">
          <a:solid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'ア 処理現況２'!#REF!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wd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'ア 処理現況２'!#REF!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'ア 処理現況２'!#REF!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'ア 処理現況２'!#REF!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'ア 処理現況２'!#REF!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'ア 処理現況２'!#REF!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4122212"/>
        <c:axId val="37099909"/>
      </c:barChart>
      <c:lineChart>
        <c:grouping val="standard"/>
        <c:varyColors val="0"/>
        <c:ser>
          <c:idx val="2"/>
          <c:order val="2"/>
          <c:tx>
            <c:strRef>
              <c:f>'ア 処理現況２'!#REF!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'ア 処理現況２'!#REF!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'ア 処理現況２'!#REF!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65463726"/>
        <c:axId val="52302623"/>
      </c:lineChart>
      <c:catAx>
        <c:axId val="41222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0" i="0" u="none" baseline="0"/>
                  <a:t>(年度)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crossAx val="37099909"/>
        <c:crosses val="autoZero"/>
        <c:auto val="1"/>
        <c:lblOffset val="100"/>
        <c:noMultiLvlLbl val="0"/>
      </c:catAx>
      <c:valAx>
        <c:axId val="37099909"/>
        <c:scaling>
          <c:orientation val="minMax"/>
          <c:max val="6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資源回収量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crossAx val="4122212"/>
        <c:crossesAt val="1"/>
        <c:crossBetween val="between"/>
        <c:dispUnits/>
        <c:majorUnit val="100"/>
        <c:minorUnit val="10"/>
      </c:valAx>
      <c:catAx>
        <c:axId val="65463726"/>
        <c:scaling>
          <c:orientation val="minMax"/>
        </c:scaling>
        <c:axPos val="b"/>
        <c:delete val="1"/>
        <c:majorTickMark val="in"/>
        <c:minorTickMark val="none"/>
        <c:tickLblPos val="nextTo"/>
        <c:crossAx val="52302623"/>
        <c:crosses val="autoZero"/>
        <c:auto val="0"/>
        <c:lblOffset val="100"/>
        <c:noMultiLvlLbl val="0"/>
      </c:catAx>
      <c:valAx>
        <c:axId val="52302623"/>
        <c:scaling>
          <c:orientation val="minMax"/>
          <c:max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リサイクル率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crossAx val="65463726"/>
        <c:crosses val="max"/>
        <c:crossBetween val="between"/>
        <c:dispUnits/>
        <c:majorUnit val="5"/>
        <c:minorUnit val="1"/>
      </c:valAx>
      <c:dTable>
        <c:showHorzBorder val="1"/>
        <c:showVertBorder val="1"/>
        <c:showOutline val="1"/>
        <c:showKeys val="1"/>
      </c:dTable>
      <c:spPr>
        <a:solidFill>
          <a:srgbClr val="FFFFFF"/>
        </a:solidFill>
        <a:ln w="12700">
          <a:solidFill/>
        </a:ln>
      </c:spPr>
    </c:plotArea>
    <c:legend>
      <c:legendPos val="b"/>
      <c:layout/>
      <c:overlay val="0"/>
      <c:spPr>
        <a:ln w="12700">
          <a:solid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ごみ排出量と埋立処分量の推移</a:t>
            </a:r>
          </a:p>
        </c:rich>
      </c:tx>
      <c:layout/>
      <c:spPr>
        <a:noFill/>
        <a:ln w="12700">
          <a:solid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'ア 処理現況３'!#REF!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'ア 処理現況３'!#REF!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'ア 処理現況３'!#REF!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1"/>
          <c:tx>
            <c:strRef>
              <c:f>'ア 処理現況３'!#REF!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wd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'ア 処理現況３'!#REF!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'ア 処理現況３'!#REF!</c:f>
              <c:numCache>
                <c:ptCount val="1"/>
                <c:pt idx="0">
                  <c:v>1</c:v>
                </c:pt>
              </c:numCache>
            </c:numRef>
          </c:val>
        </c:ser>
        <c:axId val="961560"/>
        <c:axId val="8654041"/>
      </c:barChart>
      <c:lineChart>
        <c:grouping val="standard"/>
        <c:varyColors val="0"/>
        <c:ser>
          <c:idx val="2"/>
          <c:order val="2"/>
          <c:tx>
            <c:strRef>
              <c:f>'ア 処理現況３'!#REF!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'ア 処理現況３'!#REF!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0777506"/>
        <c:axId val="29888691"/>
      </c:lineChart>
      <c:catAx>
        <c:axId val="9615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(年度)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crossAx val="8654041"/>
        <c:crosses val="autoZero"/>
        <c:auto val="0"/>
        <c:lblOffset val="100"/>
        <c:noMultiLvlLbl val="0"/>
      </c:catAx>
      <c:valAx>
        <c:axId val="8654041"/>
        <c:scaling>
          <c:orientation val="minMax"/>
          <c:max val="3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ごみ総排出量・埋立処分量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crossAx val="961560"/>
        <c:crossesAt val="1"/>
        <c:crossBetween val="between"/>
        <c:dispUnits/>
      </c:valAx>
      <c:catAx>
        <c:axId val="10777506"/>
        <c:scaling>
          <c:orientation val="minMax"/>
        </c:scaling>
        <c:axPos val="b"/>
        <c:delete val="1"/>
        <c:majorTickMark val="in"/>
        <c:minorTickMark val="none"/>
        <c:tickLblPos val="nextTo"/>
        <c:crossAx val="29888691"/>
        <c:crosses val="autoZero"/>
        <c:auto val="0"/>
        <c:lblOffset val="100"/>
        <c:noMultiLvlLbl val="0"/>
      </c:catAx>
      <c:valAx>
        <c:axId val="29888691"/>
        <c:scaling>
          <c:orientation val="minMax"/>
          <c:max val="1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一人一日ごみ排出量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crossAx val="10777506"/>
        <c:crosses val="max"/>
        <c:crossBetween val="between"/>
        <c:dispUnits/>
        <c:majorUnit val="500"/>
      </c:valAx>
      <c:spPr>
        <a:noFill/>
        <a:ln w="12700">
          <a:solidFill/>
        </a:ln>
      </c:spPr>
    </c:plotArea>
    <c:legend>
      <c:legendPos val="b"/>
      <c:layout/>
      <c:overlay val="0"/>
      <c:spPr>
        <a:ln w="12700">
          <a:solid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0" i="0" u="none" baseline="0"/>
              <a:t>ごみの処理及び維持管理費の推移</a:t>
            </a:r>
          </a:p>
        </c:rich>
      </c:tx>
      <c:layout/>
      <c:spPr>
        <a:noFill/>
        <a:ln w="12700">
          <a:solidFill>
            <a:srgbClr val="000000"/>
          </a:solidFill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'ア 処理現況３'!#REF!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'ア 処理現況３'!#REF!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'ア 処理現況３'!#REF!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'ア 処理現況３'!#REF!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1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'ア 処理現況３'!#REF!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'ア 処理現況３'!#REF!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62764"/>
        <c:axId val="5064877"/>
      </c:lineChart>
      <c:catAx>
        <c:axId val="5627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0" u="none" baseline="0"/>
                  <a:t>(年度)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crossAx val="5064877"/>
        <c:crosses val="autoZero"/>
        <c:auto val="1"/>
        <c:lblOffset val="100"/>
        <c:noMultiLvlLbl val="0"/>
      </c:catAx>
      <c:valAx>
        <c:axId val="5064877"/>
        <c:scaling>
          <c:orientation val="minMax"/>
          <c:max val="40000"/>
        </c:scaling>
        <c:axPos val="l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crossAx val="562764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/>
      <c:overlay val="0"/>
      <c:spPr>
        <a:ln w="12700">
          <a:solid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0" i="0" u="none" baseline="0"/>
              <a:t>資源回収量とリサイクル率の推移</a:t>
            </a:r>
          </a:p>
        </c:rich>
      </c:tx>
      <c:layout/>
      <c:spPr>
        <a:ln w="12700">
          <a:solid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'ア 処理現況３'!#REF!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wd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'ア 処理現況３'!#REF!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'ア 処理現況３'!#REF!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'ア 処理現況３'!#REF!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'ア 処理現況３'!#REF!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'ア 処理現況３'!#REF!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45583894"/>
        <c:axId val="7601863"/>
      </c:barChart>
      <c:lineChart>
        <c:grouping val="standard"/>
        <c:varyColors val="0"/>
        <c:ser>
          <c:idx val="2"/>
          <c:order val="2"/>
          <c:tx>
            <c:strRef>
              <c:f>'ア 処理現況３'!#REF!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'ア 処理現況３'!#REF!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'ア 処理現況３'!#REF!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307904"/>
        <c:axId val="11771137"/>
      </c:lineChart>
      <c:catAx>
        <c:axId val="455838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0" u="none" baseline="0"/>
                  <a:t>(年度)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crossAx val="7601863"/>
        <c:crosses val="autoZero"/>
        <c:auto val="1"/>
        <c:lblOffset val="100"/>
        <c:noMultiLvlLbl val="0"/>
      </c:catAx>
      <c:valAx>
        <c:axId val="7601863"/>
        <c:scaling>
          <c:orientation val="minMax"/>
          <c:max val="6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資源回収量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crossAx val="45583894"/>
        <c:crossesAt val="1"/>
        <c:crossBetween val="between"/>
        <c:dispUnits/>
        <c:majorUnit val="100"/>
        <c:minorUnit val="10"/>
      </c:valAx>
      <c:catAx>
        <c:axId val="1307904"/>
        <c:scaling>
          <c:orientation val="minMax"/>
        </c:scaling>
        <c:axPos val="b"/>
        <c:delete val="1"/>
        <c:majorTickMark val="in"/>
        <c:minorTickMark val="none"/>
        <c:tickLblPos val="nextTo"/>
        <c:crossAx val="11771137"/>
        <c:crosses val="autoZero"/>
        <c:auto val="0"/>
        <c:lblOffset val="100"/>
        <c:noMultiLvlLbl val="0"/>
      </c:catAx>
      <c:valAx>
        <c:axId val="11771137"/>
        <c:scaling>
          <c:orientation val="minMax"/>
          <c:max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リサイクル率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crossAx val="1307904"/>
        <c:crosses val="max"/>
        <c:crossBetween val="between"/>
        <c:dispUnits/>
        <c:majorUnit val="5"/>
        <c:minorUnit val="1"/>
      </c:valAx>
      <c:spPr>
        <a:solidFill>
          <a:srgbClr val="FFFFFF"/>
        </a:solidFill>
        <a:ln w="12700">
          <a:solidFill/>
        </a:ln>
      </c:spPr>
    </c:plotArea>
    <c:legend>
      <c:legendPos val="b"/>
      <c:layout/>
      <c:overlay val="0"/>
      <c:spPr>
        <a:ln w="12700">
          <a:solid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23</xdr:row>
      <xdr:rowOff>0</xdr:rowOff>
    </xdr:from>
    <xdr:to>
      <xdr:col>11</xdr:col>
      <xdr:colOff>0</xdr:colOff>
      <xdr:row>23</xdr:row>
      <xdr:rowOff>0</xdr:rowOff>
    </xdr:to>
    <xdr:sp>
      <xdr:nvSpPr>
        <xdr:cNvPr id="1" name="Line 1"/>
        <xdr:cNvSpPr>
          <a:spLocks/>
        </xdr:cNvSpPr>
      </xdr:nvSpPr>
      <xdr:spPr>
        <a:xfrm>
          <a:off x="8382000" y="876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平成明朝"/>
              <a:ea typeface="平成明朝"/>
              <a:cs typeface="平成明朝"/>
            </a:rPr>
            <a:t/>
          </a:r>
        </a:p>
      </xdr:txBody>
    </xdr:sp>
    <xdr:clientData/>
  </xdr:twoCellAnchor>
  <xdr:twoCellAnchor>
    <xdr:from>
      <xdr:col>11</xdr:col>
      <xdr:colOff>0</xdr:colOff>
      <xdr:row>23</xdr:row>
      <xdr:rowOff>0</xdr:rowOff>
    </xdr:from>
    <xdr:to>
      <xdr:col>11</xdr:col>
      <xdr:colOff>0</xdr:colOff>
      <xdr:row>23</xdr:row>
      <xdr:rowOff>0</xdr:rowOff>
    </xdr:to>
    <xdr:sp>
      <xdr:nvSpPr>
        <xdr:cNvPr id="2" name="Line 2"/>
        <xdr:cNvSpPr>
          <a:spLocks/>
        </xdr:cNvSpPr>
      </xdr:nvSpPr>
      <xdr:spPr>
        <a:xfrm>
          <a:off x="8382000" y="876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平成明朝"/>
              <a:ea typeface="平成明朝"/>
              <a:cs typeface="平成明朝"/>
            </a:rPr>
            <a:t/>
          </a:r>
        </a:p>
      </xdr:txBody>
    </xdr:sp>
    <xdr:clientData/>
  </xdr:twoCellAnchor>
  <xdr:twoCellAnchor>
    <xdr:from>
      <xdr:col>11</xdr:col>
      <xdr:colOff>0</xdr:colOff>
      <xdr:row>23</xdr:row>
      <xdr:rowOff>0</xdr:rowOff>
    </xdr:from>
    <xdr:to>
      <xdr:col>11</xdr:col>
      <xdr:colOff>0</xdr:colOff>
      <xdr:row>23</xdr:row>
      <xdr:rowOff>0</xdr:rowOff>
    </xdr:to>
    <xdr:sp>
      <xdr:nvSpPr>
        <xdr:cNvPr id="3" name="Line 3"/>
        <xdr:cNvSpPr>
          <a:spLocks/>
        </xdr:cNvSpPr>
      </xdr:nvSpPr>
      <xdr:spPr>
        <a:xfrm>
          <a:off x="8382000" y="876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平成明朝"/>
              <a:ea typeface="平成明朝"/>
              <a:cs typeface="平成明朝"/>
            </a:rPr>
            <a:t/>
          </a:r>
        </a:p>
      </xdr:txBody>
    </xdr:sp>
    <xdr:clientData/>
  </xdr:twoCellAnchor>
  <xdr:twoCellAnchor>
    <xdr:from>
      <xdr:col>11</xdr:col>
      <xdr:colOff>0</xdr:colOff>
      <xdr:row>23</xdr:row>
      <xdr:rowOff>0</xdr:rowOff>
    </xdr:from>
    <xdr:to>
      <xdr:col>11</xdr:col>
      <xdr:colOff>0</xdr:colOff>
      <xdr:row>23</xdr:row>
      <xdr:rowOff>0</xdr:rowOff>
    </xdr:to>
    <xdr:sp>
      <xdr:nvSpPr>
        <xdr:cNvPr id="4" name="Line 4"/>
        <xdr:cNvSpPr>
          <a:spLocks/>
        </xdr:cNvSpPr>
      </xdr:nvSpPr>
      <xdr:spPr>
        <a:xfrm>
          <a:off x="8382000" y="876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平成明朝"/>
              <a:ea typeface="平成明朝"/>
              <a:cs typeface="平成明朝"/>
            </a:rPr>
            <a:t/>
          </a:r>
        </a:p>
      </xdr:txBody>
    </xdr:sp>
    <xdr:clientData/>
  </xdr:twoCellAnchor>
  <xdr:twoCellAnchor>
    <xdr:from>
      <xdr:col>11</xdr:col>
      <xdr:colOff>0</xdr:colOff>
      <xdr:row>23</xdr:row>
      <xdr:rowOff>0</xdr:rowOff>
    </xdr:from>
    <xdr:to>
      <xdr:col>11</xdr:col>
      <xdr:colOff>0</xdr:colOff>
      <xdr:row>23</xdr:row>
      <xdr:rowOff>0</xdr:rowOff>
    </xdr:to>
    <xdr:sp>
      <xdr:nvSpPr>
        <xdr:cNvPr id="5" name="Line 5"/>
        <xdr:cNvSpPr>
          <a:spLocks/>
        </xdr:cNvSpPr>
      </xdr:nvSpPr>
      <xdr:spPr>
        <a:xfrm>
          <a:off x="8382000" y="876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平成明朝"/>
              <a:ea typeface="平成明朝"/>
              <a:cs typeface="平成明朝"/>
            </a:rPr>
            <a:t/>
          </a:r>
        </a:p>
      </xdr:txBody>
    </xdr:sp>
    <xdr:clientData/>
  </xdr:twoCellAnchor>
  <xdr:twoCellAnchor>
    <xdr:from>
      <xdr:col>11</xdr:col>
      <xdr:colOff>0</xdr:colOff>
      <xdr:row>23</xdr:row>
      <xdr:rowOff>0</xdr:rowOff>
    </xdr:from>
    <xdr:to>
      <xdr:col>11</xdr:col>
      <xdr:colOff>0</xdr:colOff>
      <xdr:row>23</xdr:row>
      <xdr:rowOff>0</xdr:rowOff>
    </xdr:to>
    <xdr:sp>
      <xdr:nvSpPr>
        <xdr:cNvPr id="6" name="Line 6"/>
        <xdr:cNvSpPr>
          <a:spLocks/>
        </xdr:cNvSpPr>
      </xdr:nvSpPr>
      <xdr:spPr>
        <a:xfrm>
          <a:off x="8382000" y="876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平成明朝"/>
              <a:ea typeface="平成明朝"/>
              <a:cs typeface="平成明朝"/>
            </a:rPr>
            <a:t/>
          </a:r>
        </a:p>
      </xdr:txBody>
    </xdr:sp>
    <xdr:clientData/>
  </xdr:twoCellAnchor>
  <xdr:twoCellAnchor>
    <xdr:from>
      <xdr:col>11</xdr:col>
      <xdr:colOff>0</xdr:colOff>
      <xdr:row>23</xdr:row>
      <xdr:rowOff>0</xdr:rowOff>
    </xdr:from>
    <xdr:to>
      <xdr:col>11</xdr:col>
      <xdr:colOff>0</xdr:colOff>
      <xdr:row>23</xdr:row>
      <xdr:rowOff>0</xdr:rowOff>
    </xdr:to>
    <xdr:sp>
      <xdr:nvSpPr>
        <xdr:cNvPr id="7" name="Line 7"/>
        <xdr:cNvSpPr>
          <a:spLocks/>
        </xdr:cNvSpPr>
      </xdr:nvSpPr>
      <xdr:spPr>
        <a:xfrm>
          <a:off x="8382000" y="876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平成明朝"/>
              <a:ea typeface="平成明朝"/>
              <a:cs typeface="平成明朝"/>
            </a:rPr>
            <a:t/>
          </a:r>
        </a:p>
      </xdr:txBody>
    </xdr:sp>
    <xdr:clientData/>
  </xdr:twoCellAnchor>
  <xdr:twoCellAnchor>
    <xdr:from>
      <xdr:col>11</xdr:col>
      <xdr:colOff>0</xdr:colOff>
      <xdr:row>23</xdr:row>
      <xdr:rowOff>0</xdr:rowOff>
    </xdr:from>
    <xdr:to>
      <xdr:col>11</xdr:col>
      <xdr:colOff>0</xdr:colOff>
      <xdr:row>23</xdr:row>
      <xdr:rowOff>0</xdr:rowOff>
    </xdr:to>
    <xdr:sp>
      <xdr:nvSpPr>
        <xdr:cNvPr id="8" name="Line 8"/>
        <xdr:cNvSpPr>
          <a:spLocks/>
        </xdr:cNvSpPr>
      </xdr:nvSpPr>
      <xdr:spPr>
        <a:xfrm flipV="1">
          <a:off x="8382000" y="876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平成明朝"/>
              <a:ea typeface="平成明朝"/>
              <a:cs typeface="平成明朝"/>
            </a:rPr>
            <a:t/>
          </a:r>
        </a:p>
      </xdr:txBody>
    </xdr:sp>
    <xdr:clientData/>
  </xdr:twoCellAnchor>
  <xdr:twoCellAnchor>
    <xdr:from>
      <xdr:col>11</xdr:col>
      <xdr:colOff>0</xdr:colOff>
      <xdr:row>23</xdr:row>
      <xdr:rowOff>0</xdr:rowOff>
    </xdr:from>
    <xdr:to>
      <xdr:col>11</xdr:col>
      <xdr:colOff>0</xdr:colOff>
      <xdr:row>23</xdr:row>
      <xdr:rowOff>0</xdr:rowOff>
    </xdr:to>
    <xdr:sp>
      <xdr:nvSpPr>
        <xdr:cNvPr id="9" name="Line 9"/>
        <xdr:cNvSpPr>
          <a:spLocks/>
        </xdr:cNvSpPr>
      </xdr:nvSpPr>
      <xdr:spPr>
        <a:xfrm flipV="1">
          <a:off x="8382000" y="876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平成明朝"/>
              <a:ea typeface="平成明朝"/>
              <a:cs typeface="平成明朝"/>
            </a:rPr>
            <a:t/>
          </a:r>
        </a:p>
      </xdr:txBody>
    </xdr:sp>
    <xdr:clientData/>
  </xdr:twoCellAnchor>
  <xdr:twoCellAnchor>
    <xdr:from>
      <xdr:col>11</xdr:col>
      <xdr:colOff>0</xdr:colOff>
      <xdr:row>23</xdr:row>
      <xdr:rowOff>0</xdr:rowOff>
    </xdr:from>
    <xdr:to>
      <xdr:col>11</xdr:col>
      <xdr:colOff>0</xdr:colOff>
      <xdr:row>23</xdr:row>
      <xdr:rowOff>0</xdr:rowOff>
    </xdr:to>
    <xdr:sp>
      <xdr:nvSpPr>
        <xdr:cNvPr id="10" name="Line 10"/>
        <xdr:cNvSpPr>
          <a:spLocks/>
        </xdr:cNvSpPr>
      </xdr:nvSpPr>
      <xdr:spPr>
        <a:xfrm>
          <a:off x="8382000" y="876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平成明朝"/>
              <a:ea typeface="平成明朝"/>
              <a:cs typeface="平成明朝"/>
            </a:rPr>
            <a:t/>
          </a:r>
        </a:p>
      </xdr:txBody>
    </xdr:sp>
    <xdr:clientData/>
  </xdr:twoCellAnchor>
  <xdr:twoCellAnchor>
    <xdr:from>
      <xdr:col>11</xdr:col>
      <xdr:colOff>0</xdr:colOff>
      <xdr:row>23</xdr:row>
      <xdr:rowOff>0</xdr:rowOff>
    </xdr:from>
    <xdr:to>
      <xdr:col>11</xdr:col>
      <xdr:colOff>0</xdr:colOff>
      <xdr:row>23</xdr:row>
      <xdr:rowOff>0</xdr:rowOff>
    </xdr:to>
    <xdr:sp>
      <xdr:nvSpPr>
        <xdr:cNvPr id="11" name="Line 11"/>
        <xdr:cNvSpPr>
          <a:spLocks/>
        </xdr:cNvSpPr>
      </xdr:nvSpPr>
      <xdr:spPr>
        <a:xfrm flipV="1">
          <a:off x="8382000" y="876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平成明朝"/>
              <a:ea typeface="平成明朝"/>
              <a:cs typeface="平成明朝"/>
            </a:rPr>
            <a:t/>
          </a:r>
        </a:p>
      </xdr:txBody>
    </xdr:sp>
    <xdr:clientData/>
  </xdr:twoCellAnchor>
  <xdr:twoCellAnchor>
    <xdr:from>
      <xdr:col>11</xdr:col>
      <xdr:colOff>0</xdr:colOff>
      <xdr:row>23</xdr:row>
      <xdr:rowOff>0</xdr:rowOff>
    </xdr:from>
    <xdr:to>
      <xdr:col>11</xdr:col>
      <xdr:colOff>0</xdr:colOff>
      <xdr:row>23</xdr:row>
      <xdr:rowOff>0</xdr:rowOff>
    </xdr:to>
    <xdr:sp>
      <xdr:nvSpPr>
        <xdr:cNvPr id="12" name="Line 12"/>
        <xdr:cNvSpPr>
          <a:spLocks/>
        </xdr:cNvSpPr>
      </xdr:nvSpPr>
      <xdr:spPr>
        <a:xfrm flipV="1">
          <a:off x="8382000" y="876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平成明朝"/>
              <a:ea typeface="平成明朝"/>
              <a:cs typeface="平成明朝"/>
            </a:rPr>
            <a:t/>
          </a:r>
        </a:p>
      </xdr:txBody>
    </xdr:sp>
    <xdr:clientData/>
  </xdr:twoCellAnchor>
  <xdr:twoCellAnchor>
    <xdr:from>
      <xdr:col>11</xdr:col>
      <xdr:colOff>0</xdr:colOff>
      <xdr:row>23</xdr:row>
      <xdr:rowOff>0</xdr:rowOff>
    </xdr:from>
    <xdr:to>
      <xdr:col>11</xdr:col>
      <xdr:colOff>0</xdr:colOff>
      <xdr:row>23</xdr:row>
      <xdr:rowOff>0</xdr:rowOff>
    </xdr:to>
    <xdr:sp>
      <xdr:nvSpPr>
        <xdr:cNvPr id="13" name="Line 13"/>
        <xdr:cNvSpPr>
          <a:spLocks/>
        </xdr:cNvSpPr>
      </xdr:nvSpPr>
      <xdr:spPr>
        <a:xfrm>
          <a:off x="8382000" y="876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平成明朝"/>
              <a:ea typeface="平成明朝"/>
              <a:cs typeface="平成明朝"/>
            </a:rPr>
            <a:t/>
          </a:r>
        </a:p>
      </xdr:txBody>
    </xdr:sp>
    <xdr:clientData/>
  </xdr:twoCellAnchor>
  <xdr:twoCellAnchor>
    <xdr:from>
      <xdr:col>7</xdr:col>
      <xdr:colOff>0</xdr:colOff>
      <xdr:row>23</xdr:row>
      <xdr:rowOff>0</xdr:rowOff>
    </xdr:from>
    <xdr:to>
      <xdr:col>10</xdr:col>
      <xdr:colOff>0</xdr:colOff>
      <xdr:row>23</xdr:row>
      <xdr:rowOff>0</xdr:rowOff>
    </xdr:to>
    <xdr:sp>
      <xdr:nvSpPr>
        <xdr:cNvPr id="14" name="Line 14"/>
        <xdr:cNvSpPr>
          <a:spLocks/>
        </xdr:cNvSpPr>
      </xdr:nvSpPr>
      <xdr:spPr>
        <a:xfrm>
          <a:off x="4019550" y="8763000"/>
          <a:ext cx="33147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平成明朝"/>
              <a:ea typeface="平成明朝"/>
              <a:cs typeface="平成明朝"/>
            </a:rPr>
            <a:t/>
          </a:r>
        </a:p>
      </xdr:txBody>
    </xdr:sp>
    <xdr:clientData/>
  </xdr:twoCellAnchor>
  <xdr:twoCellAnchor>
    <xdr:from>
      <xdr:col>2</xdr:col>
      <xdr:colOff>285750</xdr:colOff>
      <xdr:row>23</xdr:row>
      <xdr:rowOff>0</xdr:rowOff>
    </xdr:from>
    <xdr:to>
      <xdr:col>10</xdr:col>
      <xdr:colOff>838200</xdr:colOff>
      <xdr:row>23</xdr:row>
      <xdr:rowOff>0</xdr:rowOff>
    </xdr:to>
    <xdr:sp>
      <xdr:nvSpPr>
        <xdr:cNvPr id="15" name="AutoShape 15"/>
        <xdr:cNvSpPr>
          <a:spLocks/>
        </xdr:cNvSpPr>
      </xdr:nvSpPr>
      <xdr:spPr>
        <a:xfrm>
          <a:off x="1123950" y="8763000"/>
          <a:ext cx="704850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平成明朝"/>
              <a:ea typeface="平成明朝"/>
              <a:cs typeface="平成明朝"/>
            </a:rPr>
            <a:t/>
          </a:r>
        </a:p>
      </xdr:txBody>
    </xdr:sp>
    <xdr:clientData/>
  </xdr:twoCellAnchor>
  <xdr:twoCellAnchor>
    <xdr:from>
      <xdr:col>11</xdr:col>
      <xdr:colOff>0</xdr:colOff>
      <xdr:row>23</xdr:row>
      <xdr:rowOff>0</xdr:rowOff>
    </xdr:from>
    <xdr:to>
      <xdr:col>11</xdr:col>
      <xdr:colOff>0</xdr:colOff>
      <xdr:row>23</xdr:row>
      <xdr:rowOff>0</xdr:rowOff>
    </xdr:to>
    <xdr:graphicFrame>
      <xdr:nvGraphicFramePr>
        <xdr:cNvPr id="16" name="Chart 16"/>
        <xdr:cNvGraphicFramePr/>
      </xdr:nvGraphicFramePr>
      <xdr:xfrm>
        <a:off x="8382000" y="876300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0</xdr:colOff>
      <xdr:row>23</xdr:row>
      <xdr:rowOff>0</xdr:rowOff>
    </xdr:from>
    <xdr:to>
      <xdr:col>11</xdr:col>
      <xdr:colOff>0</xdr:colOff>
      <xdr:row>23</xdr:row>
      <xdr:rowOff>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8382000" y="8763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(千トン)</a:t>
          </a:r>
        </a:p>
      </xdr:txBody>
    </xdr:sp>
    <xdr:clientData/>
  </xdr:twoCellAnchor>
  <xdr:twoCellAnchor>
    <xdr:from>
      <xdr:col>11</xdr:col>
      <xdr:colOff>0</xdr:colOff>
      <xdr:row>23</xdr:row>
      <xdr:rowOff>0</xdr:rowOff>
    </xdr:from>
    <xdr:to>
      <xdr:col>11</xdr:col>
      <xdr:colOff>0</xdr:colOff>
      <xdr:row>23</xdr:row>
      <xdr:rowOff>0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8382000" y="8763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(グラム／人・日)</a:t>
          </a:r>
        </a:p>
      </xdr:txBody>
    </xdr:sp>
    <xdr:clientData/>
  </xdr:twoCellAnchor>
  <xdr:twoCellAnchor>
    <xdr:from>
      <xdr:col>11</xdr:col>
      <xdr:colOff>0</xdr:colOff>
      <xdr:row>23</xdr:row>
      <xdr:rowOff>0</xdr:rowOff>
    </xdr:from>
    <xdr:to>
      <xdr:col>11</xdr:col>
      <xdr:colOff>0</xdr:colOff>
      <xdr:row>23</xdr:row>
      <xdr:rowOff>0</xdr:rowOff>
    </xdr:to>
    <xdr:graphicFrame>
      <xdr:nvGraphicFramePr>
        <xdr:cNvPr id="19" name="Chart 19"/>
        <xdr:cNvGraphicFramePr/>
      </xdr:nvGraphicFramePr>
      <xdr:xfrm>
        <a:off x="8382000" y="876300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0</xdr:colOff>
      <xdr:row>23</xdr:row>
      <xdr:rowOff>0</xdr:rowOff>
    </xdr:from>
    <xdr:to>
      <xdr:col>11</xdr:col>
      <xdr:colOff>0</xdr:colOff>
      <xdr:row>23</xdr:row>
      <xdr:rowOff>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8382000" y="8763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(円)</a:t>
          </a:r>
        </a:p>
      </xdr:txBody>
    </xdr:sp>
    <xdr:clientData/>
  </xdr:twoCellAnchor>
  <xdr:twoCellAnchor>
    <xdr:from>
      <xdr:col>11</xdr:col>
      <xdr:colOff>0</xdr:colOff>
      <xdr:row>23</xdr:row>
      <xdr:rowOff>0</xdr:rowOff>
    </xdr:from>
    <xdr:to>
      <xdr:col>11</xdr:col>
      <xdr:colOff>0</xdr:colOff>
      <xdr:row>23</xdr:row>
      <xdr:rowOff>0</xdr:rowOff>
    </xdr:to>
    <xdr:graphicFrame>
      <xdr:nvGraphicFramePr>
        <xdr:cNvPr id="21" name="Chart 21"/>
        <xdr:cNvGraphicFramePr/>
      </xdr:nvGraphicFramePr>
      <xdr:xfrm>
        <a:off x="8382000" y="8763000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0</xdr:colOff>
      <xdr:row>23</xdr:row>
      <xdr:rowOff>0</xdr:rowOff>
    </xdr:from>
    <xdr:to>
      <xdr:col>11</xdr:col>
      <xdr:colOff>0</xdr:colOff>
      <xdr:row>23</xdr:row>
      <xdr:rowOff>0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8382000" y="8763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(千トン)</a:t>
          </a:r>
        </a:p>
      </xdr:txBody>
    </xdr:sp>
    <xdr:clientData/>
  </xdr:twoCellAnchor>
  <xdr:twoCellAnchor>
    <xdr:from>
      <xdr:col>11</xdr:col>
      <xdr:colOff>0</xdr:colOff>
      <xdr:row>23</xdr:row>
      <xdr:rowOff>0</xdr:rowOff>
    </xdr:from>
    <xdr:to>
      <xdr:col>11</xdr:col>
      <xdr:colOff>0</xdr:colOff>
      <xdr:row>23</xdr:row>
      <xdr:rowOff>0</xdr:rowOff>
    </xdr:to>
    <xdr:sp>
      <xdr:nvSpPr>
        <xdr:cNvPr id="23" name="TextBox 23"/>
        <xdr:cNvSpPr txBox="1">
          <a:spLocks noChangeArrowheads="1"/>
        </xdr:cNvSpPr>
      </xdr:nvSpPr>
      <xdr:spPr>
        <a:xfrm>
          <a:off x="8382000" y="8763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(％)(%
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23</xdr:row>
      <xdr:rowOff>0</xdr:rowOff>
    </xdr:from>
    <xdr:to>
      <xdr:col>9</xdr:col>
      <xdr:colOff>0</xdr:colOff>
      <xdr:row>23</xdr:row>
      <xdr:rowOff>0</xdr:rowOff>
    </xdr:to>
    <xdr:sp>
      <xdr:nvSpPr>
        <xdr:cNvPr id="1" name="Line 1"/>
        <xdr:cNvSpPr>
          <a:spLocks/>
        </xdr:cNvSpPr>
      </xdr:nvSpPr>
      <xdr:spPr>
        <a:xfrm>
          <a:off x="6543675" y="7972425"/>
          <a:ext cx="2571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平成明朝"/>
              <a:ea typeface="平成明朝"/>
              <a:cs typeface="平成明朝"/>
            </a:rPr>
            <a:t/>
          </a:r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9</xdr:col>
      <xdr:colOff>0</xdr:colOff>
      <xdr:row>36</xdr:row>
      <xdr:rowOff>0</xdr:rowOff>
    </xdr:to>
    <xdr:sp>
      <xdr:nvSpPr>
        <xdr:cNvPr id="2" name="Line 2"/>
        <xdr:cNvSpPr>
          <a:spLocks/>
        </xdr:cNvSpPr>
      </xdr:nvSpPr>
      <xdr:spPr>
        <a:xfrm>
          <a:off x="6553200" y="12058650"/>
          <a:ext cx="2476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平成明朝"/>
              <a:ea typeface="平成明朝"/>
              <a:cs typeface="平成明朝"/>
            </a:rPr>
            <a:t/>
          </a:r>
        </a:p>
      </xdr:txBody>
    </xdr:sp>
    <xdr:clientData/>
  </xdr:twoCellAnchor>
  <xdr:twoCellAnchor>
    <xdr:from>
      <xdr:col>7</xdr:col>
      <xdr:colOff>2047875</xdr:colOff>
      <xdr:row>11</xdr:row>
      <xdr:rowOff>0</xdr:rowOff>
    </xdr:from>
    <xdr:to>
      <xdr:col>9</xdr:col>
      <xdr:colOff>0</xdr:colOff>
      <xdr:row>11</xdr:row>
      <xdr:rowOff>0</xdr:rowOff>
    </xdr:to>
    <xdr:sp>
      <xdr:nvSpPr>
        <xdr:cNvPr id="3" name="Line 3"/>
        <xdr:cNvSpPr>
          <a:spLocks/>
        </xdr:cNvSpPr>
      </xdr:nvSpPr>
      <xdr:spPr>
        <a:xfrm>
          <a:off x="6534150" y="4200525"/>
          <a:ext cx="2667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平成明朝"/>
              <a:ea typeface="平成明朝"/>
              <a:cs typeface="平成明朝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9</xdr:col>
      <xdr:colOff>0</xdr:colOff>
      <xdr:row>25</xdr:row>
      <xdr:rowOff>0</xdr:rowOff>
    </xdr:to>
    <xdr:sp>
      <xdr:nvSpPr>
        <xdr:cNvPr id="4" name="Line 4"/>
        <xdr:cNvSpPr>
          <a:spLocks/>
        </xdr:cNvSpPr>
      </xdr:nvSpPr>
      <xdr:spPr>
        <a:xfrm>
          <a:off x="6543675" y="8601075"/>
          <a:ext cx="2571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平成明朝"/>
              <a:ea typeface="平成明朝"/>
              <a:cs typeface="平成明朝"/>
            </a:rPr>
            <a:t/>
          </a:r>
        </a:p>
      </xdr:txBody>
    </xdr:sp>
    <xdr:clientData/>
  </xdr:twoCellAnchor>
  <xdr:twoCellAnchor>
    <xdr:from>
      <xdr:col>7</xdr:col>
      <xdr:colOff>2047875</xdr:colOff>
      <xdr:row>31</xdr:row>
      <xdr:rowOff>0</xdr:rowOff>
    </xdr:from>
    <xdr:to>
      <xdr:col>8</xdr:col>
      <xdr:colOff>247650</xdr:colOff>
      <xdr:row>31</xdr:row>
      <xdr:rowOff>0</xdr:rowOff>
    </xdr:to>
    <xdr:sp>
      <xdr:nvSpPr>
        <xdr:cNvPr id="5" name="Line 7"/>
        <xdr:cNvSpPr>
          <a:spLocks/>
        </xdr:cNvSpPr>
      </xdr:nvSpPr>
      <xdr:spPr>
        <a:xfrm>
          <a:off x="6534150" y="10487025"/>
          <a:ext cx="2571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平成明朝"/>
              <a:ea typeface="平成明朝"/>
              <a:cs typeface="平成明朝"/>
            </a:rPr>
            <a:t/>
          </a:r>
        </a:p>
      </xdr:txBody>
    </xdr: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0</xdr:colOff>
      <xdr:row>13</xdr:row>
      <xdr:rowOff>0</xdr:rowOff>
    </xdr:to>
    <xdr:sp>
      <xdr:nvSpPr>
        <xdr:cNvPr id="6" name="Line 8"/>
        <xdr:cNvSpPr>
          <a:spLocks/>
        </xdr:cNvSpPr>
      </xdr:nvSpPr>
      <xdr:spPr>
        <a:xfrm flipV="1">
          <a:off x="7058025" y="4514850"/>
          <a:ext cx="0" cy="3143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平成明朝"/>
              <a:ea typeface="平成明朝"/>
              <a:cs typeface="平成明朝"/>
            </a:rPr>
            <a:t/>
          </a:r>
        </a:p>
      </xdr:txBody>
    </xdr:sp>
    <xdr:clientData/>
  </xdr:twoCellAnchor>
  <xdr:twoCellAnchor>
    <xdr:from>
      <xdr:col>12</xdr:col>
      <xdr:colOff>0</xdr:colOff>
      <xdr:row>16</xdr:row>
      <xdr:rowOff>9525</xdr:rowOff>
    </xdr:from>
    <xdr:to>
      <xdr:col>12</xdr:col>
      <xdr:colOff>0</xdr:colOff>
      <xdr:row>17</xdr:row>
      <xdr:rowOff>0</xdr:rowOff>
    </xdr:to>
    <xdr:sp>
      <xdr:nvSpPr>
        <xdr:cNvPr id="7" name="Line 9"/>
        <xdr:cNvSpPr>
          <a:spLocks/>
        </xdr:cNvSpPr>
      </xdr:nvSpPr>
      <xdr:spPr>
        <a:xfrm flipV="1">
          <a:off x="8620125" y="5781675"/>
          <a:ext cx="0" cy="3048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平成明朝"/>
              <a:ea typeface="平成明朝"/>
              <a:cs typeface="平成明朝"/>
            </a:rPr>
            <a:t/>
          </a:r>
        </a:p>
      </xdr:txBody>
    </xdr:sp>
    <xdr:clientData/>
  </xdr:twoCellAnchor>
  <xdr:twoCellAnchor>
    <xdr:from>
      <xdr:col>14</xdr:col>
      <xdr:colOff>0</xdr:colOff>
      <xdr:row>6</xdr:row>
      <xdr:rowOff>0</xdr:rowOff>
    </xdr:from>
    <xdr:to>
      <xdr:col>15</xdr:col>
      <xdr:colOff>9525</xdr:colOff>
      <xdr:row>6</xdr:row>
      <xdr:rowOff>0</xdr:rowOff>
    </xdr:to>
    <xdr:sp>
      <xdr:nvSpPr>
        <xdr:cNvPr id="8" name="Line 10"/>
        <xdr:cNvSpPr>
          <a:spLocks/>
        </xdr:cNvSpPr>
      </xdr:nvSpPr>
      <xdr:spPr>
        <a:xfrm>
          <a:off x="10220325" y="262890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平成明朝"/>
              <a:ea typeface="平成明朝"/>
              <a:cs typeface="平成明朝"/>
            </a:rPr>
            <a:t/>
          </a:r>
        </a:p>
      </xdr:txBody>
    </xdr:sp>
    <xdr:clientData/>
  </xdr:twoCellAnchor>
  <xdr:twoCellAnchor>
    <xdr:from>
      <xdr:col>16</xdr:col>
      <xdr:colOff>0</xdr:colOff>
      <xdr:row>5</xdr:row>
      <xdr:rowOff>304800</xdr:rowOff>
    </xdr:from>
    <xdr:to>
      <xdr:col>16</xdr:col>
      <xdr:colOff>0</xdr:colOff>
      <xdr:row>7</xdr:row>
      <xdr:rowOff>9525</xdr:rowOff>
    </xdr:to>
    <xdr:sp>
      <xdr:nvSpPr>
        <xdr:cNvPr id="9" name="Line 11"/>
        <xdr:cNvSpPr>
          <a:spLocks/>
        </xdr:cNvSpPr>
      </xdr:nvSpPr>
      <xdr:spPr>
        <a:xfrm flipH="1" flipV="1">
          <a:off x="10734675" y="2619375"/>
          <a:ext cx="0" cy="3333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平成明朝"/>
              <a:ea typeface="平成明朝"/>
              <a:cs typeface="平成明朝"/>
            </a:rPr>
            <a:t/>
          </a:r>
        </a:p>
      </xdr:txBody>
    </xdr:sp>
    <xdr:clientData/>
  </xdr:twoCellAnchor>
  <xdr:twoCellAnchor>
    <xdr:from>
      <xdr:col>17</xdr:col>
      <xdr:colOff>0</xdr:colOff>
      <xdr:row>6</xdr:row>
      <xdr:rowOff>9525</xdr:rowOff>
    </xdr:from>
    <xdr:to>
      <xdr:col>17</xdr:col>
      <xdr:colOff>0</xdr:colOff>
      <xdr:row>7</xdr:row>
      <xdr:rowOff>0</xdr:rowOff>
    </xdr:to>
    <xdr:sp>
      <xdr:nvSpPr>
        <xdr:cNvPr id="10" name="Line 12"/>
        <xdr:cNvSpPr>
          <a:spLocks/>
        </xdr:cNvSpPr>
      </xdr:nvSpPr>
      <xdr:spPr>
        <a:xfrm flipV="1">
          <a:off x="12315825" y="2638425"/>
          <a:ext cx="0" cy="3048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平成明朝"/>
              <a:ea typeface="平成明朝"/>
              <a:cs typeface="平成明朝"/>
            </a:rPr>
            <a:t/>
          </a:r>
        </a:p>
      </xdr:txBody>
    </xdr:sp>
    <xdr:clientData/>
  </xdr:twoCellAnchor>
  <xdr:twoCellAnchor>
    <xdr:from>
      <xdr:col>15</xdr:col>
      <xdr:colOff>9525</xdr:colOff>
      <xdr:row>40</xdr:row>
      <xdr:rowOff>0</xdr:rowOff>
    </xdr:from>
    <xdr:to>
      <xdr:col>16</xdr:col>
      <xdr:colOff>9525</xdr:colOff>
      <xdr:row>40</xdr:row>
      <xdr:rowOff>0</xdr:rowOff>
    </xdr:to>
    <xdr:sp>
      <xdr:nvSpPr>
        <xdr:cNvPr id="11" name="Line 13"/>
        <xdr:cNvSpPr>
          <a:spLocks/>
        </xdr:cNvSpPr>
      </xdr:nvSpPr>
      <xdr:spPr>
        <a:xfrm flipV="1">
          <a:off x="10487025" y="13315950"/>
          <a:ext cx="257175" cy="0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平成明朝"/>
              <a:ea typeface="平成明朝"/>
              <a:cs typeface="平成明朝"/>
            </a:rPr>
            <a:t/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1</xdr:col>
      <xdr:colOff>0</xdr:colOff>
      <xdr:row>43</xdr:row>
      <xdr:rowOff>0</xdr:rowOff>
    </xdr:to>
    <xdr:sp>
      <xdr:nvSpPr>
        <xdr:cNvPr id="12" name="Line 14"/>
        <xdr:cNvSpPr>
          <a:spLocks/>
        </xdr:cNvSpPr>
      </xdr:nvSpPr>
      <xdr:spPr>
        <a:xfrm>
          <a:off x="342900" y="1425892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平成明朝"/>
              <a:ea typeface="平成明朝"/>
              <a:cs typeface="平成明朝"/>
            </a:rPr>
            <a:t/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1</xdr:col>
      <xdr:colOff>0</xdr:colOff>
      <xdr:row>43</xdr:row>
      <xdr:rowOff>0</xdr:rowOff>
    </xdr:to>
    <xdr:sp>
      <xdr:nvSpPr>
        <xdr:cNvPr id="13" name="AutoShape 15"/>
        <xdr:cNvSpPr>
          <a:spLocks/>
        </xdr:cNvSpPr>
      </xdr:nvSpPr>
      <xdr:spPr>
        <a:xfrm>
          <a:off x="342900" y="14258925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平成明朝"/>
              <a:ea typeface="平成明朝"/>
              <a:cs typeface="平成明朝"/>
            </a:rPr>
            <a:t/>
          </a:r>
        </a:p>
      </xdr:txBody>
    </xdr:sp>
    <xdr:clientData/>
  </xdr:twoCellAnchor>
  <xdr:twoCellAnchor>
    <xdr:from>
      <xdr:col>3</xdr:col>
      <xdr:colOff>9525</xdr:colOff>
      <xdr:row>43</xdr:row>
      <xdr:rowOff>0</xdr:rowOff>
    </xdr:from>
    <xdr:to>
      <xdr:col>17</xdr:col>
      <xdr:colOff>0</xdr:colOff>
      <xdr:row>43</xdr:row>
      <xdr:rowOff>0</xdr:rowOff>
    </xdr:to>
    <xdr:graphicFrame>
      <xdr:nvGraphicFramePr>
        <xdr:cNvPr id="14" name="Chart 16"/>
        <xdr:cNvGraphicFramePr/>
      </xdr:nvGraphicFramePr>
      <xdr:xfrm>
        <a:off x="2009775" y="14258925"/>
        <a:ext cx="103060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628650</xdr:colOff>
      <xdr:row>43</xdr:row>
      <xdr:rowOff>0</xdr:rowOff>
    </xdr:from>
    <xdr:to>
      <xdr:col>3</xdr:col>
      <xdr:colOff>1400175</xdr:colOff>
      <xdr:row>43</xdr:row>
      <xdr:rowOff>0</xdr:rowOff>
    </xdr:to>
    <xdr:sp>
      <xdr:nvSpPr>
        <xdr:cNvPr id="15" name="TextBox 17"/>
        <xdr:cNvSpPr txBox="1">
          <a:spLocks noChangeArrowheads="1"/>
        </xdr:cNvSpPr>
      </xdr:nvSpPr>
      <xdr:spPr>
        <a:xfrm>
          <a:off x="2628900" y="14258925"/>
          <a:ext cx="771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(千トン)</a:t>
          </a:r>
        </a:p>
      </xdr:txBody>
    </xdr:sp>
    <xdr:clientData/>
  </xdr:twoCellAnchor>
  <xdr:twoCellAnchor>
    <xdr:from>
      <xdr:col>14</xdr:col>
      <xdr:colOff>95250</xdr:colOff>
      <xdr:row>43</xdr:row>
      <xdr:rowOff>0</xdr:rowOff>
    </xdr:from>
    <xdr:to>
      <xdr:col>16</xdr:col>
      <xdr:colOff>971550</xdr:colOff>
      <xdr:row>43</xdr:row>
      <xdr:rowOff>0</xdr:rowOff>
    </xdr:to>
    <xdr:sp>
      <xdr:nvSpPr>
        <xdr:cNvPr id="16" name="TextBox 18"/>
        <xdr:cNvSpPr txBox="1">
          <a:spLocks noChangeArrowheads="1"/>
        </xdr:cNvSpPr>
      </xdr:nvSpPr>
      <xdr:spPr>
        <a:xfrm>
          <a:off x="10315575" y="14258925"/>
          <a:ext cx="1390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(グラム／人・日)</a:t>
          </a:r>
        </a:p>
      </xdr:txBody>
    </xdr:sp>
    <xdr:clientData/>
  </xdr:twoCellAnchor>
  <xdr:twoCellAnchor>
    <xdr:from>
      <xdr:col>3</xdr:col>
      <xdr:colOff>0</xdr:colOff>
      <xdr:row>43</xdr:row>
      <xdr:rowOff>0</xdr:rowOff>
    </xdr:from>
    <xdr:to>
      <xdr:col>16</xdr:col>
      <xdr:colOff>1057275</xdr:colOff>
      <xdr:row>43</xdr:row>
      <xdr:rowOff>0</xdr:rowOff>
    </xdr:to>
    <xdr:graphicFrame>
      <xdr:nvGraphicFramePr>
        <xdr:cNvPr id="17" name="Chart 19"/>
        <xdr:cNvGraphicFramePr/>
      </xdr:nvGraphicFramePr>
      <xdr:xfrm>
        <a:off x="2000250" y="14258925"/>
        <a:ext cx="97917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542925</xdr:colOff>
      <xdr:row>43</xdr:row>
      <xdr:rowOff>0</xdr:rowOff>
    </xdr:from>
    <xdr:to>
      <xdr:col>3</xdr:col>
      <xdr:colOff>1019175</xdr:colOff>
      <xdr:row>43</xdr:row>
      <xdr:rowOff>0</xdr:rowOff>
    </xdr:to>
    <xdr:sp>
      <xdr:nvSpPr>
        <xdr:cNvPr id="18" name="TextBox 20"/>
        <xdr:cNvSpPr txBox="1">
          <a:spLocks noChangeArrowheads="1"/>
        </xdr:cNvSpPr>
      </xdr:nvSpPr>
      <xdr:spPr>
        <a:xfrm>
          <a:off x="2543175" y="14258925"/>
          <a:ext cx="4762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(円)</a:t>
          </a:r>
        </a:p>
      </xdr:txBody>
    </xdr:sp>
    <xdr:clientData/>
  </xdr:twoCellAnchor>
  <xdr:twoCellAnchor>
    <xdr:from>
      <xdr:col>3</xdr:col>
      <xdr:colOff>9525</xdr:colOff>
      <xdr:row>43</xdr:row>
      <xdr:rowOff>0</xdr:rowOff>
    </xdr:from>
    <xdr:to>
      <xdr:col>16</xdr:col>
      <xdr:colOff>1057275</xdr:colOff>
      <xdr:row>43</xdr:row>
      <xdr:rowOff>0</xdr:rowOff>
    </xdr:to>
    <xdr:graphicFrame>
      <xdr:nvGraphicFramePr>
        <xdr:cNvPr id="19" name="Chart 21"/>
        <xdr:cNvGraphicFramePr/>
      </xdr:nvGraphicFramePr>
      <xdr:xfrm>
        <a:off x="2009775" y="14258925"/>
        <a:ext cx="97821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523875</xdr:colOff>
      <xdr:row>43</xdr:row>
      <xdr:rowOff>0</xdr:rowOff>
    </xdr:from>
    <xdr:to>
      <xdr:col>3</xdr:col>
      <xdr:colOff>1276350</xdr:colOff>
      <xdr:row>43</xdr:row>
      <xdr:rowOff>0</xdr:rowOff>
    </xdr:to>
    <xdr:sp>
      <xdr:nvSpPr>
        <xdr:cNvPr id="20" name="TextBox 22"/>
        <xdr:cNvSpPr txBox="1">
          <a:spLocks noChangeArrowheads="1"/>
        </xdr:cNvSpPr>
      </xdr:nvSpPr>
      <xdr:spPr>
        <a:xfrm>
          <a:off x="2524125" y="14258925"/>
          <a:ext cx="752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(千トン)</a:t>
          </a:r>
        </a:p>
      </xdr:txBody>
    </xdr:sp>
    <xdr:clientData/>
  </xdr:twoCellAnchor>
  <xdr:twoCellAnchor>
    <xdr:from>
      <xdr:col>16</xdr:col>
      <xdr:colOff>228600</xdr:colOff>
      <xdr:row>43</xdr:row>
      <xdr:rowOff>0</xdr:rowOff>
    </xdr:from>
    <xdr:to>
      <xdr:col>16</xdr:col>
      <xdr:colOff>676275</xdr:colOff>
      <xdr:row>43</xdr:row>
      <xdr:rowOff>0</xdr:rowOff>
    </xdr:to>
    <xdr:sp>
      <xdr:nvSpPr>
        <xdr:cNvPr id="21" name="TextBox 23"/>
        <xdr:cNvSpPr txBox="1">
          <a:spLocks noChangeArrowheads="1"/>
        </xdr:cNvSpPr>
      </xdr:nvSpPr>
      <xdr:spPr>
        <a:xfrm>
          <a:off x="10963275" y="14258925"/>
          <a:ext cx="4476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(％)(%
)</a:t>
          </a:r>
        </a:p>
      </xdr:txBody>
    </xdr:sp>
    <xdr:clientData/>
  </xdr:twoCellAnchor>
  <xdr:twoCellAnchor>
    <xdr:from>
      <xdr:col>16</xdr:col>
      <xdr:colOff>0</xdr:colOff>
      <xdr:row>38</xdr:row>
      <xdr:rowOff>0</xdr:rowOff>
    </xdr:from>
    <xdr:to>
      <xdr:col>16</xdr:col>
      <xdr:colOff>0</xdr:colOff>
      <xdr:row>39</xdr:row>
      <xdr:rowOff>0</xdr:rowOff>
    </xdr:to>
    <xdr:sp>
      <xdr:nvSpPr>
        <xdr:cNvPr id="22" name="Line 24"/>
        <xdr:cNvSpPr>
          <a:spLocks/>
        </xdr:cNvSpPr>
      </xdr:nvSpPr>
      <xdr:spPr>
        <a:xfrm flipH="1">
          <a:off x="10734675" y="12687300"/>
          <a:ext cx="0" cy="314325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平成明朝"/>
              <a:ea typeface="平成明朝"/>
              <a:cs typeface="平成明朝"/>
            </a:rPr>
            <a:t/>
          </a:r>
        </a:p>
      </xdr:txBody>
    </xdr:sp>
    <xdr:clientData/>
  </xdr:twoCellAnchor>
  <xdr:twoCellAnchor>
    <xdr:from>
      <xdr:col>22</xdr:col>
      <xdr:colOff>542925</xdr:colOff>
      <xdr:row>88</xdr:row>
      <xdr:rowOff>47625</xdr:rowOff>
    </xdr:from>
    <xdr:to>
      <xdr:col>26</xdr:col>
      <xdr:colOff>9525</xdr:colOff>
      <xdr:row>88</xdr:row>
      <xdr:rowOff>47625</xdr:rowOff>
    </xdr:to>
    <xdr:sp>
      <xdr:nvSpPr>
        <xdr:cNvPr id="23" name="Line 27"/>
        <xdr:cNvSpPr>
          <a:spLocks/>
        </xdr:cNvSpPr>
      </xdr:nvSpPr>
      <xdr:spPr>
        <a:xfrm>
          <a:off x="16316325" y="22860000"/>
          <a:ext cx="2324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平成明朝"/>
              <a:ea typeface="平成明朝"/>
              <a:cs typeface="平成明朝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9</xdr:col>
      <xdr:colOff>0</xdr:colOff>
      <xdr:row>27</xdr:row>
      <xdr:rowOff>0</xdr:rowOff>
    </xdr:to>
    <xdr:sp>
      <xdr:nvSpPr>
        <xdr:cNvPr id="24" name="Line 28"/>
        <xdr:cNvSpPr>
          <a:spLocks/>
        </xdr:cNvSpPr>
      </xdr:nvSpPr>
      <xdr:spPr>
        <a:xfrm>
          <a:off x="6543675" y="9229725"/>
          <a:ext cx="2571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平成明朝"/>
              <a:ea typeface="平成明朝"/>
              <a:cs typeface="平成明朝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304800</xdr:rowOff>
    </xdr:from>
    <xdr:to>
      <xdr:col>9</xdr:col>
      <xdr:colOff>0</xdr:colOff>
      <xdr:row>28</xdr:row>
      <xdr:rowOff>304800</xdr:rowOff>
    </xdr:to>
    <xdr:sp>
      <xdr:nvSpPr>
        <xdr:cNvPr id="25" name="Line 30"/>
        <xdr:cNvSpPr>
          <a:spLocks/>
        </xdr:cNvSpPr>
      </xdr:nvSpPr>
      <xdr:spPr>
        <a:xfrm>
          <a:off x="4486275" y="9848850"/>
          <a:ext cx="23145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平成明朝"/>
              <a:ea typeface="平成明朝"/>
              <a:cs typeface="平成明朝"/>
            </a:rPr>
            <a:t/>
          </a:r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9</xdr:col>
      <xdr:colOff>0</xdr:colOff>
      <xdr:row>29</xdr:row>
      <xdr:rowOff>0</xdr:rowOff>
    </xdr:to>
    <xdr:sp>
      <xdr:nvSpPr>
        <xdr:cNvPr id="26" name="Line 31"/>
        <xdr:cNvSpPr>
          <a:spLocks/>
        </xdr:cNvSpPr>
      </xdr:nvSpPr>
      <xdr:spPr>
        <a:xfrm>
          <a:off x="6553200" y="9858375"/>
          <a:ext cx="2476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平成明朝"/>
              <a:ea typeface="平成明朝"/>
              <a:cs typeface="平成明朝"/>
            </a:rPr>
            <a:t/>
          </a:r>
        </a:p>
      </xdr:txBody>
    </xdr:sp>
    <xdr:clientData/>
  </xdr:twoCellAnchor>
  <xdr:twoCellAnchor>
    <xdr:from>
      <xdr:col>31</xdr:col>
      <xdr:colOff>171450</xdr:colOff>
      <xdr:row>120</xdr:row>
      <xdr:rowOff>19050</xdr:rowOff>
    </xdr:from>
    <xdr:to>
      <xdr:col>31</xdr:col>
      <xdr:colOff>438150</xdr:colOff>
      <xdr:row>120</xdr:row>
      <xdr:rowOff>19050</xdr:rowOff>
    </xdr:to>
    <xdr:sp>
      <xdr:nvSpPr>
        <xdr:cNvPr id="27" name="Line 37"/>
        <xdr:cNvSpPr>
          <a:spLocks/>
        </xdr:cNvSpPr>
      </xdr:nvSpPr>
      <xdr:spPr>
        <a:xfrm>
          <a:off x="22374225" y="2892742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平成明朝"/>
              <a:ea typeface="平成明朝"/>
              <a:cs typeface="平成明朝"/>
            </a:rPr>
            <a:t/>
          </a:r>
        </a:p>
      </xdr:txBody>
    </xdr:sp>
    <xdr:clientData/>
  </xdr:twoCellAnchor>
  <xdr:twoCellAnchor>
    <xdr:from>
      <xdr:col>14</xdr:col>
      <xdr:colOff>0</xdr:colOff>
      <xdr:row>35</xdr:row>
      <xdr:rowOff>9525</xdr:rowOff>
    </xdr:from>
    <xdr:to>
      <xdr:col>14</xdr:col>
      <xdr:colOff>0</xdr:colOff>
      <xdr:row>35</xdr:row>
      <xdr:rowOff>304800</xdr:rowOff>
    </xdr:to>
    <xdr:sp>
      <xdr:nvSpPr>
        <xdr:cNvPr id="28" name="Line 39"/>
        <xdr:cNvSpPr>
          <a:spLocks/>
        </xdr:cNvSpPr>
      </xdr:nvSpPr>
      <xdr:spPr>
        <a:xfrm flipH="1">
          <a:off x="10220325" y="11753850"/>
          <a:ext cx="0" cy="295275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平成明朝"/>
              <a:ea typeface="平成明朝"/>
              <a:cs typeface="平成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1</xdr:row>
      <xdr:rowOff>0</xdr:rowOff>
    </xdr:from>
    <xdr:to>
      <xdr:col>13</xdr:col>
      <xdr:colOff>0</xdr:colOff>
      <xdr:row>1</xdr:row>
      <xdr:rowOff>0</xdr:rowOff>
    </xdr:to>
    <xdr:sp>
      <xdr:nvSpPr>
        <xdr:cNvPr id="1" name="Line 1"/>
        <xdr:cNvSpPr>
          <a:spLocks/>
        </xdr:cNvSpPr>
      </xdr:nvSpPr>
      <xdr:spPr>
        <a:xfrm>
          <a:off x="11277600" y="142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平成明朝"/>
              <a:ea typeface="平成明朝"/>
              <a:cs typeface="平成明朝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0</xdr:rowOff>
    </xdr:from>
    <xdr:to>
      <xdr:col>13</xdr:col>
      <xdr:colOff>0</xdr:colOff>
      <xdr:row>1</xdr:row>
      <xdr:rowOff>0</xdr:rowOff>
    </xdr:to>
    <xdr:sp>
      <xdr:nvSpPr>
        <xdr:cNvPr id="2" name="Line 2"/>
        <xdr:cNvSpPr>
          <a:spLocks/>
        </xdr:cNvSpPr>
      </xdr:nvSpPr>
      <xdr:spPr>
        <a:xfrm>
          <a:off x="11277600" y="142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平成明朝"/>
              <a:ea typeface="平成明朝"/>
              <a:cs typeface="平成明朝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0</xdr:rowOff>
    </xdr:from>
    <xdr:to>
      <xdr:col>13</xdr:col>
      <xdr:colOff>0</xdr:colOff>
      <xdr:row>1</xdr:row>
      <xdr:rowOff>0</xdr:rowOff>
    </xdr:to>
    <xdr:sp>
      <xdr:nvSpPr>
        <xdr:cNvPr id="3" name="Line 3"/>
        <xdr:cNvSpPr>
          <a:spLocks/>
        </xdr:cNvSpPr>
      </xdr:nvSpPr>
      <xdr:spPr>
        <a:xfrm>
          <a:off x="11277600" y="142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平成明朝"/>
              <a:ea typeface="平成明朝"/>
              <a:cs typeface="平成明朝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0</xdr:rowOff>
    </xdr:from>
    <xdr:to>
      <xdr:col>13</xdr:col>
      <xdr:colOff>0</xdr:colOff>
      <xdr:row>1</xdr:row>
      <xdr:rowOff>0</xdr:rowOff>
    </xdr:to>
    <xdr:sp>
      <xdr:nvSpPr>
        <xdr:cNvPr id="4" name="Line 4"/>
        <xdr:cNvSpPr>
          <a:spLocks/>
        </xdr:cNvSpPr>
      </xdr:nvSpPr>
      <xdr:spPr>
        <a:xfrm>
          <a:off x="11277600" y="142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平成明朝"/>
              <a:ea typeface="平成明朝"/>
              <a:cs typeface="平成明朝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0</xdr:rowOff>
    </xdr:from>
    <xdr:to>
      <xdr:col>13</xdr:col>
      <xdr:colOff>0</xdr:colOff>
      <xdr:row>1</xdr:row>
      <xdr:rowOff>0</xdr:rowOff>
    </xdr:to>
    <xdr:sp>
      <xdr:nvSpPr>
        <xdr:cNvPr id="5" name="Line 5"/>
        <xdr:cNvSpPr>
          <a:spLocks/>
        </xdr:cNvSpPr>
      </xdr:nvSpPr>
      <xdr:spPr>
        <a:xfrm>
          <a:off x="11277600" y="142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平成明朝"/>
              <a:ea typeface="平成明朝"/>
              <a:cs typeface="平成明朝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0</xdr:rowOff>
    </xdr:from>
    <xdr:to>
      <xdr:col>13</xdr:col>
      <xdr:colOff>0</xdr:colOff>
      <xdr:row>1</xdr:row>
      <xdr:rowOff>0</xdr:rowOff>
    </xdr:to>
    <xdr:sp>
      <xdr:nvSpPr>
        <xdr:cNvPr id="6" name="Line 6"/>
        <xdr:cNvSpPr>
          <a:spLocks/>
        </xdr:cNvSpPr>
      </xdr:nvSpPr>
      <xdr:spPr>
        <a:xfrm>
          <a:off x="11277600" y="142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平成明朝"/>
              <a:ea typeface="平成明朝"/>
              <a:cs typeface="平成明朝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0</xdr:rowOff>
    </xdr:from>
    <xdr:to>
      <xdr:col>13</xdr:col>
      <xdr:colOff>0</xdr:colOff>
      <xdr:row>1</xdr:row>
      <xdr:rowOff>0</xdr:rowOff>
    </xdr:to>
    <xdr:sp>
      <xdr:nvSpPr>
        <xdr:cNvPr id="7" name="Line 7"/>
        <xdr:cNvSpPr>
          <a:spLocks/>
        </xdr:cNvSpPr>
      </xdr:nvSpPr>
      <xdr:spPr>
        <a:xfrm>
          <a:off x="11277600" y="142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平成明朝"/>
              <a:ea typeface="平成明朝"/>
              <a:cs typeface="平成明朝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0</xdr:rowOff>
    </xdr:from>
    <xdr:to>
      <xdr:col>13</xdr:col>
      <xdr:colOff>0</xdr:colOff>
      <xdr:row>1</xdr:row>
      <xdr:rowOff>0</xdr:rowOff>
    </xdr:to>
    <xdr:sp>
      <xdr:nvSpPr>
        <xdr:cNvPr id="8" name="Line 8"/>
        <xdr:cNvSpPr>
          <a:spLocks/>
        </xdr:cNvSpPr>
      </xdr:nvSpPr>
      <xdr:spPr>
        <a:xfrm flipV="1">
          <a:off x="11277600" y="142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平成明朝"/>
              <a:ea typeface="平成明朝"/>
              <a:cs typeface="平成明朝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0</xdr:rowOff>
    </xdr:from>
    <xdr:to>
      <xdr:col>13</xdr:col>
      <xdr:colOff>0</xdr:colOff>
      <xdr:row>1</xdr:row>
      <xdr:rowOff>0</xdr:rowOff>
    </xdr:to>
    <xdr:sp>
      <xdr:nvSpPr>
        <xdr:cNvPr id="9" name="Line 9"/>
        <xdr:cNvSpPr>
          <a:spLocks/>
        </xdr:cNvSpPr>
      </xdr:nvSpPr>
      <xdr:spPr>
        <a:xfrm flipV="1">
          <a:off x="11277600" y="142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平成明朝"/>
              <a:ea typeface="平成明朝"/>
              <a:cs typeface="平成明朝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0</xdr:rowOff>
    </xdr:from>
    <xdr:to>
      <xdr:col>13</xdr:col>
      <xdr:colOff>0</xdr:colOff>
      <xdr:row>1</xdr:row>
      <xdr:rowOff>0</xdr:rowOff>
    </xdr:to>
    <xdr:sp>
      <xdr:nvSpPr>
        <xdr:cNvPr id="10" name="Line 10"/>
        <xdr:cNvSpPr>
          <a:spLocks/>
        </xdr:cNvSpPr>
      </xdr:nvSpPr>
      <xdr:spPr>
        <a:xfrm>
          <a:off x="11277600" y="142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平成明朝"/>
              <a:ea typeface="平成明朝"/>
              <a:cs typeface="平成明朝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0</xdr:rowOff>
    </xdr:from>
    <xdr:to>
      <xdr:col>13</xdr:col>
      <xdr:colOff>0</xdr:colOff>
      <xdr:row>1</xdr:row>
      <xdr:rowOff>0</xdr:rowOff>
    </xdr:to>
    <xdr:sp>
      <xdr:nvSpPr>
        <xdr:cNvPr id="11" name="Line 11"/>
        <xdr:cNvSpPr>
          <a:spLocks/>
        </xdr:cNvSpPr>
      </xdr:nvSpPr>
      <xdr:spPr>
        <a:xfrm flipV="1">
          <a:off x="11277600" y="142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平成明朝"/>
              <a:ea typeface="平成明朝"/>
              <a:cs typeface="平成明朝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0</xdr:rowOff>
    </xdr:from>
    <xdr:to>
      <xdr:col>13</xdr:col>
      <xdr:colOff>0</xdr:colOff>
      <xdr:row>1</xdr:row>
      <xdr:rowOff>0</xdr:rowOff>
    </xdr:to>
    <xdr:sp>
      <xdr:nvSpPr>
        <xdr:cNvPr id="12" name="Line 12"/>
        <xdr:cNvSpPr>
          <a:spLocks/>
        </xdr:cNvSpPr>
      </xdr:nvSpPr>
      <xdr:spPr>
        <a:xfrm flipV="1">
          <a:off x="11277600" y="142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平成明朝"/>
              <a:ea typeface="平成明朝"/>
              <a:cs typeface="平成明朝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0</xdr:rowOff>
    </xdr:from>
    <xdr:to>
      <xdr:col>13</xdr:col>
      <xdr:colOff>0</xdr:colOff>
      <xdr:row>1</xdr:row>
      <xdr:rowOff>0</xdr:rowOff>
    </xdr:to>
    <xdr:sp>
      <xdr:nvSpPr>
        <xdr:cNvPr id="13" name="Line 13"/>
        <xdr:cNvSpPr>
          <a:spLocks/>
        </xdr:cNvSpPr>
      </xdr:nvSpPr>
      <xdr:spPr>
        <a:xfrm>
          <a:off x="11277600" y="142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平成明朝"/>
              <a:ea typeface="平成明朝"/>
              <a:cs typeface="平成明朝"/>
            </a:rPr>
            <a:t/>
          </a:r>
        </a:p>
      </xdr:txBody>
    </xdr:sp>
    <xdr:clientData/>
  </xdr:twoCellAnchor>
  <xdr:twoCellAnchor>
    <xdr:from>
      <xdr:col>12</xdr:col>
      <xdr:colOff>1257300</xdr:colOff>
      <xdr:row>1</xdr:row>
      <xdr:rowOff>0</xdr:rowOff>
    </xdr:from>
    <xdr:to>
      <xdr:col>13</xdr:col>
      <xdr:colOff>0</xdr:colOff>
      <xdr:row>1</xdr:row>
      <xdr:rowOff>0</xdr:rowOff>
    </xdr:to>
    <xdr:graphicFrame>
      <xdr:nvGraphicFramePr>
        <xdr:cNvPr id="14" name="Chart 14"/>
        <xdr:cNvGraphicFramePr/>
      </xdr:nvGraphicFramePr>
      <xdr:xfrm>
        <a:off x="11277600" y="14287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0</xdr:colOff>
      <xdr:row>1</xdr:row>
      <xdr:rowOff>0</xdr:rowOff>
    </xdr:from>
    <xdr:to>
      <xdr:col>13</xdr:col>
      <xdr:colOff>0</xdr:colOff>
      <xdr:row>1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11277600" y="142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(千トン)</a:t>
          </a:r>
        </a:p>
      </xdr:txBody>
    </xdr:sp>
    <xdr:clientData/>
  </xdr:twoCellAnchor>
  <xdr:twoCellAnchor>
    <xdr:from>
      <xdr:col>13</xdr:col>
      <xdr:colOff>0</xdr:colOff>
      <xdr:row>1</xdr:row>
      <xdr:rowOff>0</xdr:rowOff>
    </xdr:from>
    <xdr:to>
      <xdr:col>13</xdr:col>
      <xdr:colOff>0</xdr:colOff>
      <xdr:row>1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11277600" y="142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(ｇ／人・日)</a:t>
          </a:r>
        </a:p>
      </xdr:txBody>
    </xdr:sp>
    <xdr:clientData/>
  </xdr:twoCellAnchor>
  <xdr:twoCellAnchor>
    <xdr:from>
      <xdr:col>13</xdr:col>
      <xdr:colOff>0</xdr:colOff>
      <xdr:row>1</xdr:row>
      <xdr:rowOff>0</xdr:rowOff>
    </xdr:from>
    <xdr:to>
      <xdr:col>13</xdr:col>
      <xdr:colOff>0</xdr:colOff>
      <xdr:row>1</xdr:row>
      <xdr:rowOff>0</xdr:rowOff>
    </xdr:to>
    <xdr:graphicFrame>
      <xdr:nvGraphicFramePr>
        <xdr:cNvPr id="17" name="Chart 17"/>
        <xdr:cNvGraphicFramePr/>
      </xdr:nvGraphicFramePr>
      <xdr:xfrm>
        <a:off x="11277600" y="14287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13</xdr:col>
      <xdr:colOff>0</xdr:colOff>
      <xdr:row>1</xdr:row>
      <xdr:rowOff>0</xdr:rowOff>
    </xdr:from>
    <xdr:to>
      <xdr:col>13</xdr:col>
      <xdr:colOff>0</xdr:colOff>
      <xdr:row>1</xdr:row>
      <xdr:rowOff>0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11277600" y="142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(円)</a:t>
          </a:r>
        </a:p>
      </xdr:txBody>
    </xdr:sp>
    <xdr:clientData/>
  </xdr:twoCellAnchor>
  <xdr:twoCellAnchor>
    <xdr:from>
      <xdr:col>13</xdr:col>
      <xdr:colOff>0</xdr:colOff>
      <xdr:row>1</xdr:row>
      <xdr:rowOff>0</xdr:rowOff>
    </xdr:from>
    <xdr:to>
      <xdr:col>13</xdr:col>
      <xdr:colOff>0</xdr:colOff>
      <xdr:row>1</xdr:row>
      <xdr:rowOff>0</xdr:rowOff>
    </xdr:to>
    <xdr:graphicFrame>
      <xdr:nvGraphicFramePr>
        <xdr:cNvPr id="19" name="Chart 19"/>
        <xdr:cNvGraphicFramePr/>
      </xdr:nvGraphicFramePr>
      <xdr:xfrm>
        <a:off x="11277600" y="142875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13</xdr:col>
      <xdr:colOff>0</xdr:colOff>
      <xdr:row>1</xdr:row>
      <xdr:rowOff>0</xdr:rowOff>
    </xdr:from>
    <xdr:to>
      <xdr:col>13</xdr:col>
      <xdr:colOff>0</xdr:colOff>
      <xdr:row>1</xdr:row>
      <xdr:rowOff>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11277600" y="142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(千トン)</a:t>
          </a:r>
        </a:p>
      </xdr:txBody>
    </xdr:sp>
    <xdr:clientData/>
  </xdr:twoCellAnchor>
  <xdr:twoCellAnchor>
    <xdr:from>
      <xdr:col>13</xdr:col>
      <xdr:colOff>0</xdr:colOff>
      <xdr:row>1</xdr:row>
      <xdr:rowOff>0</xdr:rowOff>
    </xdr:from>
    <xdr:to>
      <xdr:col>13</xdr:col>
      <xdr:colOff>0</xdr:colOff>
      <xdr:row>1</xdr:row>
      <xdr:rowOff>0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11277600" y="142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(％)(%
)</a:t>
          </a:r>
        </a:p>
      </xdr:txBody>
    </xdr:sp>
    <xdr:clientData/>
  </xdr:twoCellAnchor>
  <xdr:twoCellAnchor>
    <xdr:from>
      <xdr:col>7</xdr:col>
      <xdr:colOff>0</xdr:colOff>
      <xdr:row>16</xdr:row>
      <xdr:rowOff>0</xdr:rowOff>
    </xdr:from>
    <xdr:to>
      <xdr:col>10</xdr:col>
      <xdr:colOff>0</xdr:colOff>
      <xdr:row>16</xdr:row>
      <xdr:rowOff>0</xdr:rowOff>
    </xdr:to>
    <xdr:sp>
      <xdr:nvSpPr>
        <xdr:cNvPr id="22" name="Line 22"/>
        <xdr:cNvSpPr>
          <a:spLocks/>
        </xdr:cNvSpPr>
      </xdr:nvSpPr>
      <xdr:spPr>
        <a:xfrm>
          <a:off x="4695825" y="4143375"/>
          <a:ext cx="40195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平成明朝"/>
              <a:ea typeface="平成明朝"/>
              <a:cs typeface="平成明朝"/>
            </a:rPr>
            <a:t/>
          </a:r>
        </a:p>
      </xdr:txBody>
    </xdr:sp>
    <xdr:clientData/>
  </xdr:twoCellAnchor>
  <xdr:twoCellAnchor>
    <xdr:from>
      <xdr:col>3</xdr:col>
      <xdr:colOff>104775</xdr:colOff>
      <xdr:row>15</xdr:row>
      <xdr:rowOff>28575</xdr:rowOff>
    </xdr:from>
    <xdr:to>
      <xdr:col>11</xdr:col>
      <xdr:colOff>190500</xdr:colOff>
      <xdr:row>19</xdr:row>
      <xdr:rowOff>0</xdr:rowOff>
    </xdr:to>
    <xdr:sp>
      <xdr:nvSpPr>
        <xdr:cNvPr id="23" name="AutoShape 23"/>
        <xdr:cNvSpPr>
          <a:spLocks/>
        </xdr:cNvSpPr>
      </xdr:nvSpPr>
      <xdr:spPr>
        <a:xfrm>
          <a:off x="1181100" y="3943350"/>
          <a:ext cx="8772525" cy="7810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平成明朝"/>
              <a:ea typeface="平成明朝"/>
              <a:cs typeface="平成明朝"/>
            </a:rPr>
            <a:t/>
          </a:r>
        </a:p>
      </xdr:txBody>
    </xdr:sp>
    <xdr:clientData/>
  </xdr:twoCellAnchor>
  <xdr:twoCellAnchor>
    <xdr:from>
      <xdr:col>3</xdr:col>
      <xdr:colOff>133350</xdr:colOff>
      <xdr:row>24</xdr:row>
      <xdr:rowOff>38100</xdr:rowOff>
    </xdr:from>
    <xdr:to>
      <xdr:col>12</xdr:col>
      <xdr:colOff>714375</xdr:colOff>
      <xdr:row>25</xdr:row>
      <xdr:rowOff>200025</xdr:rowOff>
    </xdr:to>
    <xdr:sp>
      <xdr:nvSpPr>
        <xdr:cNvPr id="24" name="AutoShape 24"/>
        <xdr:cNvSpPr>
          <a:spLocks/>
        </xdr:cNvSpPr>
      </xdr:nvSpPr>
      <xdr:spPr>
        <a:xfrm>
          <a:off x="1209675" y="6057900"/>
          <a:ext cx="9525000" cy="3905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平成明朝"/>
              <a:ea typeface="平成明朝"/>
              <a:cs typeface="平成明朝"/>
            </a:rPr>
            <a:t/>
          </a:r>
        </a:p>
      </xdr:txBody>
    </xdr:sp>
    <xdr:clientData/>
  </xdr:twoCellAnchor>
  <xdr:twoCellAnchor>
    <xdr:from>
      <xdr:col>3</xdr:col>
      <xdr:colOff>133350</xdr:colOff>
      <xdr:row>34</xdr:row>
      <xdr:rowOff>47625</xdr:rowOff>
    </xdr:from>
    <xdr:to>
      <xdr:col>12</xdr:col>
      <xdr:colOff>714375</xdr:colOff>
      <xdr:row>35</xdr:row>
      <xdr:rowOff>219075</xdr:rowOff>
    </xdr:to>
    <xdr:sp>
      <xdr:nvSpPr>
        <xdr:cNvPr id="25" name="AutoShape 25"/>
        <xdr:cNvSpPr>
          <a:spLocks/>
        </xdr:cNvSpPr>
      </xdr:nvSpPr>
      <xdr:spPr>
        <a:xfrm>
          <a:off x="1209675" y="8515350"/>
          <a:ext cx="9525000" cy="4000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平成明朝"/>
              <a:ea typeface="平成明朝"/>
              <a:cs typeface="平成明朝"/>
            </a:rPr>
            <a:t/>
          </a:r>
        </a:p>
      </xdr:txBody>
    </xdr:sp>
    <xdr:clientData/>
  </xdr:twoCellAnchor>
  <xdr:twoCellAnchor>
    <xdr:from>
      <xdr:col>3</xdr:col>
      <xdr:colOff>133350</xdr:colOff>
      <xdr:row>39</xdr:row>
      <xdr:rowOff>47625</xdr:rowOff>
    </xdr:from>
    <xdr:to>
      <xdr:col>11</xdr:col>
      <xdr:colOff>133350</xdr:colOff>
      <xdr:row>40</xdr:row>
      <xdr:rowOff>219075</xdr:rowOff>
    </xdr:to>
    <xdr:sp>
      <xdr:nvSpPr>
        <xdr:cNvPr id="26" name="AutoShape 26"/>
        <xdr:cNvSpPr>
          <a:spLocks/>
        </xdr:cNvSpPr>
      </xdr:nvSpPr>
      <xdr:spPr>
        <a:xfrm>
          <a:off x="1209675" y="9744075"/>
          <a:ext cx="8686800" cy="4000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平成明朝"/>
              <a:ea typeface="平成明朝"/>
              <a:cs typeface="平成明朝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3114675" y="0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平成明朝"/>
              <a:ea typeface="平成明朝"/>
              <a:cs typeface="平成明朝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2400300" y="0"/>
          <a:ext cx="2143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平成明朝"/>
              <a:ea typeface="平成明朝"/>
              <a:cs typeface="平成明朝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2400300" y="0"/>
          <a:ext cx="2143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平成明朝"/>
              <a:ea typeface="平成明朝"/>
              <a:cs typeface="平成明朝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3114675" y="0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平成明朝"/>
              <a:ea typeface="平成明朝"/>
              <a:cs typeface="平成明朝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3114675" y="0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平成明朝"/>
              <a:ea typeface="平成明朝"/>
              <a:cs typeface="平成明朝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3114675" y="0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平成明朝"/>
              <a:ea typeface="平成明朝"/>
              <a:cs typeface="平成明朝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3114675" y="0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平成明朝"/>
              <a:ea typeface="平成明朝"/>
              <a:cs typeface="平成明朝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 flipV="1">
          <a:off x="5257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平成明朝"/>
              <a:ea typeface="平成明朝"/>
              <a:cs typeface="平成明朝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 flipV="1">
          <a:off x="6686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平成明朝"/>
              <a:ea typeface="平成明朝"/>
              <a:cs typeface="平成明朝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9525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8115300" y="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平成明朝"/>
              <a:ea typeface="平成明朝"/>
              <a:cs typeface="平成明朝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 flipV="1">
          <a:off x="9544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平成明朝"/>
              <a:ea typeface="平成明朝"/>
              <a:cs typeface="平成明朝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 flipV="1">
          <a:off x="1015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平成明朝"/>
              <a:ea typeface="平成明朝"/>
              <a:cs typeface="平成明朝"/>
            </a:rPr>
            <a:t/>
          </a:r>
        </a:p>
      </xdr:txBody>
    </xdr:sp>
    <xdr:clientData/>
  </xdr:twoCellAnchor>
  <xdr:twoCellAnchor>
    <xdr:from>
      <xdr:col>12</xdr:col>
      <xdr:colOff>238125</xdr:colOff>
      <xdr:row>0</xdr:row>
      <xdr:rowOff>0</xdr:rowOff>
    </xdr:from>
    <xdr:to>
      <xdr:col>13</xdr:col>
      <xdr:colOff>247650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8353425" y="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平成明朝"/>
              <a:ea typeface="平成明朝"/>
              <a:cs typeface="平成明朝"/>
            </a:rPr>
            <a:t/>
          </a:r>
        </a:p>
      </xdr:txBody>
    </xdr:sp>
    <xdr:clientData/>
  </xdr:twoCellAnchor>
  <xdr:twoCellAnchor>
    <xdr:from>
      <xdr:col>1</xdr:col>
      <xdr:colOff>723900</xdr:colOff>
      <xdr:row>2</xdr:row>
      <xdr:rowOff>0</xdr:rowOff>
    </xdr:from>
    <xdr:to>
      <xdr:col>1</xdr:col>
      <xdr:colOff>723900</xdr:colOff>
      <xdr:row>2</xdr:row>
      <xdr:rowOff>190500</xdr:rowOff>
    </xdr:to>
    <xdr:sp>
      <xdr:nvSpPr>
        <xdr:cNvPr id="14" name="TextBox 15"/>
        <xdr:cNvSpPr txBox="1">
          <a:spLocks noChangeArrowheads="1"/>
        </xdr:cNvSpPr>
      </xdr:nvSpPr>
      <xdr:spPr>
        <a:xfrm>
          <a:off x="1009650" y="381000"/>
          <a:ext cx="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(千トン)</a:t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15</xdr:col>
      <xdr:colOff>180975</xdr:colOff>
      <xdr:row>47</xdr:row>
      <xdr:rowOff>0</xdr:rowOff>
    </xdr:to>
    <xdr:graphicFrame>
      <xdr:nvGraphicFramePr>
        <xdr:cNvPr id="15" name="Chart 17"/>
        <xdr:cNvGraphicFramePr/>
      </xdr:nvGraphicFramePr>
      <xdr:xfrm>
        <a:off x="285750" y="8934450"/>
        <a:ext cx="100488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657225</xdr:colOff>
      <xdr:row>47</xdr:row>
      <xdr:rowOff>0</xdr:rowOff>
    </xdr:from>
    <xdr:to>
      <xdr:col>1</xdr:col>
      <xdr:colOff>723900</xdr:colOff>
      <xdr:row>47</xdr:row>
      <xdr:rowOff>0</xdr:rowOff>
    </xdr:to>
    <xdr:sp>
      <xdr:nvSpPr>
        <xdr:cNvPr id="16" name="TextBox 18"/>
        <xdr:cNvSpPr txBox="1">
          <a:spLocks noChangeArrowheads="1"/>
        </xdr:cNvSpPr>
      </xdr:nvSpPr>
      <xdr:spPr>
        <a:xfrm>
          <a:off x="942975" y="8934450"/>
          <a:ext cx="666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(円)</a:t>
          </a:r>
        </a:p>
      </xdr:txBody>
    </xdr:sp>
    <xdr:clientData/>
  </xdr:twoCellAnchor>
  <xdr:twoCellAnchor>
    <xdr:from>
      <xdr:col>1</xdr:col>
      <xdr:colOff>666750</xdr:colOff>
      <xdr:row>26</xdr:row>
      <xdr:rowOff>190500</xdr:rowOff>
    </xdr:from>
    <xdr:to>
      <xdr:col>1</xdr:col>
      <xdr:colOff>723900</xdr:colOff>
      <xdr:row>26</xdr:row>
      <xdr:rowOff>190500</xdr:rowOff>
    </xdr:to>
    <xdr:sp>
      <xdr:nvSpPr>
        <xdr:cNvPr id="17" name="TextBox 20"/>
        <xdr:cNvSpPr txBox="1">
          <a:spLocks noChangeArrowheads="1"/>
        </xdr:cNvSpPr>
      </xdr:nvSpPr>
      <xdr:spPr>
        <a:xfrm>
          <a:off x="952500" y="5172075"/>
          <a:ext cx="57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(千トン)</a:t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1</xdr:col>
      <xdr:colOff>0</xdr:colOff>
      <xdr:row>47</xdr:row>
      <xdr:rowOff>0</xdr:rowOff>
    </xdr:to>
    <xdr:sp>
      <xdr:nvSpPr>
        <xdr:cNvPr id="18" name="Line 22"/>
        <xdr:cNvSpPr>
          <a:spLocks/>
        </xdr:cNvSpPr>
      </xdr:nvSpPr>
      <xdr:spPr>
        <a:xfrm>
          <a:off x="285750" y="893445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平成明朝"/>
              <a:ea typeface="平成明朝"/>
              <a:cs typeface="平成明朝"/>
            </a:rPr>
            <a:t/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1</xdr:col>
      <xdr:colOff>0</xdr:colOff>
      <xdr:row>47</xdr:row>
      <xdr:rowOff>0</xdr:rowOff>
    </xdr:to>
    <xdr:sp>
      <xdr:nvSpPr>
        <xdr:cNvPr id="19" name="AutoShape 23"/>
        <xdr:cNvSpPr>
          <a:spLocks/>
        </xdr:cNvSpPr>
      </xdr:nvSpPr>
      <xdr:spPr>
        <a:xfrm>
          <a:off x="285750" y="8934450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平成明朝"/>
              <a:ea typeface="平成明朝"/>
              <a:cs typeface="平成明朝"/>
            </a:rPr>
            <a:t/>
          </a:r>
        </a:p>
      </xdr:txBody>
    </xdr:sp>
    <xdr:clientData/>
  </xdr:twoCellAnchor>
  <xdr:twoCellAnchor>
    <xdr:from>
      <xdr:col>1</xdr:col>
      <xdr:colOff>228600</xdr:colOff>
      <xdr:row>42</xdr:row>
      <xdr:rowOff>28575</xdr:rowOff>
    </xdr:from>
    <xdr:to>
      <xdr:col>16</xdr:col>
      <xdr:colOff>85725</xdr:colOff>
      <xdr:row>70</xdr:row>
      <xdr:rowOff>0</xdr:rowOff>
    </xdr:to>
    <xdr:grpSp>
      <xdr:nvGrpSpPr>
        <xdr:cNvPr id="20" name="Group 70"/>
        <xdr:cNvGrpSpPr>
          <a:grpSpLocks/>
        </xdr:cNvGrpSpPr>
      </xdr:nvGrpSpPr>
      <xdr:grpSpPr>
        <a:xfrm>
          <a:off x="514350" y="8010525"/>
          <a:ext cx="10344150" cy="5305425"/>
          <a:chOff x="43" y="807"/>
          <a:chExt cx="869" cy="529"/>
        </a:xfrm>
        <a:solidFill>
          <a:srgbClr val="FFFFFF"/>
        </a:solidFill>
      </xdr:grpSpPr>
      <xdr:graphicFrame>
        <xdr:nvGraphicFramePr>
          <xdr:cNvPr id="21" name="Chart 19"/>
          <xdr:cNvGraphicFramePr/>
        </xdr:nvGraphicFramePr>
        <xdr:xfrm>
          <a:off x="43" y="811"/>
          <a:ext cx="869" cy="525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sp>
        <xdr:nvSpPr>
          <xdr:cNvPr id="22" name="TextBox 24"/>
          <xdr:cNvSpPr txBox="1">
            <a:spLocks noChangeArrowheads="1"/>
          </xdr:cNvSpPr>
        </xdr:nvSpPr>
        <xdr:spPr>
          <a:xfrm>
            <a:off x="857" y="815"/>
            <a:ext cx="37" cy="1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(％)</a:t>
            </a:r>
          </a:p>
        </xdr:txBody>
      </xdr:sp>
      <xdr:sp>
        <xdr:nvSpPr>
          <xdr:cNvPr id="23" name="TextBox 25"/>
          <xdr:cNvSpPr txBox="1">
            <a:spLocks noChangeArrowheads="1"/>
          </xdr:cNvSpPr>
        </xdr:nvSpPr>
        <xdr:spPr>
          <a:xfrm>
            <a:off x="65" y="807"/>
            <a:ext cx="66" cy="2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(千トン)</a:t>
            </a:r>
          </a:p>
        </xdr:txBody>
      </xdr:sp>
    </xdr:grpSp>
    <xdr:clientData/>
  </xdr:twoCellAnchor>
  <xdr:twoCellAnchor>
    <xdr:from>
      <xdr:col>4</xdr:col>
      <xdr:colOff>438150</xdr:colOff>
      <xdr:row>4</xdr:row>
      <xdr:rowOff>66675</xdr:rowOff>
    </xdr:from>
    <xdr:to>
      <xdr:col>11</xdr:col>
      <xdr:colOff>676275</xdr:colOff>
      <xdr:row>5</xdr:row>
      <xdr:rowOff>114300</xdr:rowOff>
    </xdr:to>
    <xdr:sp>
      <xdr:nvSpPr>
        <xdr:cNvPr id="24" name="Rectangle 32"/>
        <xdr:cNvSpPr>
          <a:spLocks/>
        </xdr:cNvSpPr>
      </xdr:nvSpPr>
      <xdr:spPr>
        <a:xfrm>
          <a:off x="2838450" y="876300"/>
          <a:ext cx="52387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平成明朝"/>
              <a:ea typeface="平成明朝"/>
              <a:cs typeface="平成明朝"/>
            </a:rPr>
            <a:t>ごみの総排出量と最終処分量の経年変化</a:t>
          </a:r>
        </a:p>
      </xdr:txBody>
    </xdr:sp>
    <xdr:clientData/>
  </xdr:twoCellAnchor>
  <xdr:twoCellAnchor>
    <xdr:from>
      <xdr:col>1</xdr:col>
      <xdr:colOff>228600</xdr:colOff>
      <xdr:row>6</xdr:row>
      <xdr:rowOff>161925</xdr:rowOff>
    </xdr:from>
    <xdr:to>
      <xdr:col>16</xdr:col>
      <xdr:colOff>466725</xdr:colOff>
      <xdr:row>34</xdr:row>
      <xdr:rowOff>161925</xdr:rowOff>
    </xdr:to>
    <xdr:grpSp>
      <xdr:nvGrpSpPr>
        <xdr:cNvPr id="25" name="Group 75"/>
        <xdr:cNvGrpSpPr>
          <a:grpSpLocks/>
        </xdr:cNvGrpSpPr>
      </xdr:nvGrpSpPr>
      <xdr:grpSpPr>
        <a:xfrm>
          <a:off x="514350" y="1333500"/>
          <a:ext cx="10725150" cy="5334000"/>
          <a:chOff x="43" y="136"/>
          <a:chExt cx="901" cy="532"/>
        </a:xfrm>
        <a:solidFill>
          <a:srgbClr val="FFFFFF"/>
        </a:solidFill>
      </xdr:grpSpPr>
      <xdr:graphicFrame>
        <xdr:nvGraphicFramePr>
          <xdr:cNvPr id="26" name="Chart 14"/>
          <xdr:cNvGraphicFramePr/>
        </xdr:nvGraphicFramePr>
        <xdr:xfrm>
          <a:off x="43" y="136"/>
          <a:ext cx="892" cy="532"/>
        </xdr:xfrm>
        <a:graphic>
          <a:graphicData uri="http://schemas.openxmlformats.org/drawingml/2006/chart">
            <c:chart xmlns:c="http://schemas.openxmlformats.org/drawingml/2006/chart" r:id="rId3"/>
          </a:graphicData>
        </a:graphic>
      </xdr:graphicFrame>
      <xdr:sp>
        <xdr:nvSpPr>
          <xdr:cNvPr id="27" name="TextBox 29"/>
          <xdr:cNvSpPr txBox="1">
            <a:spLocks noChangeArrowheads="1"/>
          </xdr:cNvSpPr>
        </xdr:nvSpPr>
        <xdr:spPr>
          <a:xfrm>
            <a:off x="897" y="161"/>
            <a:ext cx="47" cy="44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 vert="wordArtVertRtl"/>
          <a:p>
            <a:pPr algn="r">
              <a:defRPr/>
            </a:pPr>
            <a:r>
              <a:rPr lang="en-US" cap="none" sz="975" b="0" i="0" u="none" baseline="0"/>
              <a:t>一人一日当たりのごみ排出量
処理しなければならないごみの一人一日当たりの量</a:t>
            </a:r>
          </a:p>
        </xdr:txBody>
      </xdr:sp>
    </xdr:grpSp>
    <xdr:clientData/>
  </xdr:twoCellAnchor>
  <xdr:twoCellAnchor>
    <xdr:from>
      <xdr:col>1</xdr:col>
      <xdr:colOff>228600</xdr:colOff>
      <xdr:row>5</xdr:row>
      <xdr:rowOff>152400</xdr:rowOff>
    </xdr:from>
    <xdr:to>
      <xdr:col>2</xdr:col>
      <xdr:colOff>257175</xdr:colOff>
      <xdr:row>6</xdr:row>
      <xdr:rowOff>171450</xdr:rowOff>
    </xdr:to>
    <xdr:sp>
      <xdr:nvSpPr>
        <xdr:cNvPr id="28" name="TextBox 26"/>
        <xdr:cNvSpPr txBox="1">
          <a:spLocks noChangeArrowheads="1"/>
        </xdr:cNvSpPr>
      </xdr:nvSpPr>
      <xdr:spPr>
        <a:xfrm>
          <a:off x="514350" y="1143000"/>
          <a:ext cx="75247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(千トン)</a:t>
          </a:r>
        </a:p>
      </xdr:txBody>
    </xdr:sp>
    <xdr:clientData/>
  </xdr:twoCellAnchor>
  <xdr:twoCellAnchor>
    <xdr:from>
      <xdr:col>14</xdr:col>
      <xdr:colOff>285750</xdr:colOff>
      <xdr:row>5</xdr:row>
      <xdr:rowOff>152400</xdr:rowOff>
    </xdr:from>
    <xdr:to>
      <xdr:col>16</xdr:col>
      <xdr:colOff>171450</xdr:colOff>
      <xdr:row>6</xdr:row>
      <xdr:rowOff>180975</xdr:rowOff>
    </xdr:to>
    <xdr:sp>
      <xdr:nvSpPr>
        <xdr:cNvPr id="29" name="TextBox 16"/>
        <xdr:cNvSpPr txBox="1">
          <a:spLocks noChangeArrowheads="1"/>
        </xdr:cNvSpPr>
      </xdr:nvSpPr>
      <xdr:spPr>
        <a:xfrm>
          <a:off x="9829800" y="1143000"/>
          <a:ext cx="11144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(ｇ／人・日)</a:t>
          </a:r>
        </a:p>
      </xdr:txBody>
    </xdr:sp>
    <xdr:clientData/>
  </xdr:twoCellAnchor>
  <xdr:twoCellAnchor>
    <xdr:from>
      <xdr:col>4</xdr:col>
      <xdr:colOff>419100</xdr:colOff>
      <xdr:row>41</xdr:row>
      <xdr:rowOff>38100</xdr:rowOff>
    </xdr:from>
    <xdr:to>
      <xdr:col>11</xdr:col>
      <xdr:colOff>657225</xdr:colOff>
      <xdr:row>42</xdr:row>
      <xdr:rowOff>85725</xdr:rowOff>
    </xdr:to>
    <xdr:sp>
      <xdr:nvSpPr>
        <xdr:cNvPr id="30" name="Rectangle 37"/>
        <xdr:cNvSpPr>
          <a:spLocks/>
        </xdr:cNvSpPr>
      </xdr:nvSpPr>
      <xdr:spPr>
        <a:xfrm>
          <a:off x="2819400" y="7839075"/>
          <a:ext cx="52387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平成明朝"/>
              <a:ea typeface="平成明朝"/>
              <a:cs typeface="平成明朝"/>
            </a:rPr>
            <a:t>総資源化量とリサイクル率の経年変化</a:t>
          </a:r>
        </a:p>
      </xdr:txBody>
    </xdr:sp>
    <xdr:clientData/>
  </xdr:twoCellAnchor>
  <xdr:twoCellAnchor>
    <xdr:from>
      <xdr:col>1</xdr:col>
      <xdr:colOff>47625</xdr:colOff>
      <xdr:row>12</xdr:row>
      <xdr:rowOff>28575</xdr:rowOff>
    </xdr:from>
    <xdr:to>
      <xdr:col>1</xdr:col>
      <xdr:colOff>428625</xdr:colOff>
      <xdr:row>25</xdr:row>
      <xdr:rowOff>152400</xdr:rowOff>
    </xdr:to>
    <xdr:sp>
      <xdr:nvSpPr>
        <xdr:cNvPr id="31" name="TextBox 74"/>
        <xdr:cNvSpPr txBox="1">
          <a:spLocks noChangeArrowheads="1"/>
        </xdr:cNvSpPr>
      </xdr:nvSpPr>
      <xdr:spPr>
        <a:xfrm>
          <a:off x="333375" y="2343150"/>
          <a:ext cx="381000" cy="2600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1025" b="0" i="0" u="none" baseline="0"/>
            <a:t>ごみの総排出量・最終処分量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5</xdr:row>
      <xdr:rowOff>0</xdr:rowOff>
    </xdr:from>
    <xdr:to>
      <xdr:col>15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14820900" y="2105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平成明朝"/>
              <a:ea typeface="平成明朝"/>
              <a:cs typeface="平成明朝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28575</xdr:rowOff>
    </xdr:from>
    <xdr:to>
      <xdr:col>0</xdr:col>
      <xdr:colOff>0</xdr:colOff>
      <xdr:row>5</xdr:row>
      <xdr:rowOff>28575</xdr:rowOff>
    </xdr:to>
    <xdr:sp>
      <xdr:nvSpPr>
        <xdr:cNvPr id="1" name="Line 1"/>
        <xdr:cNvSpPr>
          <a:spLocks/>
        </xdr:cNvSpPr>
      </xdr:nvSpPr>
      <xdr:spPr>
        <a:xfrm>
          <a:off x="0" y="16764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平成明朝"/>
              <a:ea typeface="平成明朝"/>
              <a:cs typeface="平成明朝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28575</xdr:rowOff>
    </xdr:from>
    <xdr:to>
      <xdr:col>0</xdr:col>
      <xdr:colOff>0</xdr:colOff>
      <xdr:row>5</xdr:row>
      <xdr:rowOff>28575</xdr:rowOff>
    </xdr:to>
    <xdr:sp>
      <xdr:nvSpPr>
        <xdr:cNvPr id="1" name="Line 1"/>
        <xdr:cNvSpPr>
          <a:spLocks/>
        </xdr:cNvSpPr>
      </xdr:nvSpPr>
      <xdr:spPr>
        <a:xfrm>
          <a:off x="0" y="12763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平成明朝"/>
              <a:ea typeface="平成明朝"/>
              <a:cs typeface="平成明朝"/>
            </a:rPr>
            <a:t/>
          </a:r>
        </a:p>
      </xdr:txBody>
    </xdr:sp>
    <xdr:clientData/>
  </xdr:twoCellAnchor>
  <xdr:twoCellAnchor>
    <xdr:from>
      <xdr:col>0</xdr:col>
      <xdr:colOff>0</xdr:colOff>
      <xdr:row>57</xdr:row>
      <xdr:rowOff>0</xdr:rowOff>
    </xdr:from>
    <xdr:to>
      <xdr:col>0</xdr:col>
      <xdr:colOff>0</xdr:colOff>
      <xdr:row>57</xdr:row>
      <xdr:rowOff>0</xdr:rowOff>
    </xdr:to>
    <xdr:sp>
      <xdr:nvSpPr>
        <xdr:cNvPr id="2" name="Line 94"/>
        <xdr:cNvSpPr>
          <a:spLocks/>
        </xdr:cNvSpPr>
      </xdr:nvSpPr>
      <xdr:spPr>
        <a:xfrm>
          <a:off x="0" y="159162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平成明朝"/>
              <a:ea typeface="平成明朝"/>
              <a:cs typeface="平成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5">
    <tabColor indexed="11"/>
  </sheetPr>
  <dimension ref="A1:T23"/>
  <sheetViews>
    <sheetView view="pageBreakPreview" zoomScaleNormal="75" zoomScaleSheetLayoutView="100" workbookViewId="0" topLeftCell="A1">
      <selection activeCell="L2" sqref="L2"/>
    </sheetView>
  </sheetViews>
  <sheetFormatPr defaultColWidth="8.796875" defaultRowHeight="15"/>
  <cols>
    <col min="1" max="1" width="3.59765625" style="9" customWidth="1"/>
    <col min="2" max="2" width="5.19921875" style="9" customWidth="1"/>
    <col min="3" max="4" width="3.09765625" style="9" customWidth="1"/>
    <col min="5" max="5" width="5" style="9" customWidth="1"/>
    <col min="6" max="6" width="14.59765625" style="9" customWidth="1"/>
    <col min="7" max="7" width="7.59765625" style="9" customWidth="1"/>
    <col min="8" max="8" width="14.59765625" style="9" customWidth="1"/>
    <col min="9" max="9" width="5.59765625" style="9" customWidth="1"/>
    <col min="10" max="10" width="14.59765625" style="9" customWidth="1"/>
    <col min="11" max="11" width="11" style="9" customWidth="1"/>
    <col min="12" max="12" width="16.19921875" style="9" customWidth="1"/>
    <col min="13" max="13" width="16.59765625" style="9" customWidth="1"/>
    <col min="14" max="28" width="7.5" style="9" customWidth="1"/>
    <col min="29" max="16384" width="11" style="9" customWidth="1"/>
  </cols>
  <sheetData>
    <row r="1" spans="1:10" ht="30" customHeight="1">
      <c r="A1" s="29" t="s">
        <v>63</v>
      </c>
      <c r="C1" s="13"/>
      <c r="D1" s="13"/>
      <c r="E1" s="13"/>
      <c r="F1" s="13"/>
      <c r="G1" s="13"/>
      <c r="H1" s="13"/>
      <c r="I1" s="13"/>
      <c r="J1" s="13"/>
    </row>
    <row r="2" spans="1:10" ht="30" customHeight="1">
      <c r="A2" s="27" t="s">
        <v>322</v>
      </c>
      <c r="C2" s="13"/>
      <c r="D2" s="13"/>
      <c r="E2" s="13"/>
      <c r="F2" s="13"/>
      <c r="G2" s="13"/>
      <c r="H2" s="13"/>
      <c r="I2" s="13"/>
      <c r="J2" s="13"/>
    </row>
    <row r="3" spans="2:10" ht="30" customHeight="1">
      <c r="B3" s="27" t="s">
        <v>61</v>
      </c>
      <c r="C3" s="13"/>
      <c r="D3" s="13"/>
      <c r="E3" s="13"/>
      <c r="F3" s="13"/>
      <c r="G3" s="13"/>
      <c r="H3" s="13"/>
      <c r="I3" s="13"/>
      <c r="J3" s="13"/>
    </row>
    <row r="4" spans="2:10" ht="30" customHeight="1">
      <c r="B4" s="27" t="s">
        <v>62</v>
      </c>
      <c r="C4" s="13"/>
      <c r="D4" s="13"/>
      <c r="E4" s="13"/>
      <c r="F4" s="13"/>
      <c r="G4" s="13"/>
      <c r="H4" s="13"/>
      <c r="I4" s="13"/>
      <c r="J4" s="13"/>
    </row>
    <row r="5" spans="2:10" ht="30" customHeight="1">
      <c r="B5" s="13"/>
      <c r="C5" s="389" t="s">
        <v>64</v>
      </c>
      <c r="D5" s="389"/>
      <c r="E5" s="389"/>
      <c r="F5" s="97">
        <f>H11</f>
        <v>5164.57</v>
      </c>
      <c r="G5" s="267" t="s">
        <v>102</v>
      </c>
      <c r="H5" s="13"/>
      <c r="I5" s="13"/>
      <c r="J5" s="13"/>
    </row>
    <row r="6" spans="2:10" ht="30" customHeight="1">
      <c r="B6" s="13"/>
      <c r="C6" s="389" t="s">
        <v>65</v>
      </c>
      <c r="D6" s="389"/>
      <c r="E6" s="389"/>
      <c r="F6" s="268">
        <f>H12</f>
        <v>7458643</v>
      </c>
      <c r="G6" s="269" t="s">
        <v>66</v>
      </c>
      <c r="H6" s="13"/>
      <c r="I6" s="13"/>
      <c r="J6" s="13"/>
    </row>
    <row r="7" spans="2:10" ht="30" customHeight="1">
      <c r="B7" s="13"/>
      <c r="C7" s="378" t="s">
        <v>36</v>
      </c>
      <c r="D7" s="378"/>
      <c r="E7" s="379" t="s">
        <v>323</v>
      </c>
      <c r="F7" s="379"/>
      <c r="G7" s="379"/>
      <c r="H7" s="379"/>
      <c r="I7" s="379"/>
      <c r="J7" s="379"/>
    </row>
    <row r="8" spans="2:10" ht="30" customHeight="1">
      <c r="B8" s="13"/>
      <c r="C8" s="388" t="s">
        <v>37</v>
      </c>
      <c r="D8" s="388"/>
      <c r="E8" s="379" t="s">
        <v>321</v>
      </c>
      <c r="F8" s="379"/>
      <c r="G8" s="379"/>
      <c r="H8" s="379"/>
      <c r="I8" s="379"/>
      <c r="J8" s="379"/>
    </row>
    <row r="9" spans="2:20" ht="30" customHeight="1">
      <c r="B9" s="13"/>
      <c r="C9" s="13"/>
      <c r="D9" s="13"/>
      <c r="E9" s="13"/>
      <c r="F9" s="13"/>
      <c r="G9" s="13"/>
      <c r="H9" s="13"/>
      <c r="I9" s="13"/>
      <c r="J9" s="13"/>
      <c r="T9" s="9" t="s">
        <v>114</v>
      </c>
    </row>
    <row r="10" spans="2:10" ht="30" customHeight="1">
      <c r="B10" s="27" t="s">
        <v>13</v>
      </c>
      <c r="C10" s="13"/>
      <c r="D10" s="13"/>
      <c r="E10" s="13"/>
      <c r="F10" s="13"/>
      <c r="G10" s="13"/>
      <c r="H10" s="13"/>
      <c r="I10" s="13"/>
      <c r="J10" s="13"/>
    </row>
    <row r="11" spans="2:10" ht="30" customHeight="1">
      <c r="B11" s="13"/>
      <c r="C11" s="391" t="s">
        <v>67</v>
      </c>
      <c r="D11" s="375" t="s">
        <v>68</v>
      </c>
      <c r="E11" s="376"/>
      <c r="F11" s="376"/>
      <c r="G11" s="377"/>
      <c r="H11" s="97">
        <v>5164.57</v>
      </c>
      <c r="I11" s="269" t="s">
        <v>103</v>
      </c>
      <c r="J11" s="266" t="s">
        <v>69</v>
      </c>
    </row>
    <row r="12" spans="2:10" ht="30" customHeight="1">
      <c r="B12" s="13"/>
      <c r="C12" s="392"/>
      <c r="D12" s="390" t="s">
        <v>70</v>
      </c>
      <c r="E12" s="376"/>
      <c r="F12" s="376"/>
      <c r="G12" s="377"/>
      <c r="H12" s="268">
        <f>SUM(H13:H15)</f>
        <v>7458643</v>
      </c>
      <c r="I12" s="270" t="s">
        <v>66</v>
      </c>
      <c r="J12" s="271">
        <v>100</v>
      </c>
    </row>
    <row r="13" spans="2:10" ht="30" customHeight="1">
      <c r="B13" s="13"/>
      <c r="C13" s="392"/>
      <c r="D13" s="272"/>
      <c r="E13" s="375" t="s">
        <v>71</v>
      </c>
      <c r="F13" s="376"/>
      <c r="G13" s="377"/>
      <c r="H13" s="268">
        <f>'イ 排出 総括表'!R68</f>
        <v>7240977</v>
      </c>
      <c r="I13" s="270" t="s">
        <v>66</v>
      </c>
      <c r="J13" s="273">
        <f>ROUND(H13/H12*100,1)</f>
        <v>97.1</v>
      </c>
    </row>
    <row r="14" spans="2:10" ht="30" customHeight="1">
      <c r="B14" s="13"/>
      <c r="C14" s="392"/>
      <c r="E14" s="375" t="s">
        <v>72</v>
      </c>
      <c r="F14" s="376"/>
      <c r="G14" s="377"/>
      <c r="H14" s="268">
        <f>'イ 排出 総括表'!S68</f>
        <v>733</v>
      </c>
      <c r="I14" s="270" t="s">
        <v>66</v>
      </c>
      <c r="J14" s="273">
        <f>ROUND(H14/H12*100,2)</f>
        <v>0.01</v>
      </c>
    </row>
    <row r="15" spans="2:10" ht="30" customHeight="1" thickBot="1">
      <c r="B15" s="13"/>
      <c r="C15" s="393"/>
      <c r="E15" s="394" t="s">
        <v>131</v>
      </c>
      <c r="F15" s="395"/>
      <c r="G15" s="396"/>
      <c r="H15" s="274">
        <f>'イ 排出 総括表'!T68</f>
        <v>216933</v>
      </c>
      <c r="I15" s="275" t="s">
        <v>66</v>
      </c>
      <c r="J15" s="276">
        <f>ROUND(H15/H12*100,2)</f>
        <v>2.91</v>
      </c>
    </row>
    <row r="16" spans="2:10" ht="30" customHeight="1" thickTop="1">
      <c r="B16" s="13"/>
      <c r="C16" s="380" t="s">
        <v>11</v>
      </c>
      <c r="D16" s="385" t="s">
        <v>27</v>
      </c>
      <c r="E16" s="386"/>
      <c r="F16" s="386"/>
      <c r="G16" s="387"/>
      <c r="H16" s="303">
        <f>H17+H18+H19</f>
        <v>2257225</v>
      </c>
      <c r="I16" s="277" t="s">
        <v>73</v>
      </c>
      <c r="J16" s="278">
        <f>ROUND(H16/H23*100,1)</f>
        <v>84.6</v>
      </c>
    </row>
    <row r="17" spans="2:10" ht="30" customHeight="1">
      <c r="B17" s="13"/>
      <c r="C17" s="380"/>
      <c r="D17" s="279"/>
      <c r="E17" s="375" t="s">
        <v>28</v>
      </c>
      <c r="F17" s="376"/>
      <c r="G17" s="377"/>
      <c r="H17" s="362">
        <f>SUM('イ 生活　排出収集形態別'!E64,'イ 生活　排出収集形態別'!I64,'イ 生活　排出収集形態別'!M64,'イ 生活　排出収集形態別'!Q64,'イ 生活　排出収集形態別'!U64)+SUM('イ 事業　排出収集形態別'!E64,'イ 事業　排出収集形態別'!I64,'イ 事業　排出収集形態別'!M64,'イ 事業　排出収集形態別'!Q64,'イ 事業　排出収集形態別'!U64)</f>
        <v>868305</v>
      </c>
      <c r="I17" s="269" t="s">
        <v>73</v>
      </c>
      <c r="J17" s="280">
        <f>ROUND(H17/$H$23*100,1)</f>
        <v>32.5</v>
      </c>
    </row>
    <row r="18" spans="2:10" ht="30" customHeight="1">
      <c r="B18" s="13"/>
      <c r="C18" s="380"/>
      <c r="D18" s="279"/>
      <c r="E18" s="375" t="s">
        <v>29</v>
      </c>
      <c r="F18" s="376"/>
      <c r="G18" s="377"/>
      <c r="H18" s="362">
        <f>SUM('イ 生活　排出収集形態別'!F64,'イ 生活　排出収集形態別'!J64,'イ 生活　排出収集形態別'!N64,'イ 生活　排出収集形態別'!R64,'イ 生活　排出収集形態別'!V64)+SUM('イ 事業　排出収集形態別'!F64,'イ 事業　排出収集形態別'!J64,'イ 事業　排出収集形態別'!N64,'イ 事業　排出収集形態別'!R64,'イ 事業　排出収集形態別'!V64)</f>
        <v>869553</v>
      </c>
      <c r="I18" s="269" t="s">
        <v>73</v>
      </c>
      <c r="J18" s="280">
        <f>ROUND(H18/$H$23*100,1)</f>
        <v>32.6</v>
      </c>
    </row>
    <row r="19" spans="2:10" ht="30" customHeight="1">
      <c r="B19" s="13"/>
      <c r="C19" s="380"/>
      <c r="D19" s="281"/>
      <c r="E19" s="375" t="s">
        <v>30</v>
      </c>
      <c r="F19" s="376"/>
      <c r="G19" s="377"/>
      <c r="H19" s="362">
        <f>SUM('イ 生活　排出収集形態別'!G64,'イ 生活　排出収集形態別'!K64,'イ 生活　排出収集形態別'!O64,'イ 生活　排出収集形態別'!S64,'イ 生活　排出収集形態別'!W64)+SUM('イ 事業　排出収集形態別'!G64,'イ 事業　排出収集形態別'!K64,'イ 事業　排出収集形態別'!O64,'イ 事業　排出収集形態別'!S64,'イ 事業　排出収集形態別'!W64)</f>
        <v>519367</v>
      </c>
      <c r="I19" s="269" t="s">
        <v>73</v>
      </c>
      <c r="J19" s="280">
        <f>ROUND(H19/$H$23*100,1)</f>
        <v>19.5</v>
      </c>
    </row>
    <row r="20" spans="2:10" ht="30" customHeight="1">
      <c r="B20" s="13"/>
      <c r="C20" s="380"/>
      <c r="D20" s="375" t="s">
        <v>12</v>
      </c>
      <c r="E20" s="376"/>
      <c r="F20" s="376"/>
      <c r="G20" s="377"/>
      <c r="H20" s="268">
        <f>'イ 排出 総括表'!J68</f>
        <v>198200</v>
      </c>
      <c r="I20" s="269" t="s">
        <v>73</v>
      </c>
      <c r="J20" s="280">
        <f>ROUND(H20/H23*100,1)</f>
        <v>7.4</v>
      </c>
    </row>
    <row r="21" spans="2:10" ht="30" customHeight="1">
      <c r="B21" s="13"/>
      <c r="C21" s="380"/>
      <c r="D21" s="375" t="s">
        <v>15</v>
      </c>
      <c r="E21" s="376"/>
      <c r="F21" s="376"/>
      <c r="G21" s="377"/>
      <c r="H21" s="268">
        <f>'イ 排出 総括表'!K68</f>
        <v>13</v>
      </c>
      <c r="I21" s="269" t="s">
        <v>73</v>
      </c>
      <c r="J21" s="280">
        <f>ROUND(H21/H23*100,1)</f>
        <v>0</v>
      </c>
    </row>
    <row r="22" spans="2:10" ht="30" customHeight="1">
      <c r="B22" s="13"/>
      <c r="C22" s="380"/>
      <c r="D22" s="375" t="s">
        <v>26</v>
      </c>
      <c r="E22" s="376"/>
      <c r="F22" s="376"/>
      <c r="G22" s="377"/>
      <c r="H22" s="268">
        <f>'イ 排出 総括表'!L68</f>
        <v>213133</v>
      </c>
      <c r="I22" s="269" t="s">
        <v>73</v>
      </c>
      <c r="J22" s="280">
        <f>ROUND(H22/H23*100,1)</f>
        <v>8</v>
      </c>
    </row>
    <row r="23" spans="2:10" ht="30" customHeight="1">
      <c r="B23" s="13"/>
      <c r="C23" s="381"/>
      <c r="D23" s="382" t="s">
        <v>178</v>
      </c>
      <c r="E23" s="383"/>
      <c r="F23" s="383"/>
      <c r="G23" s="384"/>
      <c r="H23" s="268">
        <f>H16+H20+H21+H22</f>
        <v>2668571</v>
      </c>
      <c r="I23" s="269" t="s">
        <v>73</v>
      </c>
      <c r="J23" s="280">
        <f>ROUND(H23/$H$23*100,1)</f>
        <v>100</v>
      </c>
    </row>
  </sheetData>
  <mergeCells count="21">
    <mergeCell ref="C5:E5"/>
    <mergeCell ref="C6:E6"/>
    <mergeCell ref="D11:G11"/>
    <mergeCell ref="D12:G12"/>
    <mergeCell ref="C11:C15"/>
    <mergeCell ref="E15:G15"/>
    <mergeCell ref="E13:G13"/>
    <mergeCell ref="E14:G14"/>
    <mergeCell ref="D22:G22"/>
    <mergeCell ref="C16:C23"/>
    <mergeCell ref="D23:G23"/>
    <mergeCell ref="E18:G18"/>
    <mergeCell ref="D20:G20"/>
    <mergeCell ref="D16:G16"/>
    <mergeCell ref="D21:G21"/>
    <mergeCell ref="E17:G17"/>
    <mergeCell ref="E19:G19"/>
    <mergeCell ref="C7:D7"/>
    <mergeCell ref="E8:J8"/>
    <mergeCell ref="E7:J7"/>
    <mergeCell ref="C8:D8"/>
  </mergeCells>
  <printOptions horizontalCentered="1"/>
  <pageMargins left="0.7874015748031497" right="0.7874015748031497" top="0.7874015748031497" bottom="0.7874015748031497" header="0.5905511811023623" footer="0.5905511811023623"/>
  <pageSetup firstPageNumber="15" useFirstPageNumber="1" horizontalDpi="600" verticalDpi="600" orientation="portrait" pageOrder="overThenDown" paperSize="9" r:id="rId2"/>
  <headerFooter alignWithMargins="0">
    <oddFooter>&amp;C&amp;P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7">
    <tabColor indexed="11"/>
  </sheetPr>
  <dimension ref="A1:K72"/>
  <sheetViews>
    <sheetView view="pageBreakPreview" zoomScale="75" zoomScaleSheetLayoutView="75" workbookViewId="0" topLeftCell="A1">
      <pane xSplit="1" ySplit="7" topLeftCell="B8" activePane="bottomRight" state="frozen"/>
      <selection pane="topLeft" activeCell="I50" sqref="I50:I75"/>
      <selection pane="topRight" activeCell="I50" sqref="I50:I75"/>
      <selection pane="bottomLeft" activeCell="I50" sqref="I50:I75"/>
      <selection pane="bottomRight" activeCell="H43" sqref="H43:H72"/>
    </sheetView>
  </sheetViews>
  <sheetFormatPr defaultColWidth="8.796875" defaultRowHeight="15"/>
  <cols>
    <col min="1" max="1" width="10.59765625" style="9" customWidth="1"/>
    <col min="2" max="2" width="9.69921875" style="9" customWidth="1"/>
    <col min="3" max="4" width="9.69921875" style="20" customWidth="1"/>
    <col min="5" max="6" width="8.69921875" style="20" customWidth="1"/>
    <col min="7" max="7" width="7.69921875" style="20" customWidth="1"/>
    <col min="8" max="9" width="6.8984375" style="20" customWidth="1"/>
    <col min="10" max="10" width="10.09765625" style="20" customWidth="1"/>
    <col min="11" max="11" width="9.69921875" style="20" customWidth="1"/>
    <col min="12" max="16384" width="11" style="9" customWidth="1"/>
  </cols>
  <sheetData>
    <row r="1" spans="1:2" ht="24" customHeight="1">
      <c r="A1" s="29" t="s">
        <v>56</v>
      </c>
      <c r="B1" s="29"/>
    </row>
    <row r="2" spans="1:2" ht="24" customHeight="1">
      <c r="A2" s="29" t="s">
        <v>60</v>
      </c>
      <c r="B2" s="29"/>
    </row>
    <row r="3" spans="1:11" ht="24" customHeight="1" thickBot="1">
      <c r="A3" s="28" t="s">
        <v>266</v>
      </c>
      <c r="B3" s="28"/>
      <c r="C3" s="81"/>
      <c r="D3" s="81"/>
      <c r="E3" s="81"/>
      <c r="F3" s="81"/>
      <c r="G3" s="81"/>
      <c r="H3" s="81"/>
      <c r="I3" s="81"/>
      <c r="J3" s="82"/>
      <c r="K3" s="83" t="s">
        <v>112</v>
      </c>
    </row>
    <row r="4" spans="1:11" ht="20.25" customHeight="1" thickBot="1">
      <c r="A4" s="450" t="s">
        <v>32</v>
      </c>
      <c r="B4" s="450"/>
      <c r="C4" s="491"/>
      <c r="D4" s="491"/>
      <c r="E4" s="491"/>
      <c r="F4" s="491"/>
      <c r="G4" s="491"/>
      <c r="H4" s="491"/>
      <c r="I4" s="491"/>
      <c r="J4" s="491"/>
      <c r="K4" s="492"/>
    </row>
    <row r="5" spans="1:11" ht="16.5" customHeight="1">
      <c r="A5" s="451"/>
      <c r="B5" s="475" t="s">
        <v>275</v>
      </c>
      <c r="C5" s="486" t="s">
        <v>184</v>
      </c>
      <c r="D5" s="122" t="s">
        <v>192</v>
      </c>
      <c r="E5" s="123"/>
      <c r="F5" s="123"/>
      <c r="G5" s="123"/>
      <c r="H5" s="123"/>
      <c r="I5" s="123"/>
      <c r="J5" s="124"/>
      <c r="K5" s="483" t="s">
        <v>186</v>
      </c>
    </row>
    <row r="6" spans="1:11" ht="25.5" customHeight="1">
      <c r="A6" s="451"/>
      <c r="B6" s="475"/>
      <c r="C6" s="487"/>
      <c r="D6" s="489" t="s">
        <v>58</v>
      </c>
      <c r="E6" s="479" t="s">
        <v>59</v>
      </c>
      <c r="F6" s="481" t="s">
        <v>83</v>
      </c>
      <c r="G6" s="481" t="s">
        <v>187</v>
      </c>
      <c r="H6" s="481" t="s">
        <v>307</v>
      </c>
      <c r="I6" s="481" t="s">
        <v>84</v>
      </c>
      <c r="J6" s="477" t="s">
        <v>188</v>
      </c>
      <c r="K6" s="484"/>
    </row>
    <row r="7" spans="1:11" ht="25.5" customHeight="1" thickBot="1">
      <c r="A7" s="452"/>
      <c r="B7" s="476"/>
      <c r="C7" s="488"/>
      <c r="D7" s="490"/>
      <c r="E7" s="480"/>
      <c r="F7" s="482"/>
      <c r="G7" s="482"/>
      <c r="H7" s="482"/>
      <c r="I7" s="482"/>
      <c r="J7" s="478"/>
      <c r="K7" s="485"/>
    </row>
    <row r="8" spans="1:11" ht="23.25" customHeight="1">
      <c r="A8" s="115" t="s">
        <v>200</v>
      </c>
      <c r="B8" s="244">
        <f>SUM(C8,D8,K8)</f>
        <v>222867</v>
      </c>
      <c r="C8" s="175">
        <v>448</v>
      </c>
      <c r="D8" s="165">
        <f>SUM(E8:J8)</f>
        <v>106885</v>
      </c>
      <c r="E8" s="217">
        <v>31905</v>
      </c>
      <c r="F8" s="217">
        <v>3101</v>
      </c>
      <c r="G8" s="217">
        <v>0</v>
      </c>
      <c r="H8" s="217">
        <v>0</v>
      </c>
      <c r="I8" s="217">
        <v>0</v>
      </c>
      <c r="J8" s="355">
        <v>71879</v>
      </c>
      <c r="K8" s="175">
        <v>115534</v>
      </c>
    </row>
    <row r="9" spans="1:11" ht="23.25" customHeight="1">
      <c r="A9" s="245" t="s">
        <v>201</v>
      </c>
      <c r="B9" s="246">
        <f aca="true" t="shared" si="0" ref="B9:B37">SUM(C9,D9,K9)</f>
        <v>26276</v>
      </c>
      <c r="C9" s="176">
        <v>2494</v>
      </c>
      <c r="D9" s="166">
        <f aca="true" t="shared" si="1" ref="D9:D37">SUM(E9:J9)</f>
        <v>14274</v>
      </c>
      <c r="E9" s="220">
        <v>4964</v>
      </c>
      <c r="F9" s="220">
        <v>1919</v>
      </c>
      <c r="G9" s="220">
        <v>0</v>
      </c>
      <c r="H9" s="220">
        <v>0</v>
      </c>
      <c r="I9" s="220">
        <v>0</v>
      </c>
      <c r="J9" s="350">
        <v>7391</v>
      </c>
      <c r="K9" s="176">
        <v>9508</v>
      </c>
    </row>
    <row r="10" spans="1:11" ht="23.25" customHeight="1">
      <c r="A10" s="245" t="s">
        <v>202</v>
      </c>
      <c r="B10" s="246">
        <f t="shared" si="0"/>
        <v>26238</v>
      </c>
      <c r="C10" s="176">
        <v>280</v>
      </c>
      <c r="D10" s="166">
        <f t="shared" si="1"/>
        <v>14488</v>
      </c>
      <c r="E10" s="220">
        <v>0</v>
      </c>
      <c r="F10" s="220">
        <v>0</v>
      </c>
      <c r="G10" s="220">
        <v>0</v>
      </c>
      <c r="H10" s="220">
        <v>0</v>
      </c>
      <c r="I10" s="220">
        <v>0</v>
      </c>
      <c r="J10" s="350">
        <v>14488</v>
      </c>
      <c r="K10" s="176">
        <v>11470</v>
      </c>
    </row>
    <row r="11" spans="1:11" ht="23.25" customHeight="1">
      <c r="A11" s="245" t="s">
        <v>203</v>
      </c>
      <c r="B11" s="246">
        <f t="shared" si="0"/>
        <v>28267</v>
      </c>
      <c r="C11" s="176">
        <v>18565</v>
      </c>
      <c r="D11" s="166">
        <f t="shared" si="1"/>
        <v>7992</v>
      </c>
      <c r="E11" s="220">
        <v>1083</v>
      </c>
      <c r="F11" s="220">
        <v>1091</v>
      </c>
      <c r="G11" s="220">
        <v>111</v>
      </c>
      <c r="H11" s="220">
        <v>0</v>
      </c>
      <c r="I11" s="220">
        <v>0</v>
      </c>
      <c r="J11" s="350">
        <v>5707</v>
      </c>
      <c r="K11" s="176">
        <v>1710</v>
      </c>
    </row>
    <row r="12" spans="1:11" ht="23.25" customHeight="1">
      <c r="A12" s="247" t="s">
        <v>204</v>
      </c>
      <c r="B12" s="248">
        <f t="shared" si="0"/>
        <v>8689</v>
      </c>
      <c r="C12" s="177">
        <v>5940</v>
      </c>
      <c r="D12" s="167">
        <f t="shared" si="1"/>
        <v>1025</v>
      </c>
      <c r="E12" s="223">
        <v>152</v>
      </c>
      <c r="F12" s="223">
        <v>873</v>
      </c>
      <c r="G12" s="223">
        <v>0</v>
      </c>
      <c r="H12" s="223">
        <v>0</v>
      </c>
      <c r="I12" s="223">
        <v>0</v>
      </c>
      <c r="J12" s="351">
        <v>0</v>
      </c>
      <c r="K12" s="177">
        <v>1724</v>
      </c>
    </row>
    <row r="13" spans="1:11" ht="23.25" customHeight="1">
      <c r="A13" s="249" t="s">
        <v>205</v>
      </c>
      <c r="B13" s="250">
        <f t="shared" si="0"/>
        <v>8730</v>
      </c>
      <c r="C13" s="178">
        <v>0</v>
      </c>
      <c r="D13" s="168">
        <f t="shared" si="1"/>
        <v>2658</v>
      </c>
      <c r="E13" s="226">
        <v>0</v>
      </c>
      <c r="F13" s="226">
        <v>543</v>
      </c>
      <c r="G13" s="226">
        <v>0</v>
      </c>
      <c r="H13" s="226">
        <v>0</v>
      </c>
      <c r="I13" s="226">
        <v>0</v>
      </c>
      <c r="J13" s="352">
        <v>2115</v>
      </c>
      <c r="K13" s="178">
        <v>6072</v>
      </c>
    </row>
    <row r="14" spans="1:11" ht="23.25" customHeight="1">
      <c r="A14" s="245" t="s">
        <v>206</v>
      </c>
      <c r="B14" s="246">
        <f t="shared" si="0"/>
        <v>24060</v>
      </c>
      <c r="C14" s="176">
        <v>9642</v>
      </c>
      <c r="D14" s="166">
        <f t="shared" si="1"/>
        <v>10451</v>
      </c>
      <c r="E14" s="220">
        <v>6377</v>
      </c>
      <c r="F14" s="220">
        <v>2214</v>
      </c>
      <c r="G14" s="220">
        <v>0</v>
      </c>
      <c r="H14" s="220">
        <v>0</v>
      </c>
      <c r="I14" s="220">
        <v>0</v>
      </c>
      <c r="J14" s="350">
        <v>1860</v>
      </c>
      <c r="K14" s="176">
        <v>3967</v>
      </c>
    </row>
    <row r="15" spans="1:11" ht="23.25" customHeight="1">
      <c r="A15" s="245" t="s">
        <v>207</v>
      </c>
      <c r="B15" s="246">
        <f t="shared" si="0"/>
        <v>21986</v>
      </c>
      <c r="C15" s="176">
        <v>9895</v>
      </c>
      <c r="D15" s="166">
        <f t="shared" si="1"/>
        <v>9893</v>
      </c>
      <c r="E15" s="220">
        <v>5696</v>
      </c>
      <c r="F15" s="220">
        <v>1271</v>
      </c>
      <c r="G15" s="220">
        <v>0</v>
      </c>
      <c r="H15" s="220">
        <v>0</v>
      </c>
      <c r="I15" s="220">
        <v>0</v>
      </c>
      <c r="J15" s="350">
        <v>2926</v>
      </c>
      <c r="K15" s="176">
        <v>2198</v>
      </c>
    </row>
    <row r="16" spans="1:11" ht="23.25" customHeight="1">
      <c r="A16" s="245" t="s">
        <v>208</v>
      </c>
      <c r="B16" s="246">
        <f t="shared" si="0"/>
        <v>4711</v>
      </c>
      <c r="C16" s="176">
        <v>1715</v>
      </c>
      <c r="D16" s="166">
        <f t="shared" si="1"/>
        <v>1542</v>
      </c>
      <c r="E16" s="220">
        <v>49</v>
      </c>
      <c r="F16" s="220">
        <v>205</v>
      </c>
      <c r="G16" s="220">
        <v>10</v>
      </c>
      <c r="H16" s="220">
        <v>0</v>
      </c>
      <c r="I16" s="220">
        <v>0</v>
      </c>
      <c r="J16" s="350">
        <v>1278</v>
      </c>
      <c r="K16" s="176">
        <v>1454</v>
      </c>
    </row>
    <row r="17" spans="1:11" ht="23.25" customHeight="1">
      <c r="A17" s="247" t="s">
        <v>209</v>
      </c>
      <c r="B17" s="248">
        <f t="shared" si="0"/>
        <v>4625</v>
      </c>
      <c r="C17" s="177">
        <v>2003</v>
      </c>
      <c r="D17" s="167">
        <f t="shared" si="1"/>
        <v>2181</v>
      </c>
      <c r="E17" s="223">
        <v>643</v>
      </c>
      <c r="F17" s="223">
        <v>577</v>
      </c>
      <c r="G17" s="223">
        <v>0</v>
      </c>
      <c r="H17" s="223">
        <v>0</v>
      </c>
      <c r="I17" s="223">
        <v>0</v>
      </c>
      <c r="J17" s="351">
        <v>961</v>
      </c>
      <c r="K17" s="177">
        <v>441</v>
      </c>
    </row>
    <row r="18" spans="1:11" ht="23.25" customHeight="1">
      <c r="A18" s="249" t="s">
        <v>210</v>
      </c>
      <c r="B18" s="250">
        <f t="shared" si="0"/>
        <v>9747</v>
      </c>
      <c r="C18" s="178">
        <v>2132</v>
      </c>
      <c r="D18" s="168">
        <f t="shared" si="1"/>
        <v>4528</v>
      </c>
      <c r="E18" s="226">
        <v>217</v>
      </c>
      <c r="F18" s="226">
        <v>637</v>
      </c>
      <c r="G18" s="226">
        <v>676</v>
      </c>
      <c r="H18" s="226">
        <v>0</v>
      </c>
      <c r="I18" s="226">
        <v>0</v>
      </c>
      <c r="J18" s="352">
        <v>2998</v>
      </c>
      <c r="K18" s="178">
        <v>3087</v>
      </c>
    </row>
    <row r="19" spans="1:11" ht="23.25" customHeight="1">
      <c r="A19" s="245" t="s">
        <v>211</v>
      </c>
      <c r="B19" s="246">
        <f t="shared" si="0"/>
        <v>31002</v>
      </c>
      <c r="C19" s="176">
        <v>0</v>
      </c>
      <c r="D19" s="166">
        <f t="shared" si="1"/>
        <v>24071</v>
      </c>
      <c r="E19" s="220">
        <v>4299</v>
      </c>
      <c r="F19" s="220">
        <v>2359</v>
      </c>
      <c r="G19" s="220">
        <v>2503</v>
      </c>
      <c r="H19" s="220">
        <v>0</v>
      </c>
      <c r="I19" s="220">
        <v>0</v>
      </c>
      <c r="J19" s="350">
        <v>14910</v>
      </c>
      <c r="K19" s="176">
        <v>6931</v>
      </c>
    </row>
    <row r="20" spans="1:11" ht="23.25" customHeight="1">
      <c r="A20" s="245" t="s">
        <v>212</v>
      </c>
      <c r="B20" s="246">
        <f t="shared" si="0"/>
        <v>17945</v>
      </c>
      <c r="C20" s="176">
        <v>5965</v>
      </c>
      <c r="D20" s="166">
        <f t="shared" si="1"/>
        <v>7381</v>
      </c>
      <c r="E20" s="220">
        <v>2444</v>
      </c>
      <c r="F20" s="220">
        <v>0</v>
      </c>
      <c r="G20" s="220">
        <v>1184</v>
      </c>
      <c r="H20" s="220">
        <v>0</v>
      </c>
      <c r="I20" s="220">
        <v>0</v>
      </c>
      <c r="J20" s="350">
        <v>3753</v>
      </c>
      <c r="K20" s="176">
        <v>4599</v>
      </c>
    </row>
    <row r="21" spans="1:11" ht="23.25" customHeight="1">
      <c r="A21" s="245" t="s">
        <v>213</v>
      </c>
      <c r="B21" s="246">
        <f t="shared" si="0"/>
        <v>7770</v>
      </c>
      <c r="C21" s="176">
        <v>1594</v>
      </c>
      <c r="D21" s="166">
        <f t="shared" si="1"/>
        <v>2972</v>
      </c>
      <c r="E21" s="220">
        <v>235</v>
      </c>
      <c r="F21" s="220">
        <v>0</v>
      </c>
      <c r="G21" s="220">
        <v>0</v>
      </c>
      <c r="H21" s="220">
        <v>0</v>
      </c>
      <c r="I21" s="220">
        <v>0</v>
      </c>
      <c r="J21" s="350">
        <v>2737</v>
      </c>
      <c r="K21" s="176">
        <v>3204</v>
      </c>
    </row>
    <row r="22" spans="1:11" ht="23.25" customHeight="1">
      <c r="A22" s="247" t="s">
        <v>214</v>
      </c>
      <c r="B22" s="248">
        <f t="shared" si="0"/>
        <v>9579</v>
      </c>
      <c r="C22" s="177">
        <v>0</v>
      </c>
      <c r="D22" s="167">
        <f t="shared" si="1"/>
        <v>7751</v>
      </c>
      <c r="E22" s="223">
        <v>72</v>
      </c>
      <c r="F22" s="223">
        <v>0</v>
      </c>
      <c r="G22" s="223">
        <v>0</v>
      </c>
      <c r="H22" s="223">
        <v>0</v>
      </c>
      <c r="I22" s="223">
        <v>0</v>
      </c>
      <c r="J22" s="351">
        <v>7679</v>
      </c>
      <c r="K22" s="177">
        <v>1828</v>
      </c>
    </row>
    <row r="23" spans="1:11" ht="23.25" customHeight="1">
      <c r="A23" s="249" t="s">
        <v>215</v>
      </c>
      <c r="B23" s="250">
        <f t="shared" si="0"/>
        <v>6374</v>
      </c>
      <c r="C23" s="178">
        <v>4249</v>
      </c>
      <c r="D23" s="168">
        <f t="shared" si="1"/>
        <v>480</v>
      </c>
      <c r="E23" s="226">
        <v>100</v>
      </c>
      <c r="F23" s="226">
        <v>346</v>
      </c>
      <c r="G23" s="226">
        <v>0</v>
      </c>
      <c r="H23" s="226">
        <v>0</v>
      </c>
      <c r="I23" s="226">
        <v>0</v>
      </c>
      <c r="J23" s="352">
        <v>34</v>
      </c>
      <c r="K23" s="178">
        <v>1645</v>
      </c>
    </row>
    <row r="24" spans="1:11" ht="23.25" customHeight="1">
      <c r="A24" s="245" t="s">
        <v>216</v>
      </c>
      <c r="B24" s="246">
        <f t="shared" si="0"/>
        <v>3817</v>
      </c>
      <c r="C24" s="176">
        <v>1748</v>
      </c>
      <c r="D24" s="166">
        <f t="shared" si="1"/>
        <v>1000</v>
      </c>
      <c r="E24" s="220">
        <v>0</v>
      </c>
      <c r="F24" s="220">
        <v>38</v>
      </c>
      <c r="G24" s="220">
        <v>0</v>
      </c>
      <c r="H24" s="220">
        <v>0</v>
      </c>
      <c r="I24" s="220">
        <v>0</v>
      </c>
      <c r="J24" s="350">
        <v>962</v>
      </c>
      <c r="K24" s="176">
        <v>1069</v>
      </c>
    </row>
    <row r="25" spans="1:11" ht="23.25" customHeight="1">
      <c r="A25" s="245" t="s">
        <v>217</v>
      </c>
      <c r="B25" s="246">
        <f t="shared" si="0"/>
        <v>9905</v>
      </c>
      <c r="C25" s="176">
        <v>25</v>
      </c>
      <c r="D25" s="166">
        <f t="shared" si="1"/>
        <v>7128</v>
      </c>
      <c r="E25" s="220">
        <v>1137</v>
      </c>
      <c r="F25" s="220">
        <v>824</v>
      </c>
      <c r="G25" s="220">
        <v>0</v>
      </c>
      <c r="H25" s="220">
        <v>0</v>
      </c>
      <c r="I25" s="220">
        <v>347</v>
      </c>
      <c r="J25" s="350">
        <v>4820</v>
      </c>
      <c r="K25" s="176">
        <v>2752</v>
      </c>
    </row>
    <row r="26" spans="1:11" ht="23.25" customHeight="1">
      <c r="A26" s="245" t="s">
        <v>218</v>
      </c>
      <c r="B26" s="246">
        <f t="shared" si="0"/>
        <v>13910</v>
      </c>
      <c r="C26" s="176">
        <v>5156</v>
      </c>
      <c r="D26" s="166">
        <f t="shared" si="1"/>
        <v>6271</v>
      </c>
      <c r="E26" s="220">
        <v>388</v>
      </c>
      <c r="F26" s="220">
        <v>2330</v>
      </c>
      <c r="G26" s="220">
        <v>0</v>
      </c>
      <c r="H26" s="220">
        <v>0</v>
      </c>
      <c r="I26" s="220">
        <v>0</v>
      </c>
      <c r="J26" s="350">
        <v>3553</v>
      </c>
      <c r="K26" s="176">
        <v>2483</v>
      </c>
    </row>
    <row r="27" spans="1:11" ht="23.25" customHeight="1">
      <c r="A27" s="247" t="s">
        <v>219</v>
      </c>
      <c r="B27" s="248">
        <f t="shared" si="0"/>
        <v>11652</v>
      </c>
      <c r="C27" s="177">
        <v>6365</v>
      </c>
      <c r="D27" s="167">
        <f t="shared" si="1"/>
        <v>2827</v>
      </c>
      <c r="E27" s="223">
        <v>290</v>
      </c>
      <c r="F27" s="223">
        <v>593</v>
      </c>
      <c r="G27" s="223">
        <v>0</v>
      </c>
      <c r="H27" s="223">
        <v>0</v>
      </c>
      <c r="I27" s="223">
        <v>0</v>
      </c>
      <c r="J27" s="351">
        <v>1944</v>
      </c>
      <c r="K27" s="177">
        <v>2460</v>
      </c>
    </row>
    <row r="28" spans="1:11" ht="23.25" customHeight="1">
      <c r="A28" s="249" t="s">
        <v>220</v>
      </c>
      <c r="B28" s="250">
        <f t="shared" si="0"/>
        <v>3259</v>
      </c>
      <c r="C28" s="178">
        <v>3204</v>
      </c>
      <c r="D28" s="168">
        <f t="shared" si="1"/>
        <v>32</v>
      </c>
      <c r="E28" s="226">
        <v>0</v>
      </c>
      <c r="F28" s="226">
        <v>0</v>
      </c>
      <c r="G28" s="226">
        <v>0</v>
      </c>
      <c r="H28" s="226">
        <v>0</v>
      </c>
      <c r="I28" s="226">
        <v>0</v>
      </c>
      <c r="J28" s="352">
        <v>32</v>
      </c>
      <c r="K28" s="178">
        <v>23</v>
      </c>
    </row>
    <row r="29" spans="1:11" ht="23.25" customHeight="1">
      <c r="A29" s="245" t="s">
        <v>221</v>
      </c>
      <c r="B29" s="246">
        <f t="shared" si="0"/>
        <v>12617</v>
      </c>
      <c r="C29" s="176">
        <v>2261</v>
      </c>
      <c r="D29" s="166">
        <f t="shared" si="1"/>
        <v>6276</v>
      </c>
      <c r="E29" s="220">
        <v>4900</v>
      </c>
      <c r="F29" s="220">
        <v>975</v>
      </c>
      <c r="G29" s="220">
        <v>0</v>
      </c>
      <c r="H29" s="220">
        <v>0</v>
      </c>
      <c r="I29" s="220">
        <v>0</v>
      </c>
      <c r="J29" s="350">
        <v>401</v>
      </c>
      <c r="K29" s="176">
        <v>4080</v>
      </c>
    </row>
    <row r="30" spans="1:11" ht="23.25" customHeight="1">
      <c r="A30" s="245" t="s">
        <v>222</v>
      </c>
      <c r="B30" s="246">
        <f t="shared" si="0"/>
        <v>7089</v>
      </c>
      <c r="C30" s="176">
        <v>6707</v>
      </c>
      <c r="D30" s="166">
        <f t="shared" si="1"/>
        <v>382</v>
      </c>
      <c r="E30" s="220">
        <v>0</v>
      </c>
      <c r="F30" s="220">
        <v>366</v>
      </c>
      <c r="G30" s="220">
        <v>0</v>
      </c>
      <c r="H30" s="220">
        <v>0</v>
      </c>
      <c r="I30" s="220">
        <v>0</v>
      </c>
      <c r="J30" s="350">
        <v>16</v>
      </c>
      <c r="K30" s="180">
        <v>0</v>
      </c>
    </row>
    <row r="31" spans="1:11" ht="23.25" customHeight="1">
      <c r="A31" s="245" t="s">
        <v>223</v>
      </c>
      <c r="B31" s="246">
        <f t="shared" si="0"/>
        <v>5270</v>
      </c>
      <c r="C31" s="176">
        <v>0</v>
      </c>
      <c r="D31" s="166">
        <f t="shared" si="1"/>
        <v>4364</v>
      </c>
      <c r="E31" s="220">
        <v>160</v>
      </c>
      <c r="F31" s="220">
        <v>652</v>
      </c>
      <c r="G31" s="220">
        <v>0</v>
      </c>
      <c r="H31" s="220">
        <v>0</v>
      </c>
      <c r="I31" s="220">
        <v>0</v>
      </c>
      <c r="J31" s="350">
        <v>3552</v>
      </c>
      <c r="K31" s="176">
        <v>906</v>
      </c>
    </row>
    <row r="32" spans="1:11" ht="23.25" customHeight="1">
      <c r="A32" s="247" t="s">
        <v>224</v>
      </c>
      <c r="B32" s="248">
        <f t="shared" si="0"/>
        <v>4878</v>
      </c>
      <c r="C32" s="177">
        <v>1564</v>
      </c>
      <c r="D32" s="167">
        <f t="shared" si="1"/>
        <v>2851</v>
      </c>
      <c r="E32" s="223">
        <v>1882</v>
      </c>
      <c r="F32" s="223">
        <v>411</v>
      </c>
      <c r="G32" s="223">
        <v>0</v>
      </c>
      <c r="H32" s="223">
        <v>0</v>
      </c>
      <c r="I32" s="223">
        <v>0</v>
      </c>
      <c r="J32" s="351">
        <v>558</v>
      </c>
      <c r="K32" s="177">
        <v>463</v>
      </c>
    </row>
    <row r="33" spans="1:11" ht="23.25" customHeight="1">
      <c r="A33" s="249" t="s">
        <v>225</v>
      </c>
      <c r="B33" s="250">
        <f t="shared" si="0"/>
        <v>6918</v>
      </c>
      <c r="C33" s="178">
        <v>3367</v>
      </c>
      <c r="D33" s="168">
        <f t="shared" si="1"/>
        <v>517</v>
      </c>
      <c r="E33" s="226">
        <v>104</v>
      </c>
      <c r="F33" s="226">
        <v>413</v>
      </c>
      <c r="G33" s="226">
        <v>0</v>
      </c>
      <c r="H33" s="226">
        <v>0</v>
      </c>
      <c r="I33" s="226">
        <v>0</v>
      </c>
      <c r="J33" s="352">
        <v>0</v>
      </c>
      <c r="K33" s="178">
        <v>3034</v>
      </c>
    </row>
    <row r="34" spans="1:11" ht="23.25" customHeight="1">
      <c r="A34" s="245" t="s">
        <v>226</v>
      </c>
      <c r="B34" s="246">
        <f t="shared" si="0"/>
        <v>2770</v>
      </c>
      <c r="C34" s="176">
        <v>1844</v>
      </c>
      <c r="D34" s="166">
        <f t="shared" si="1"/>
        <v>674</v>
      </c>
      <c r="E34" s="220">
        <v>356</v>
      </c>
      <c r="F34" s="220">
        <v>291</v>
      </c>
      <c r="G34" s="220">
        <v>0</v>
      </c>
      <c r="H34" s="220">
        <v>0</v>
      </c>
      <c r="I34" s="220">
        <v>0</v>
      </c>
      <c r="J34" s="350">
        <v>27</v>
      </c>
      <c r="K34" s="176">
        <v>252</v>
      </c>
    </row>
    <row r="35" spans="1:11" ht="23.25" customHeight="1">
      <c r="A35" s="245" t="s">
        <v>227</v>
      </c>
      <c r="B35" s="246">
        <f t="shared" si="0"/>
        <v>3982</v>
      </c>
      <c r="C35" s="176">
        <v>1379</v>
      </c>
      <c r="D35" s="166">
        <f t="shared" si="1"/>
        <v>1018</v>
      </c>
      <c r="E35" s="220">
        <v>156</v>
      </c>
      <c r="F35" s="220">
        <v>162</v>
      </c>
      <c r="G35" s="220">
        <v>0</v>
      </c>
      <c r="H35" s="220">
        <v>0</v>
      </c>
      <c r="I35" s="220">
        <v>0</v>
      </c>
      <c r="J35" s="350">
        <v>700</v>
      </c>
      <c r="K35" s="176">
        <v>1585</v>
      </c>
    </row>
    <row r="36" spans="1:11" ht="23.25" customHeight="1">
      <c r="A36" s="245" t="s">
        <v>228</v>
      </c>
      <c r="B36" s="246">
        <f t="shared" si="0"/>
        <v>6384</v>
      </c>
      <c r="C36" s="176">
        <v>2874</v>
      </c>
      <c r="D36" s="166">
        <f t="shared" si="1"/>
        <v>2776</v>
      </c>
      <c r="E36" s="220">
        <v>0</v>
      </c>
      <c r="F36" s="220">
        <v>234</v>
      </c>
      <c r="G36" s="220">
        <v>369</v>
      </c>
      <c r="H36" s="220">
        <v>0</v>
      </c>
      <c r="I36" s="220">
        <v>0</v>
      </c>
      <c r="J36" s="350">
        <v>2173</v>
      </c>
      <c r="K36" s="176">
        <v>734</v>
      </c>
    </row>
    <row r="37" spans="1:11" ht="23.25" customHeight="1" thickBot="1">
      <c r="A37" s="251" t="s">
        <v>229</v>
      </c>
      <c r="B37" s="252">
        <f t="shared" si="0"/>
        <v>6734</v>
      </c>
      <c r="C37" s="181">
        <v>950</v>
      </c>
      <c r="D37" s="169">
        <f t="shared" si="1"/>
        <v>4016</v>
      </c>
      <c r="E37" s="229">
        <v>166</v>
      </c>
      <c r="F37" s="229">
        <v>438</v>
      </c>
      <c r="G37" s="229">
        <v>0</v>
      </c>
      <c r="H37" s="229">
        <v>0</v>
      </c>
      <c r="I37" s="229">
        <v>0</v>
      </c>
      <c r="J37" s="353">
        <v>3412</v>
      </c>
      <c r="K37" s="181">
        <v>1768</v>
      </c>
    </row>
    <row r="38" spans="1:2" ht="24" customHeight="1">
      <c r="A38" s="29" t="s">
        <v>56</v>
      </c>
      <c r="B38" s="29"/>
    </row>
    <row r="39" spans="1:2" ht="24" customHeight="1">
      <c r="A39" s="29" t="s">
        <v>60</v>
      </c>
      <c r="B39" s="29"/>
    </row>
    <row r="40" spans="1:11" ht="24" customHeight="1" thickBot="1">
      <c r="A40" s="28" t="s">
        <v>267</v>
      </c>
      <c r="B40" s="28"/>
      <c r="C40" s="81"/>
      <c r="D40" s="81"/>
      <c r="E40" s="81"/>
      <c r="F40" s="81"/>
      <c r="G40" s="81"/>
      <c r="H40" s="81"/>
      <c r="I40" s="81"/>
      <c r="J40" s="82"/>
      <c r="K40" s="83" t="s">
        <v>112</v>
      </c>
    </row>
    <row r="41" spans="1:11" ht="20.25" customHeight="1" thickBot="1">
      <c r="A41" s="450" t="s">
        <v>32</v>
      </c>
      <c r="B41" s="450"/>
      <c r="C41" s="491"/>
      <c r="D41" s="491"/>
      <c r="E41" s="491"/>
      <c r="F41" s="491"/>
      <c r="G41" s="491"/>
      <c r="H41" s="491"/>
      <c r="I41" s="491"/>
      <c r="J41" s="491"/>
      <c r="K41" s="492"/>
    </row>
    <row r="42" spans="1:11" ht="16.5" customHeight="1">
      <c r="A42" s="451"/>
      <c r="B42" s="475" t="s">
        <v>275</v>
      </c>
      <c r="C42" s="486" t="s">
        <v>184</v>
      </c>
      <c r="D42" s="122" t="s">
        <v>192</v>
      </c>
      <c r="E42" s="123"/>
      <c r="F42" s="123"/>
      <c r="G42" s="123"/>
      <c r="H42" s="123"/>
      <c r="I42" s="123"/>
      <c r="J42" s="124"/>
      <c r="K42" s="483" t="s">
        <v>186</v>
      </c>
    </row>
    <row r="43" spans="1:11" ht="25.5" customHeight="1">
      <c r="A43" s="451"/>
      <c r="B43" s="475"/>
      <c r="C43" s="487"/>
      <c r="D43" s="489" t="s">
        <v>58</v>
      </c>
      <c r="E43" s="479" t="s">
        <v>59</v>
      </c>
      <c r="F43" s="481" t="s">
        <v>83</v>
      </c>
      <c r="G43" s="481" t="s">
        <v>187</v>
      </c>
      <c r="H43" s="481" t="s">
        <v>307</v>
      </c>
      <c r="I43" s="481" t="s">
        <v>84</v>
      </c>
      <c r="J43" s="477" t="s">
        <v>188</v>
      </c>
      <c r="K43" s="484"/>
    </row>
    <row r="44" spans="1:11" ht="25.5" customHeight="1" thickBot="1">
      <c r="A44" s="452"/>
      <c r="B44" s="476"/>
      <c r="C44" s="488"/>
      <c r="D44" s="490"/>
      <c r="E44" s="480"/>
      <c r="F44" s="482"/>
      <c r="G44" s="482"/>
      <c r="H44" s="482"/>
      <c r="I44" s="482"/>
      <c r="J44" s="478"/>
      <c r="K44" s="485"/>
    </row>
    <row r="45" spans="1:11" ht="23.25" customHeight="1">
      <c r="A45" s="249" t="s">
        <v>230</v>
      </c>
      <c r="B45" s="250">
        <f aca="true" t="shared" si="2" ref="B45:B51">SUM(C45,D45,K45)</f>
        <v>9163</v>
      </c>
      <c r="C45" s="178">
        <v>8432</v>
      </c>
      <c r="D45" s="168">
        <f aca="true" t="shared" si="3" ref="D45:D52">SUM(E45:J45)</f>
        <v>731</v>
      </c>
      <c r="E45" s="226">
        <v>730</v>
      </c>
      <c r="F45" s="226">
        <v>0</v>
      </c>
      <c r="G45" s="226">
        <v>0</v>
      </c>
      <c r="H45" s="226">
        <v>0</v>
      </c>
      <c r="I45" s="226">
        <v>0</v>
      </c>
      <c r="J45" s="352">
        <v>1</v>
      </c>
      <c r="K45" s="178">
        <v>0</v>
      </c>
    </row>
    <row r="46" spans="1:11" ht="23.25" customHeight="1">
      <c r="A46" s="245" t="s">
        <v>231</v>
      </c>
      <c r="B46" s="246">
        <f t="shared" si="2"/>
        <v>4222</v>
      </c>
      <c r="C46" s="176">
        <v>2304</v>
      </c>
      <c r="D46" s="166">
        <f t="shared" si="3"/>
        <v>456</v>
      </c>
      <c r="E46" s="220">
        <v>39</v>
      </c>
      <c r="F46" s="220">
        <v>304</v>
      </c>
      <c r="G46" s="220">
        <v>0</v>
      </c>
      <c r="H46" s="220">
        <v>0</v>
      </c>
      <c r="I46" s="220">
        <v>0</v>
      </c>
      <c r="J46" s="350">
        <v>113</v>
      </c>
      <c r="K46" s="176">
        <v>1462</v>
      </c>
    </row>
    <row r="47" spans="1:11" ht="23.25" customHeight="1">
      <c r="A47" s="245" t="s">
        <v>232</v>
      </c>
      <c r="B47" s="246">
        <f t="shared" si="2"/>
        <v>3623</v>
      </c>
      <c r="C47" s="176">
        <v>1916</v>
      </c>
      <c r="D47" s="166">
        <f t="shared" si="3"/>
        <v>320</v>
      </c>
      <c r="E47" s="220">
        <v>0</v>
      </c>
      <c r="F47" s="220">
        <v>0</v>
      </c>
      <c r="G47" s="220">
        <v>0</v>
      </c>
      <c r="H47" s="220">
        <v>0</v>
      </c>
      <c r="I47" s="220">
        <v>0</v>
      </c>
      <c r="J47" s="350">
        <v>320</v>
      </c>
      <c r="K47" s="176">
        <v>1387</v>
      </c>
    </row>
    <row r="48" spans="1:11" ht="23.25" customHeight="1">
      <c r="A48" s="245" t="s">
        <v>233</v>
      </c>
      <c r="B48" s="246">
        <f t="shared" si="2"/>
        <v>6664</v>
      </c>
      <c r="C48" s="176">
        <v>823</v>
      </c>
      <c r="D48" s="166">
        <f t="shared" si="3"/>
        <v>4150</v>
      </c>
      <c r="E48" s="220">
        <v>97</v>
      </c>
      <c r="F48" s="220">
        <v>234</v>
      </c>
      <c r="G48" s="220">
        <v>0</v>
      </c>
      <c r="H48" s="220">
        <v>0</v>
      </c>
      <c r="I48" s="220">
        <v>0</v>
      </c>
      <c r="J48" s="350">
        <v>3819</v>
      </c>
      <c r="K48" s="176">
        <v>1691</v>
      </c>
    </row>
    <row r="49" spans="1:11" ht="23.25" customHeight="1">
      <c r="A49" s="247" t="s">
        <v>183</v>
      </c>
      <c r="B49" s="248">
        <f t="shared" si="2"/>
        <v>1491</v>
      </c>
      <c r="C49" s="177">
        <v>1183</v>
      </c>
      <c r="D49" s="167">
        <f t="shared" si="3"/>
        <v>47</v>
      </c>
      <c r="E49" s="223">
        <v>28</v>
      </c>
      <c r="F49" s="223">
        <v>0</v>
      </c>
      <c r="G49" s="223">
        <v>0</v>
      </c>
      <c r="H49" s="223">
        <v>0</v>
      </c>
      <c r="I49" s="223">
        <v>0</v>
      </c>
      <c r="J49" s="351">
        <v>19</v>
      </c>
      <c r="K49" s="177">
        <v>261</v>
      </c>
    </row>
    <row r="50" spans="1:11" ht="23.25" customHeight="1">
      <c r="A50" s="255" t="s">
        <v>301</v>
      </c>
      <c r="B50" s="256">
        <f t="shared" si="2"/>
        <v>3497</v>
      </c>
      <c r="C50" s="176">
        <v>7</v>
      </c>
      <c r="D50" s="171">
        <f t="shared" si="3"/>
        <v>3014</v>
      </c>
      <c r="E50" s="220">
        <v>123</v>
      </c>
      <c r="F50" s="220">
        <v>311</v>
      </c>
      <c r="G50" s="220">
        <v>4</v>
      </c>
      <c r="H50" s="220">
        <v>153</v>
      </c>
      <c r="I50" s="220">
        <v>0</v>
      </c>
      <c r="J50" s="350">
        <v>2423</v>
      </c>
      <c r="K50" s="176">
        <v>476</v>
      </c>
    </row>
    <row r="51" spans="1:11" ht="23.25" customHeight="1">
      <c r="A51" s="245" t="s">
        <v>291</v>
      </c>
      <c r="B51" s="246">
        <f t="shared" si="2"/>
        <v>3698</v>
      </c>
      <c r="C51" s="176">
        <v>2315</v>
      </c>
      <c r="D51" s="166">
        <f t="shared" si="3"/>
        <v>54</v>
      </c>
      <c r="E51" s="220">
        <v>28</v>
      </c>
      <c r="F51" s="220">
        <v>0</v>
      </c>
      <c r="G51" s="220">
        <v>0</v>
      </c>
      <c r="H51" s="220">
        <v>0</v>
      </c>
      <c r="I51" s="220">
        <v>0</v>
      </c>
      <c r="J51" s="350">
        <v>26</v>
      </c>
      <c r="K51" s="176">
        <v>1329</v>
      </c>
    </row>
    <row r="52" spans="1:11" ht="23.25" customHeight="1">
      <c r="A52" s="255" t="s">
        <v>234</v>
      </c>
      <c r="B52" s="256">
        <f aca="true" t="shared" si="4" ref="B52:B71">SUM(C52,D52,K52)</f>
        <v>2363</v>
      </c>
      <c r="C52" s="176">
        <v>0</v>
      </c>
      <c r="D52" s="171">
        <f t="shared" si="3"/>
        <v>1270</v>
      </c>
      <c r="E52" s="220">
        <v>91</v>
      </c>
      <c r="F52" s="220">
        <v>292</v>
      </c>
      <c r="G52" s="220">
        <v>0</v>
      </c>
      <c r="H52" s="220">
        <v>0</v>
      </c>
      <c r="I52" s="220">
        <v>0</v>
      </c>
      <c r="J52" s="350">
        <v>887</v>
      </c>
      <c r="K52" s="176">
        <v>1093</v>
      </c>
    </row>
    <row r="53" spans="1:11" ht="23.25" customHeight="1">
      <c r="A53" s="255" t="s">
        <v>235</v>
      </c>
      <c r="B53" s="256">
        <f t="shared" si="4"/>
        <v>3711</v>
      </c>
      <c r="C53" s="176">
        <v>2668</v>
      </c>
      <c r="D53" s="171">
        <f aca="true" t="shared" si="5" ref="D53:D71">SUM(E53:J53)</f>
        <v>355</v>
      </c>
      <c r="E53" s="220">
        <v>73</v>
      </c>
      <c r="F53" s="220">
        <v>278</v>
      </c>
      <c r="G53" s="220">
        <v>0</v>
      </c>
      <c r="H53" s="220">
        <v>0</v>
      </c>
      <c r="I53" s="220">
        <v>0</v>
      </c>
      <c r="J53" s="350">
        <v>4</v>
      </c>
      <c r="K53" s="176">
        <v>688</v>
      </c>
    </row>
    <row r="54" spans="1:11" ht="23.25" customHeight="1">
      <c r="A54" s="257" t="s">
        <v>236</v>
      </c>
      <c r="B54" s="258">
        <f t="shared" si="4"/>
        <v>718</v>
      </c>
      <c r="C54" s="177">
        <v>484</v>
      </c>
      <c r="D54" s="172">
        <f t="shared" si="5"/>
        <v>77</v>
      </c>
      <c r="E54" s="223">
        <v>0</v>
      </c>
      <c r="F54" s="223">
        <v>77</v>
      </c>
      <c r="G54" s="223">
        <v>0</v>
      </c>
      <c r="H54" s="223">
        <v>0</v>
      </c>
      <c r="I54" s="223">
        <v>0</v>
      </c>
      <c r="J54" s="351">
        <v>0</v>
      </c>
      <c r="K54" s="177">
        <v>157</v>
      </c>
    </row>
    <row r="55" spans="1:11" ht="23.25" customHeight="1">
      <c r="A55" s="255" t="s">
        <v>237</v>
      </c>
      <c r="B55" s="256">
        <f t="shared" si="4"/>
        <v>3715</v>
      </c>
      <c r="C55" s="176">
        <v>0</v>
      </c>
      <c r="D55" s="171">
        <f t="shared" si="5"/>
        <v>2619</v>
      </c>
      <c r="E55" s="220">
        <v>303</v>
      </c>
      <c r="F55" s="220">
        <v>92</v>
      </c>
      <c r="G55" s="220">
        <v>0</v>
      </c>
      <c r="H55" s="220">
        <v>0</v>
      </c>
      <c r="I55" s="220">
        <v>57</v>
      </c>
      <c r="J55" s="350">
        <v>2167</v>
      </c>
      <c r="K55" s="176">
        <v>1096</v>
      </c>
    </row>
    <row r="56" spans="1:11" ht="23.25" customHeight="1">
      <c r="A56" s="255" t="s">
        <v>238</v>
      </c>
      <c r="B56" s="256">
        <f t="shared" si="4"/>
        <v>2813</v>
      </c>
      <c r="C56" s="176">
        <v>5</v>
      </c>
      <c r="D56" s="171">
        <f t="shared" si="5"/>
        <v>1769</v>
      </c>
      <c r="E56" s="220">
        <v>409</v>
      </c>
      <c r="F56" s="220">
        <v>300</v>
      </c>
      <c r="G56" s="220">
        <v>0</v>
      </c>
      <c r="H56" s="220">
        <v>0</v>
      </c>
      <c r="I56" s="220">
        <v>48</v>
      </c>
      <c r="J56" s="350">
        <v>1012</v>
      </c>
      <c r="K56" s="176">
        <v>1039</v>
      </c>
    </row>
    <row r="57" spans="1:11" ht="23.25" customHeight="1">
      <c r="A57" s="255" t="s">
        <v>239</v>
      </c>
      <c r="B57" s="256">
        <f t="shared" si="4"/>
        <v>1116</v>
      </c>
      <c r="C57" s="176">
        <v>157</v>
      </c>
      <c r="D57" s="171">
        <f t="shared" si="5"/>
        <v>689</v>
      </c>
      <c r="E57" s="220">
        <v>17</v>
      </c>
      <c r="F57" s="220">
        <v>94</v>
      </c>
      <c r="G57" s="220">
        <v>0</v>
      </c>
      <c r="H57" s="220">
        <v>0</v>
      </c>
      <c r="I57" s="220">
        <v>0</v>
      </c>
      <c r="J57" s="350">
        <v>578</v>
      </c>
      <c r="K57" s="176">
        <v>270</v>
      </c>
    </row>
    <row r="58" spans="1:11" ht="23.25" customHeight="1">
      <c r="A58" s="255" t="s">
        <v>240</v>
      </c>
      <c r="B58" s="256">
        <f t="shared" si="4"/>
        <v>2231</v>
      </c>
      <c r="C58" s="176">
        <v>1613</v>
      </c>
      <c r="D58" s="171">
        <f t="shared" si="5"/>
        <v>84</v>
      </c>
      <c r="E58" s="220">
        <v>25</v>
      </c>
      <c r="F58" s="220">
        <v>0</v>
      </c>
      <c r="G58" s="220">
        <v>0</v>
      </c>
      <c r="H58" s="220">
        <v>0</v>
      </c>
      <c r="I58" s="220">
        <v>0</v>
      </c>
      <c r="J58" s="350">
        <v>59</v>
      </c>
      <c r="K58" s="176">
        <v>534</v>
      </c>
    </row>
    <row r="59" spans="1:11" ht="23.25" customHeight="1">
      <c r="A59" s="257" t="s">
        <v>241</v>
      </c>
      <c r="B59" s="258">
        <f t="shared" si="4"/>
        <v>1047</v>
      </c>
      <c r="C59" s="177">
        <v>786</v>
      </c>
      <c r="D59" s="172">
        <f t="shared" si="5"/>
        <v>261</v>
      </c>
      <c r="E59" s="223">
        <v>5</v>
      </c>
      <c r="F59" s="223">
        <v>40</v>
      </c>
      <c r="G59" s="223">
        <v>0</v>
      </c>
      <c r="H59" s="223">
        <v>0</v>
      </c>
      <c r="I59" s="223">
        <v>0</v>
      </c>
      <c r="J59" s="351">
        <v>216</v>
      </c>
      <c r="K59" s="177">
        <v>0</v>
      </c>
    </row>
    <row r="60" spans="1:11" ht="23.25" customHeight="1">
      <c r="A60" s="255" t="s">
        <v>242</v>
      </c>
      <c r="B60" s="256">
        <f t="shared" si="4"/>
        <v>1955.8</v>
      </c>
      <c r="C60" s="176">
        <v>1743.8</v>
      </c>
      <c r="D60" s="219">
        <f t="shared" si="5"/>
        <v>212</v>
      </c>
      <c r="E60" s="220">
        <v>0</v>
      </c>
      <c r="F60" s="220">
        <v>0</v>
      </c>
      <c r="G60" s="220">
        <v>0</v>
      </c>
      <c r="H60" s="220">
        <v>0</v>
      </c>
      <c r="I60" s="220">
        <v>0</v>
      </c>
      <c r="J60" s="350">
        <v>212</v>
      </c>
      <c r="K60" s="176">
        <v>0</v>
      </c>
    </row>
    <row r="61" spans="1:11" ht="23.25" customHeight="1">
      <c r="A61" s="255" t="s">
        <v>243</v>
      </c>
      <c r="B61" s="256">
        <f t="shared" si="4"/>
        <v>3497</v>
      </c>
      <c r="C61" s="176">
        <v>2487</v>
      </c>
      <c r="D61" s="219">
        <f t="shared" si="5"/>
        <v>1010</v>
      </c>
      <c r="E61" s="220">
        <v>0</v>
      </c>
      <c r="F61" s="220">
        <v>187</v>
      </c>
      <c r="G61" s="220">
        <v>0</v>
      </c>
      <c r="H61" s="220">
        <v>0</v>
      </c>
      <c r="I61" s="220">
        <v>0</v>
      </c>
      <c r="J61" s="350">
        <v>823</v>
      </c>
      <c r="K61" s="176">
        <v>0</v>
      </c>
    </row>
    <row r="62" spans="1:11" ht="23.25" customHeight="1">
      <c r="A62" s="255" t="s">
        <v>244</v>
      </c>
      <c r="B62" s="256">
        <f t="shared" si="4"/>
        <v>1559</v>
      </c>
      <c r="C62" s="176">
        <v>574</v>
      </c>
      <c r="D62" s="171">
        <f t="shared" si="5"/>
        <v>392</v>
      </c>
      <c r="E62" s="220">
        <v>0</v>
      </c>
      <c r="F62" s="220">
        <v>239</v>
      </c>
      <c r="G62" s="220">
        <v>0</v>
      </c>
      <c r="H62" s="220">
        <v>0</v>
      </c>
      <c r="I62" s="220">
        <v>0</v>
      </c>
      <c r="J62" s="350">
        <v>153</v>
      </c>
      <c r="K62" s="176">
        <v>593</v>
      </c>
    </row>
    <row r="63" spans="1:11" ht="23.25" customHeight="1">
      <c r="A63" s="255" t="s">
        <v>245</v>
      </c>
      <c r="B63" s="256">
        <f t="shared" si="4"/>
        <v>1222</v>
      </c>
      <c r="C63" s="176">
        <v>787</v>
      </c>
      <c r="D63" s="171">
        <f t="shared" si="5"/>
        <v>435</v>
      </c>
      <c r="E63" s="220">
        <v>0</v>
      </c>
      <c r="F63" s="220">
        <v>263</v>
      </c>
      <c r="G63" s="220">
        <v>0</v>
      </c>
      <c r="H63" s="220">
        <v>0</v>
      </c>
      <c r="I63" s="220">
        <v>0</v>
      </c>
      <c r="J63" s="350">
        <v>172</v>
      </c>
      <c r="K63" s="176">
        <v>0</v>
      </c>
    </row>
    <row r="64" spans="1:11" ht="23.25" customHeight="1">
      <c r="A64" s="257" t="s">
        <v>246</v>
      </c>
      <c r="B64" s="258">
        <f t="shared" si="4"/>
        <v>3436</v>
      </c>
      <c r="C64" s="177">
        <v>1372</v>
      </c>
      <c r="D64" s="172">
        <f t="shared" si="5"/>
        <v>1440</v>
      </c>
      <c r="E64" s="223">
        <v>0</v>
      </c>
      <c r="F64" s="223">
        <v>170</v>
      </c>
      <c r="G64" s="223">
        <v>106</v>
      </c>
      <c r="H64" s="223">
        <v>0</v>
      </c>
      <c r="I64" s="223">
        <v>0</v>
      </c>
      <c r="J64" s="351">
        <v>1164</v>
      </c>
      <c r="K64" s="177">
        <v>624</v>
      </c>
    </row>
    <row r="65" spans="1:11" ht="23.25" customHeight="1">
      <c r="A65" s="255" t="s">
        <v>247</v>
      </c>
      <c r="B65" s="256">
        <f t="shared" si="4"/>
        <v>1692</v>
      </c>
      <c r="C65" s="176">
        <v>551</v>
      </c>
      <c r="D65" s="219">
        <f t="shared" si="5"/>
        <v>578</v>
      </c>
      <c r="E65" s="220">
        <v>54</v>
      </c>
      <c r="F65" s="220">
        <v>0</v>
      </c>
      <c r="G65" s="220">
        <v>0</v>
      </c>
      <c r="H65" s="220">
        <v>0</v>
      </c>
      <c r="I65" s="220">
        <v>9</v>
      </c>
      <c r="J65" s="350">
        <v>515</v>
      </c>
      <c r="K65" s="176">
        <v>563</v>
      </c>
    </row>
    <row r="66" spans="1:11" ht="23.25" customHeight="1">
      <c r="A66" s="255" t="s">
        <v>248</v>
      </c>
      <c r="B66" s="256">
        <f t="shared" si="4"/>
        <v>1469</v>
      </c>
      <c r="C66" s="176">
        <v>0</v>
      </c>
      <c r="D66" s="219">
        <f t="shared" si="5"/>
        <v>370</v>
      </c>
      <c r="E66" s="220">
        <v>50</v>
      </c>
      <c r="F66" s="220">
        <v>0</v>
      </c>
      <c r="G66" s="220">
        <v>0</v>
      </c>
      <c r="H66" s="220">
        <v>0</v>
      </c>
      <c r="I66" s="220">
        <v>0</v>
      </c>
      <c r="J66" s="350">
        <v>320</v>
      </c>
      <c r="K66" s="176">
        <v>1099</v>
      </c>
    </row>
    <row r="67" spans="1:11" ht="23.25" customHeight="1">
      <c r="A67" s="255" t="s">
        <v>249</v>
      </c>
      <c r="B67" s="256">
        <f t="shared" si="4"/>
        <v>886</v>
      </c>
      <c r="C67" s="176">
        <v>680</v>
      </c>
      <c r="D67" s="171">
        <f t="shared" si="5"/>
        <v>206</v>
      </c>
      <c r="E67" s="220">
        <v>24</v>
      </c>
      <c r="F67" s="220">
        <v>0</v>
      </c>
      <c r="G67" s="220">
        <v>0</v>
      </c>
      <c r="H67" s="220">
        <v>0</v>
      </c>
      <c r="I67" s="220">
        <v>0</v>
      </c>
      <c r="J67" s="350">
        <v>182</v>
      </c>
      <c r="K67" s="176">
        <v>0</v>
      </c>
    </row>
    <row r="68" spans="1:11" ht="23.25" customHeight="1">
      <c r="A68" s="255" t="s">
        <v>250</v>
      </c>
      <c r="B68" s="256">
        <f t="shared" si="4"/>
        <v>3196</v>
      </c>
      <c r="C68" s="176">
        <v>7</v>
      </c>
      <c r="D68" s="171">
        <f t="shared" si="5"/>
        <v>1467</v>
      </c>
      <c r="E68" s="220">
        <v>0</v>
      </c>
      <c r="F68" s="220">
        <v>137</v>
      </c>
      <c r="G68" s="220">
        <v>11</v>
      </c>
      <c r="H68" s="220">
        <v>0</v>
      </c>
      <c r="I68" s="220">
        <v>0</v>
      </c>
      <c r="J68" s="350">
        <v>1319</v>
      </c>
      <c r="K68" s="176">
        <v>1722</v>
      </c>
    </row>
    <row r="69" spans="1:11" ht="23.25" customHeight="1">
      <c r="A69" s="257" t="s">
        <v>251</v>
      </c>
      <c r="B69" s="258">
        <f t="shared" si="4"/>
        <v>293</v>
      </c>
      <c r="C69" s="177">
        <v>90</v>
      </c>
      <c r="D69" s="222">
        <f t="shared" si="5"/>
        <v>135</v>
      </c>
      <c r="E69" s="223">
        <v>0</v>
      </c>
      <c r="F69" s="223">
        <v>0</v>
      </c>
      <c r="G69" s="223">
        <v>0</v>
      </c>
      <c r="H69" s="223">
        <v>0</v>
      </c>
      <c r="I69" s="223">
        <v>0</v>
      </c>
      <c r="J69" s="351">
        <v>135</v>
      </c>
      <c r="K69" s="177">
        <v>68</v>
      </c>
    </row>
    <row r="70" spans="1:11" ht="23.25" customHeight="1">
      <c r="A70" s="255" t="s">
        <v>252</v>
      </c>
      <c r="B70" s="256">
        <f t="shared" si="4"/>
        <v>150</v>
      </c>
      <c r="C70" s="176">
        <v>54</v>
      </c>
      <c r="D70" s="219">
        <f t="shared" si="5"/>
        <v>96</v>
      </c>
      <c r="E70" s="220">
        <v>0</v>
      </c>
      <c r="F70" s="220">
        <v>0</v>
      </c>
      <c r="G70" s="220">
        <v>0</v>
      </c>
      <c r="H70" s="220">
        <v>0</v>
      </c>
      <c r="I70" s="220">
        <v>0</v>
      </c>
      <c r="J70" s="350">
        <v>96</v>
      </c>
      <c r="K70" s="176">
        <v>0</v>
      </c>
    </row>
    <row r="71" spans="1:11" ht="23.25" customHeight="1" thickBot="1">
      <c r="A71" s="356" t="s">
        <v>253</v>
      </c>
      <c r="B71" s="357">
        <f t="shared" si="4"/>
        <v>60</v>
      </c>
      <c r="C71" s="181">
        <v>27</v>
      </c>
      <c r="D71" s="174">
        <f t="shared" si="5"/>
        <v>33</v>
      </c>
      <c r="E71" s="229">
        <v>0</v>
      </c>
      <c r="F71" s="229">
        <v>0</v>
      </c>
      <c r="G71" s="229">
        <v>0</v>
      </c>
      <c r="H71" s="229">
        <v>0</v>
      </c>
      <c r="I71" s="229">
        <v>0</v>
      </c>
      <c r="J71" s="353">
        <v>33</v>
      </c>
      <c r="K71" s="181">
        <v>0</v>
      </c>
    </row>
    <row r="72" spans="1:11" ht="45" customHeight="1" thickBot="1">
      <c r="A72" s="259" t="s">
        <v>35</v>
      </c>
      <c r="B72" s="174">
        <f>SUM(B8:B37,B45:B71)</f>
        <v>627538.8</v>
      </c>
      <c r="C72" s="181">
        <f aca="true" t="shared" si="6" ref="C72:K72">SUM(C8:C37,C45:C71)</f>
        <v>133431.8</v>
      </c>
      <c r="D72" s="169">
        <f t="shared" si="6"/>
        <v>280974</v>
      </c>
      <c r="E72" s="229">
        <f t="shared" si="6"/>
        <v>69871</v>
      </c>
      <c r="F72" s="229">
        <f t="shared" si="6"/>
        <v>25881</v>
      </c>
      <c r="G72" s="229">
        <f t="shared" si="6"/>
        <v>4974</v>
      </c>
      <c r="H72" s="229">
        <f t="shared" si="6"/>
        <v>153</v>
      </c>
      <c r="I72" s="229">
        <f t="shared" si="6"/>
        <v>461</v>
      </c>
      <c r="J72" s="353">
        <f t="shared" si="6"/>
        <v>179634</v>
      </c>
      <c r="K72" s="181">
        <f t="shared" si="6"/>
        <v>213133</v>
      </c>
    </row>
  </sheetData>
  <mergeCells count="24">
    <mergeCell ref="A41:A44"/>
    <mergeCell ref="D6:D7"/>
    <mergeCell ref="E6:E7"/>
    <mergeCell ref="F6:F7"/>
    <mergeCell ref="A4:A7"/>
    <mergeCell ref="B4:K4"/>
    <mergeCell ref="C5:C7"/>
    <mergeCell ref="D43:D44"/>
    <mergeCell ref="B41:K41"/>
    <mergeCell ref="B42:B44"/>
    <mergeCell ref="K5:K7"/>
    <mergeCell ref="G6:G7"/>
    <mergeCell ref="C42:C44"/>
    <mergeCell ref="K42:K44"/>
    <mergeCell ref="H6:H7"/>
    <mergeCell ref="H43:H44"/>
    <mergeCell ref="B5:B7"/>
    <mergeCell ref="J43:J44"/>
    <mergeCell ref="E43:E44"/>
    <mergeCell ref="F43:F44"/>
    <mergeCell ref="I6:I7"/>
    <mergeCell ref="J6:J7"/>
    <mergeCell ref="G43:G44"/>
    <mergeCell ref="I43:I44"/>
  </mergeCells>
  <printOptions horizontalCentered="1"/>
  <pageMargins left="0.5905511811023623" right="0.5905511811023623" top="0.5905511811023623" bottom="0.5905511811023623" header="0.3937007874015748" footer="0.3937007874015748"/>
  <pageSetup firstPageNumber="33" useFirstPageNumber="1" fitToHeight="2" horizontalDpi="600" verticalDpi="600" orientation="portrait" paperSize="9" scale="85" r:id="rId1"/>
  <headerFooter alignWithMargins="0">
    <oddFooter>&amp;C&amp;P</oddFooter>
  </headerFooter>
  <rowBreaks count="1" manualBreakCount="1">
    <brk id="37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8">
    <tabColor indexed="15"/>
  </sheetPr>
  <dimension ref="A1:K73"/>
  <sheetViews>
    <sheetView view="pageBreakPreview" zoomScale="75" zoomScaleSheetLayoutView="75" workbookViewId="0" topLeftCell="A1">
      <pane xSplit="1" ySplit="7" topLeftCell="B8" activePane="bottomRight" state="frozen"/>
      <selection pane="topLeft" activeCell="I50" sqref="I50:I75"/>
      <selection pane="topRight" activeCell="I50" sqref="I50:I75"/>
      <selection pane="bottomLeft" activeCell="I50" sqref="I50:I75"/>
      <selection pane="bottomRight" activeCell="B1" sqref="B1:D16384"/>
    </sheetView>
  </sheetViews>
  <sheetFormatPr defaultColWidth="8.796875" defaultRowHeight="15"/>
  <cols>
    <col min="1" max="1" width="12.69921875" style="9" customWidth="1"/>
    <col min="2" max="2" width="12.3984375" style="9" customWidth="1"/>
    <col min="3" max="4" width="12.3984375" style="20" customWidth="1"/>
    <col min="5" max="6" width="10.8984375" style="20" customWidth="1"/>
    <col min="7" max="7" width="11.8984375" style="20" customWidth="1"/>
    <col min="8" max="8" width="12.5" style="20" customWidth="1"/>
    <col min="9" max="16384" width="11" style="9" customWidth="1"/>
  </cols>
  <sheetData>
    <row r="1" spans="1:2" ht="24" customHeight="1">
      <c r="A1" s="29" t="s">
        <v>56</v>
      </c>
      <c r="B1" s="29"/>
    </row>
    <row r="2" spans="1:2" ht="24" customHeight="1">
      <c r="A2" s="29" t="s">
        <v>60</v>
      </c>
      <c r="B2" s="29"/>
    </row>
    <row r="3" spans="1:8" ht="24" customHeight="1" thickBot="1">
      <c r="A3" s="28" t="s">
        <v>281</v>
      </c>
      <c r="B3" s="28"/>
      <c r="C3" s="81"/>
      <c r="D3" s="81"/>
      <c r="E3" s="81"/>
      <c r="F3" s="81"/>
      <c r="G3" s="82"/>
      <c r="H3" s="83" t="s">
        <v>112</v>
      </c>
    </row>
    <row r="4" spans="1:8" ht="20.25" customHeight="1" thickBot="1">
      <c r="A4" s="450" t="s">
        <v>32</v>
      </c>
      <c r="B4" s="450"/>
      <c r="C4" s="491"/>
      <c r="D4" s="491"/>
      <c r="E4" s="491"/>
      <c r="F4" s="491"/>
      <c r="G4" s="491"/>
      <c r="H4" s="492"/>
    </row>
    <row r="5" spans="1:8" ht="16.5" customHeight="1">
      <c r="A5" s="451"/>
      <c r="B5" s="475" t="s">
        <v>275</v>
      </c>
      <c r="C5" s="486" t="s">
        <v>184</v>
      </c>
      <c r="D5" s="122" t="s">
        <v>151</v>
      </c>
      <c r="E5" s="123"/>
      <c r="F5" s="123"/>
      <c r="G5" s="124"/>
      <c r="H5" s="483" t="s">
        <v>186</v>
      </c>
    </row>
    <row r="6" spans="1:8" ht="16.5" customHeight="1">
      <c r="A6" s="451"/>
      <c r="B6" s="475"/>
      <c r="C6" s="487"/>
      <c r="D6" s="489" t="s">
        <v>58</v>
      </c>
      <c r="E6" s="479" t="s">
        <v>59</v>
      </c>
      <c r="F6" s="481" t="s">
        <v>83</v>
      </c>
      <c r="G6" s="477" t="s">
        <v>188</v>
      </c>
      <c r="H6" s="484"/>
    </row>
    <row r="7" spans="1:8" ht="16.5" customHeight="1" thickBot="1">
      <c r="A7" s="452"/>
      <c r="B7" s="476"/>
      <c r="C7" s="488"/>
      <c r="D7" s="490"/>
      <c r="E7" s="480"/>
      <c r="F7" s="482"/>
      <c r="G7" s="478"/>
      <c r="H7" s="485"/>
    </row>
    <row r="8" spans="1:8" ht="23.25" customHeight="1">
      <c r="A8" s="115" t="s">
        <v>200</v>
      </c>
      <c r="B8" s="244">
        <f aca="true" t="shared" si="0" ref="B8:B37">SUM(C8,D8,H8)</f>
        <v>127929</v>
      </c>
      <c r="C8" s="175">
        <v>75</v>
      </c>
      <c r="D8" s="165">
        <f aca="true" t="shared" si="1" ref="D8:D37">SUM(E8:G8)</f>
        <v>16089</v>
      </c>
      <c r="E8" s="217">
        <v>0</v>
      </c>
      <c r="F8" s="217">
        <v>0</v>
      </c>
      <c r="G8" s="355">
        <v>16089</v>
      </c>
      <c r="H8" s="175">
        <v>111765</v>
      </c>
    </row>
    <row r="9" spans="1:8" ht="23.25" customHeight="1">
      <c r="A9" s="245" t="s">
        <v>201</v>
      </c>
      <c r="B9" s="246">
        <f t="shared" si="0"/>
        <v>10966</v>
      </c>
      <c r="C9" s="176">
        <v>1567</v>
      </c>
      <c r="D9" s="166">
        <f t="shared" si="1"/>
        <v>0</v>
      </c>
      <c r="E9" s="220">
        <v>0</v>
      </c>
      <c r="F9" s="220">
        <v>0</v>
      </c>
      <c r="G9" s="350">
        <v>0</v>
      </c>
      <c r="H9" s="176">
        <v>9399</v>
      </c>
    </row>
    <row r="10" spans="1:8" ht="23.25" customHeight="1">
      <c r="A10" s="245" t="s">
        <v>202</v>
      </c>
      <c r="B10" s="246">
        <f t="shared" si="0"/>
        <v>17525</v>
      </c>
      <c r="C10" s="176">
        <v>0</v>
      </c>
      <c r="D10" s="166">
        <f t="shared" si="1"/>
        <v>6509</v>
      </c>
      <c r="E10" s="220">
        <v>0</v>
      </c>
      <c r="F10" s="220">
        <v>0</v>
      </c>
      <c r="G10" s="350">
        <v>6509</v>
      </c>
      <c r="H10" s="176">
        <v>11016</v>
      </c>
    </row>
    <row r="11" spans="1:8" ht="23.25" customHeight="1">
      <c r="A11" s="245" t="s">
        <v>203</v>
      </c>
      <c r="B11" s="246">
        <f t="shared" si="0"/>
        <v>16979</v>
      </c>
      <c r="C11" s="176">
        <v>15344</v>
      </c>
      <c r="D11" s="166">
        <f t="shared" si="1"/>
        <v>0</v>
      </c>
      <c r="E11" s="220">
        <v>0</v>
      </c>
      <c r="F11" s="220">
        <v>0</v>
      </c>
      <c r="G11" s="350">
        <v>0</v>
      </c>
      <c r="H11" s="176">
        <v>1635</v>
      </c>
    </row>
    <row r="12" spans="1:8" ht="23.25" customHeight="1">
      <c r="A12" s="247" t="s">
        <v>204</v>
      </c>
      <c r="B12" s="248">
        <f t="shared" si="0"/>
        <v>5909</v>
      </c>
      <c r="C12" s="177">
        <v>4256</v>
      </c>
      <c r="D12" s="167">
        <f t="shared" si="1"/>
        <v>0</v>
      </c>
      <c r="E12" s="223">
        <v>0</v>
      </c>
      <c r="F12" s="223">
        <v>0</v>
      </c>
      <c r="G12" s="351">
        <v>0</v>
      </c>
      <c r="H12" s="177">
        <v>1653</v>
      </c>
    </row>
    <row r="13" spans="1:8" ht="23.25" customHeight="1">
      <c r="A13" s="249" t="s">
        <v>205</v>
      </c>
      <c r="B13" s="250">
        <f t="shared" si="0"/>
        <v>5731</v>
      </c>
      <c r="C13" s="178">
        <v>0</v>
      </c>
      <c r="D13" s="168">
        <f t="shared" si="1"/>
        <v>389</v>
      </c>
      <c r="E13" s="226">
        <v>0</v>
      </c>
      <c r="F13" s="226">
        <v>0</v>
      </c>
      <c r="G13" s="352">
        <v>389</v>
      </c>
      <c r="H13" s="178">
        <v>5342</v>
      </c>
    </row>
    <row r="14" spans="1:8" ht="23.25" customHeight="1">
      <c r="A14" s="245" t="s">
        <v>206</v>
      </c>
      <c r="B14" s="246">
        <f t="shared" si="0"/>
        <v>12829</v>
      </c>
      <c r="C14" s="176">
        <v>9007</v>
      </c>
      <c r="D14" s="166">
        <f t="shared" si="1"/>
        <v>0</v>
      </c>
      <c r="E14" s="220">
        <v>0</v>
      </c>
      <c r="F14" s="220">
        <v>0</v>
      </c>
      <c r="G14" s="350">
        <v>0</v>
      </c>
      <c r="H14" s="176">
        <v>3822</v>
      </c>
    </row>
    <row r="15" spans="1:8" ht="23.25" customHeight="1">
      <c r="A15" s="245" t="s">
        <v>207</v>
      </c>
      <c r="B15" s="246">
        <f t="shared" si="0"/>
        <v>10486</v>
      </c>
      <c r="C15" s="176">
        <v>8374</v>
      </c>
      <c r="D15" s="166">
        <f t="shared" si="1"/>
        <v>0</v>
      </c>
      <c r="E15" s="220">
        <v>0</v>
      </c>
      <c r="F15" s="220">
        <v>0</v>
      </c>
      <c r="G15" s="350">
        <v>0</v>
      </c>
      <c r="H15" s="176">
        <v>2112</v>
      </c>
    </row>
    <row r="16" spans="1:8" ht="23.25" customHeight="1">
      <c r="A16" s="245" t="s">
        <v>208</v>
      </c>
      <c r="B16" s="246">
        <f t="shared" si="0"/>
        <v>2954</v>
      </c>
      <c r="C16" s="176">
        <v>1631</v>
      </c>
      <c r="D16" s="166">
        <f t="shared" si="1"/>
        <v>0</v>
      </c>
      <c r="E16" s="220">
        <v>0</v>
      </c>
      <c r="F16" s="220">
        <v>0</v>
      </c>
      <c r="G16" s="350">
        <v>0</v>
      </c>
      <c r="H16" s="176">
        <v>1323</v>
      </c>
    </row>
    <row r="17" spans="1:8" ht="23.25" customHeight="1">
      <c r="A17" s="247" t="s">
        <v>209</v>
      </c>
      <c r="B17" s="248">
        <f t="shared" si="0"/>
        <v>2101</v>
      </c>
      <c r="C17" s="177">
        <v>1687</v>
      </c>
      <c r="D17" s="167">
        <f t="shared" si="1"/>
        <v>0</v>
      </c>
      <c r="E17" s="223">
        <v>0</v>
      </c>
      <c r="F17" s="223">
        <v>0</v>
      </c>
      <c r="G17" s="351">
        <v>0</v>
      </c>
      <c r="H17" s="177">
        <v>414</v>
      </c>
    </row>
    <row r="18" spans="1:8" ht="23.25" customHeight="1">
      <c r="A18" s="249" t="s">
        <v>210</v>
      </c>
      <c r="B18" s="250">
        <f t="shared" si="0"/>
        <v>5021</v>
      </c>
      <c r="C18" s="178">
        <v>1640</v>
      </c>
      <c r="D18" s="168">
        <f t="shared" si="1"/>
        <v>381</v>
      </c>
      <c r="E18" s="226">
        <v>0</v>
      </c>
      <c r="F18" s="226">
        <v>0</v>
      </c>
      <c r="G18" s="352">
        <v>381</v>
      </c>
      <c r="H18" s="178">
        <v>3000</v>
      </c>
    </row>
    <row r="19" spans="1:8" ht="23.25" customHeight="1">
      <c r="A19" s="245" t="s">
        <v>211</v>
      </c>
      <c r="B19" s="246">
        <f t="shared" si="0"/>
        <v>15435</v>
      </c>
      <c r="C19" s="176">
        <v>0</v>
      </c>
      <c r="D19" s="166">
        <f t="shared" si="1"/>
        <v>8504</v>
      </c>
      <c r="E19" s="220">
        <v>0</v>
      </c>
      <c r="F19" s="220">
        <v>0</v>
      </c>
      <c r="G19" s="350">
        <v>8504</v>
      </c>
      <c r="H19" s="176">
        <v>6931</v>
      </c>
    </row>
    <row r="20" spans="1:8" ht="23.25" customHeight="1">
      <c r="A20" s="245" t="s">
        <v>212</v>
      </c>
      <c r="B20" s="246">
        <f t="shared" si="0"/>
        <v>9785</v>
      </c>
      <c r="C20" s="176">
        <v>5251</v>
      </c>
      <c r="D20" s="166">
        <f t="shared" si="1"/>
        <v>50</v>
      </c>
      <c r="E20" s="220">
        <v>50</v>
      </c>
      <c r="F20" s="220">
        <v>0</v>
      </c>
      <c r="G20" s="350">
        <v>0</v>
      </c>
      <c r="H20" s="176">
        <v>4484</v>
      </c>
    </row>
    <row r="21" spans="1:8" ht="23.25" customHeight="1">
      <c r="A21" s="245" t="s">
        <v>213</v>
      </c>
      <c r="B21" s="246">
        <f t="shared" si="0"/>
        <v>4750</v>
      </c>
      <c r="C21" s="176">
        <v>1547</v>
      </c>
      <c r="D21" s="166">
        <f t="shared" si="1"/>
        <v>235</v>
      </c>
      <c r="E21" s="220">
        <v>235</v>
      </c>
      <c r="F21" s="220">
        <v>0</v>
      </c>
      <c r="G21" s="350">
        <v>0</v>
      </c>
      <c r="H21" s="176">
        <v>2968</v>
      </c>
    </row>
    <row r="22" spans="1:8" ht="23.25" customHeight="1">
      <c r="A22" s="247" t="s">
        <v>214</v>
      </c>
      <c r="B22" s="248">
        <f t="shared" si="0"/>
        <v>5028</v>
      </c>
      <c r="C22" s="177">
        <v>0</v>
      </c>
      <c r="D22" s="167">
        <f t="shared" si="1"/>
        <v>3314</v>
      </c>
      <c r="E22" s="223">
        <v>0</v>
      </c>
      <c r="F22" s="223">
        <v>0</v>
      </c>
      <c r="G22" s="351">
        <v>3314</v>
      </c>
      <c r="H22" s="177">
        <v>1714</v>
      </c>
    </row>
    <row r="23" spans="1:8" ht="23.25" customHeight="1">
      <c r="A23" s="249" t="s">
        <v>215</v>
      </c>
      <c r="B23" s="250">
        <f t="shared" si="0"/>
        <v>4025</v>
      </c>
      <c r="C23" s="178">
        <v>2473</v>
      </c>
      <c r="D23" s="168">
        <f t="shared" si="1"/>
        <v>0</v>
      </c>
      <c r="E23" s="226">
        <v>0</v>
      </c>
      <c r="F23" s="226">
        <v>0</v>
      </c>
      <c r="G23" s="352">
        <v>0</v>
      </c>
      <c r="H23" s="178">
        <v>1552</v>
      </c>
    </row>
    <row r="24" spans="1:8" ht="23.25" customHeight="1">
      <c r="A24" s="245" t="s">
        <v>216</v>
      </c>
      <c r="B24" s="246">
        <f t="shared" si="0"/>
        <v>2704</v>
      </c>
      <c r="C24" s="176">
        <v>1684</v>
      </c>
      <c r="D24" s="166">
        <f t="shared" si="1"/>
        <v>0</v>
      </c>
      <c r="E24" s="220">
        <v>0</v>
      </c>
      <c r="F24" s="220">
        <v>0</v>
      </c>
      <c r="G24" s="350">
        <v>0</v>
      </c>
      <c r="H24" s="176">
        <v>1020</v>
      </c>
    </row>
    <row r="25" spans="1:8" ht="23.25" customHeight="1">
      <c r="A25" s="245" t="s">
        <v>217</v>
      </c>
      <c r="B25" s="246">
        <f t="shared" si="0"/>
        <v>4637</v>
      </c>
      <c r="C25" s="176">
        <v>0</v>
      </c>
      <c r="D25" s="166">
        <f t="shared" si="1"/>
        <v>2087</v>
      </c>
      <c r="E25" s="220">
        <v>0</v>
      </c>
      <c r="F25" s="220">
        <v>0</v>
      </c>
      <c r="G25" s="350">
        <v>2087</v>
      </c>
      <c r="H25" s="176">
        <v>2550</v>
      </c>
    </row>
    <row r="26" spans="1:8" ht="23.25" customHeight="1">
      <c r="A26" s="245" t="s">
        <v>218</v>
      </c>
      <c r="B26" s="246">
        <f t="shared" si="0"/>
        <v>6744</v>
      </c>
      <c r="C26" s="176">
        <v>4408</v>
      </c>
      <c r="D26" s="166">
        <f t="shared" si="1"/>
        <v>0</v>
      </c>
      <c r="E26" s="220">
        <v>0</v>
      </c>
      <c r="F26" s="220">
        <v>0</v>
      </c>
      <c r="G26" s="350">
        <v>0</v>
      </c>
      <c r="H26" s="176">
        <v>2336</v>
      </c>
    </row>
    <row r="27" spans="1:8" ht="23.25" customHeight="1">
      <c r="A27" s="247" t="s">
        <v>219</v>
      </c>
      <c r="B27" s="248">
        <f t="shared" si="0"/>
        <v>7058</v>
      </c>
      <c r="C27" s="177">
        <v>4759</v>
      </c>
      <c r="D27" s="167">
        <f t="shared" si="1"/>
        <v>0</v>
      </c>
      <c r="E27" s="223">
        <v>0</v>
      </c>
      <c r="F27" s="223">
        <v>0</v>
      </c>
      <c r="G27" s="351">
        <v>0</v>
      </c>
      <c r="H27" s="177">
        <v>2299</v>
      </c>
    </row>
    <row r="28" spans="1:8" ht="23.25" customHeight="1">
      <c r="A28" s="249" t="s">
        <v>220</v>
      </c>
      <c r="B28" s="250">
        <f t="shared" si="0"/>
        <v>2311</v>
      </c>
      <c r="C28" s="178">
        <v>2299</v>
      </c>
      <c r="D28" s="168">
        <f t="shared" si="1"/>
        <v>0</v>
      </c>
      <c r="E28" s="226">
        <v>0</v>
      </c>
      <c r="F28" s="226">
        <v>0</v>
      </c>
      <c r="G28" s="352">
        <v>0</v>
      </c>
      <c r="H28" s="178">
        <v>12</v>
      </c>
    </row>
    <row r="29" spans="1:8" ht="23.25" customHeight="1">
      <c r="A29" s="245" t="s">
        <v>221</v>
      </c>
      <c r="B29" s="246">
        <f t="shared" si="0"/>
        <v>5081</v>
      </c>
      <c r="C29" s="176">
        <v>1410</v>
      </c>
      <c r="D29" s="166">
        <f t="shared" si="1"/>
        <v>50</v>
      </c>
      <c r="E29" s="220">
        <v>50</v>
      </c>
      <c r="F29" s="220">
        <v>0</v>
      </c>
      <c r="G29" s="350">
        <v>0</v>
      </c>
      <c r="H29" s="176">
        <v>3621</v>
      </c>
    </row>
    <row r="30" spans="1:8" ht="23.25" customHeight="1">
      <c r="A30" s="245" t="s">
        <v>222</v>
      </c>
      <c r="B30" s="246">
        <f t="shared" si="0"/>
        <v>4605</v>
      </c>
      <c r="C30" s="176">
        <v>4605</v>
      </c>
      <c r="D30" s="166">
        <f t="shared" si="1"/>
        <v>0</v>
      </c>
      <c r="E30" s="220">
        <v>0</v>
      </c>
      <c r="F30" s="220">
        <v>0</v>
      </c>
      <c r="G30" s="350">
        <v>0</v>
      </c>
      <c r="H30" s="180">
        <v>0</v>
      </c>
    </row>
    <row r="31" spans="1:8" ht="23.25" customHeight="1">
      <c r="A31" s="245" t="s">
        <v>223</v>
      </c>
      <c r="B31" s="246">
        <f t="shared" si="0"/>
        <v>3845</v>
      </c>
      <c r="C31" s="176">
        <v>0</v>
      </c>
      <c r="D31" s="166">
        <f t="shared" si="1"/>
        <v>2981</v>
      </c>
      <c r="E31" s="220">
        <v>0</v>
      </c>
      <c r="F31" s="220">
        <v>0</v>
      </c>
      <c r="G31" s="350">
        <v>2981</v>
      </c>
      <c r="H31" s="176">
        <v>864</v>
      </c>
    </row>
    <row r="32" spans="1:8" ht="23.25" customHeight="1">
      <c r="A32" s="247" t="s">
        <v>224</v>
      </c>
      <c r="B32" s="248">
        <f t="shared" si="0"/>
        <v>1500</v>
      </c>
      <c r="C32" s="177">
        <v>1044</v>
      </c>
      <c r="D32" s="167">
        <f t="shared" si="1"/>
        <v>0</v>
      </c>
      <c r="E32" s="223">
        <v>0</v>
      </c>
      <c r="F32" s="223">
        <v>0</v>
      </c>
      <c r="G32" s="351">
        <v>0</v>
      </c>
      <c r="H32" s="177">
        <v>456</v>
      </c>
    </row>
    <row r="33" spans="1:8" ht="23.25" customHeight="1">
      <c r="A33" s="249" t="s">
        <v>225</v>
      </c>
      <c r="B33" s="250">
        <f t="shared" si="0"/>
        <v>4862</v>
      </c>
      <c r="C33" s="178">
        <v>1940</v>
      </c>
      <c r="D33" s="168">
        <f t="shared" si="1"/>
        <v>16</v>
      </c>
      <c r="E33" s="226">
        <v>16</v>
      </c>
      <c r="F33" s="226">
        <v>0</v>
      </c>
      <c r="G33" s="352">
        <v>0</v>
      </c>
      <c r="H33" s="178">
        <v>2906</v>
      </c>
    </row>
    <row r="34" spans="1:8" ht="23.25" customHeight="1">
      <c r="A34" s="245" t="s">
        <v>226</v>
      </c>
      <c r="B34" s="246">
        <f t="shared" si="0"/>
        <v>1357</v>
      </c>
      <c r="C34" s="176">
        <v>1123</v>
      </c>
      <c r="D34" s="166">
        <f t="shared" si="1"/>
        <v>0</v>
      </c>
      <c r="E34" s="220">
        <v>0</v>
      </c>
      <c r="F34" s="220">
        <v>0</v>
      </c>
      <c r="G34" s="350">
        <v>0</v>
      </c>
      <c r="H34" s="176">
        <v>234</v>
      </c>
    </row>
    <row r="35" spans="1:8" ht="23.25" customHeight="1">
      <c r="A35" s="245" t="s">
        <v>227</v>
      </c>
      <c r="B35" s="246">
        <f t="shared" si="0"/>
        <v>2295</v>
      </c>
      <c r="C35" s="176">
        <v>805</v>
      </c>
      <c r="D35" s="166">
        <f t="shared" si="1"/>
        <v>0</v>
      </c>
      <c r="E35" s="220">
        <v>0</v>
      </c>
      <c r="F35" s="220">
        <v>0</v>
      </c>
      <c r="G35" s="350">
        <v>0</v>
      </c>
      <c r="H35" s="176">
        <v>1490</v>
      </c>
    </row>
    <row r="36" spans="1:8" ht="23.25" customHeight="1">
      <c r="A36" s="245" t="s">
        <v>228</v>
      </c>
      <c r="B36" s="246">
        <f t="shared" si="0"/>
        <v>3781</v>
      </c>
      <c r="C36" s="176">
        <v>2841</v>
      </c>
      <c r="D36" s="166">
        <f t="shared" si="1"/>
        <v>236</v>
      </c>
      <c r="E36" s="220">
        <v>0</v>
      </c>
      <c r="F36" s="220">
        <v>0</v>
      </c>
      <c r="G36" s="350">
        <v>236</v>
      </c>
      <c r="H36" s="176">
        <v>704</v>
      </c>
    </row>
    <row r="37" spans="1:8" ht="23.25" customHeight="1" thickBot="1">
      <c r="A37" s="251" t="s">
        <v>229</v>
      </c>
      <c r="B37" s="252">
        <f t="shared" si="0"/>
        <v>4189</v>
      </c>
      <c r="C37" s="181">
        <v>0</v>
      </c>
      <c r="D37" s="169">
        <f t="shared" si="1"/>
        <v>2494</v>
      </c>
      <c r="E37" s="229">
        <v>0</v>
      </c>
      <c r="F37" s="229">
        <v>0</v>
      </c>
      <c r="G37" s="353">
        <v>2494</v>
      </c>
      <c r="H37" s="181">
        <v>1695</v>
      </c>
    </row>
    <row r="38" spans="1:2" ht="24" customHeight="1">
      <c r="A38" s="29" t="s">
        <v>56</v>
      </c>
      <c r="B38" s="29"/>
    </row>
    <row r="39" spans="1:8" ht="24" customHeight="1">
      <c r="A39" s="29" t="s">
        <v>60</v>
      </c>
      <c r="B39" s="253"/>
      <c r="C39" s="91"/>
      <c r="D39" s="254"/>
      <c r="E39" s="90"/>
      <c r="F39" s="91"/>
      <c r="G39" s="90"/>
      <c r="H39" s="91"/>
    </row>
    <row r="40" spans="1:8" ht="24" customHeight="1" thickBot="1">
      <c r="A40" s="28" t="s">
        <v>286</v>
      </c>
      <c r="B40" s="28"/>
      <c r="C40" s="81"/>
      <c r="D40" s="81"/>
      <c r="E40" s="81"/>
      <c r="F40" s="81"/>
      <c r="G40" s="82"/>
      <c r="H40" s="83" t="s">
        <v>112</v>
      </c>
    </row>
    <row r="41" spans="1:8" ht="20.25" customHeight="1" thickBot="1">
      <c r="A41" s="450" t="s">
        <v>32</v>
      </c>
      <c r="B41" s="450"/>
      <c r="C41" s="491"/>
      <c r="D41" s="491"/>
      <c r="E41" s="491"/>
      <c r="F41" s="491"/>
      <c r="G41" s="491"/>
      <c r="H41" s="492"/>
    </row>
    <row r="42" spans="1:8" ht="16.5" customHeight="1">
      <c r="A42" s="451"/>
      <c r="B42" s="475" t="s">
        <v>275</v>
      </c>
      <c r="C42" s="486" t="s">
        <v>184</v>
      </c>
      <c r="D42" s="122" t="s">
        <v>151</v>
      </c>
      <c r="E42" s="123"/>
      <c r="F42" s="123"/>
      <c r="G42" s="124"/>
      <c r="H42" s="483" t="s">
        <v>186</v>
      </c>
    </row>
    <row r="43" spans="1:8" ht="16.5" customHeight="1">
      <c r="A43" s="451"/>
      <c r="B43" s="475"/>
      <c r="C43" s="487"/>
      <c r="D43" s="489" t="s">
        <v>58</v>
      </c>
      <c r="E43" s="479" t="s">
        <v>59</v>
      </c>
      <c r="F43" s="481" t="s">
        <v>83</v>
      </c>
      <c r="G43" s="477" t="s">
        <v>188</v>
      </c>
      <c r="H43" s="484"/>
    </row>
    <row r="44" spans="1:8" ht="16.5" customHeight="1" thickBot="1">
      <c r="A44" s="452"/>
      <c r="B44" s="476"/>
      <c r="C44" s="488"/>
      <c r="D44" s="490"/>
      <c r="E44" s="480"/>
      <c r="F44" s="482"/>
      <c r="G44" s="478"/>
      <c r="H44" s="485"/>
    </row>
    <row r="45" spans="1:8" ht="23.25" customHeight="1">
      <c r="A45" s="249" t="s">
        <v>230</v>
      </c>
      <c r="B45" s="250">
        <f aca="true" t="shared" si="2" ref="B45:B71">SUM(C45,D45,H45)</f>
        <v>2005</v>
      </c>
      <c r="C45" s="178">
        <v>2005</v>
      </c>
      <c r="D45" s="168">
        <f aca="true" t="shared" si="3" ref="D45:D52">SUM(E45:G45)</f>
        <v>0</v>
      </c>
      <c r="E45" s="226">
        <v>0</v>
      </c>
      <c r="F45" s="226">
        <v>0</v>
      </c>
      <c r="G45" s="352">
        <v>0</v>
      </c>
      <c r="H45" s="178">
        <v>0</v>
      </c>
    </row>
    <row r="46" spans="1:8" ht="23.25" customHeight="1">
      <c r="A46" s="245" t="s">
        <v>231</v>
      </c>
      <c r="B46" s="246">
        <f t="shared" si="2"/>
        <v>2994</v>
      </c>
      <c r="C46" s="176">
        <v>1634</v>
      </c>
      <c r="D46" s="166">
        <f t="shared" si="3"/>
        <v>0</v>
      </c>
      <c r="E46" s="220">
        <v>0</v>
      </c>
      <c r="F46" s="220">
        <v>0</v>
      </c>
      <c r="G46" s="350">
        <v>0</v>
      </c>
      <c r="H46" s="176">
        <v>1360</v>
      </c>
    </row>
    <row r="47" spans="1:8" ht="23.25" customHeight="1">
      <c r="A47" s="245" t="s">
        <v>232</v>
      </c>
      <c r="B47" s="246">
        <f t="shared" si="2"/>
        <v>2467</v>
      </c>
      <c r="C47" s="176">
        <v>1181</v>
      </c>
      <c r="D47" s="166">
        <f t="shared" si="3"/>
        <v>0</v>
      </c>
      <c r="E47" s="220">
        <v>0</v>
      </c>
      <c r="F47" s="220">
        <v>0</v>
      </c>
      <c r="G47" s="350">
        <v>0</v>
      </c>
      <c r="H47" s="176">
        <v>1286</v>
      </c>
    </row>
    <row r="48" spans="1:8" ht="23.25" customHeight="1">
      <c r="A48" s="245" t="s">
        <v>233</v>
      </c>
      <c r="B48" s="246">
        <f t="shared" si="2"/>
        <v>3738</v>
      </c>
      <c r="C48" s="176">
        <v>0</v>
      </c>
      <c r="D48" s="166">
        <f t="shared" si="3"/>
        <v>2130</v>
      </c>
      <c r="E48" s="220">
        <v>0</v>
      </c>
      <c r="F48" s="220">
        <v>0</v>
      </c>
      <c r="G48" s="350">
        <v>2130</v>
      </c>
      <c r="H48" s="176">
        <v>1608</v>
      </c>
    </row>
    <row r="49" spans="1:8" ht="23.25" customHeight="1">
      <c r="A49" s="247" t="s">
        <v>183</v>
      </c>
      <c r="B49" s="248">
        <f t="shared" si="2"/>
        <v>1036</v>
      </c>
      <c r="C49" s="177">
        <v>867</v>
      </c>
      <c r="D49" s="167">
        <f t="shared" si="3"/>
        <v>0</v>
      </c>
      <c r="E49" s="223">
        <v>0</v>
      </c>
      <c r="F49" s="223">
        <v>0</v>
      </c>
      <c r="G49" s="351">
        <v>0</v>
      </c>
      <c r="H49" s="177">
        <v>169</v>
      </c>
    </row>
    <row r="50" spans="1:8" ht="23.25" customHeight="1">
      <c r="A50" s="255" t="s">
        <v>301</v>
      </c>
      <c r="B50" s="256">
        <f t="shared" si="2"/>
        <v>2262</v>
      </c>
      <c r="C50" s="176">
        <v>0</v>
      </c>
      <c r="D50" s="171">
        <f t="shared" si="3"/>
        <v>1798</v>
      </c>
      <c r="E50" s="220">
        <v>0</v>
      </c>
      <c r="F50" s="220">
        <v>0</v>
      </c>
      <c r="G50" s="350">
        <v>1798</v>
      </c>
      <c r="H50" s="176">
        <v>464</v>
      </c>
    </row>
    <row r="51" spans="1:8" ht="23.25" customHeight="1">
      <c r="A51" s="255" t="s">
        <v>302</v>
      </c>
      <c r="B51" s="256">
        <f t="shared" si="2"/>
        <v>2809</v>
      </c>
      <c r="C51" s="176">
        <v>1610</v>
      </c>
      <c r="D51" s="171">
        <f t="shared" si="3"/>
        <v>0</v>
      </c>
      <c r="E51" s="220">
        <v>0</v>
      </c>
      <c r="F51" s="220">
        <v>0</v>
      </c>
      <c r="G51" s="350">
        <v>0</v>
      </c>
      <c r="H51" s="176">
        <v>1199</v>
      </c>
    </row>
    <row r="52" spans="1:8" ht="23.25" customHeight="1">
      <c r="A52" s="255" t="s">
        <v>234</v>
      </c>
      <c r="B52" s="256">
        <f t="shared" si="2"/>
        <v>1663</v>
      </c>
      <c r="C52" s="176">
        <v>0</v>
      </c>
      <c r="D52" s="171">
        <f t="shared" si="3"/>
        <v>608</v>
      </c>
      <c r="E52" s="220">
        <v>0</v>
      </c>
      <c r="F52" s="220">
        <v>0</v>
      </c>
      <c r="G52" s="350">
        <v>608</v>
      </c>
      <c r="H52" s="176">
        <v>1055</v>
      </c>
    </row>
    <row r="53" spans="1:8" ht="23.25" customHeight="1">
      <c r="A53" s="255" t="s">
        <v>235</v>
      </c>
      <c r="B53" s="256">
        <f t="shared" si="2"/>
        <v>2391</v>
      </c>
      <c r="C53" s="176">
        <v>1717</v>
      </c>
      <c r="D53" s="171">
        <f aca="true" t="shared" si="4" ref="D53:D71">SUM(E53:G53)</f>
        <v>15</v>
      </c>
      <c r="E53" s="220">
        <v>15</v>
      </c>
      <c r="F53" s="220">
        <v>0</v>
      </c>
      <c r="G53" s="350">
        <v>0</v>
      </c>
      <c r="H53" s="176">
        <v>659</v>
      </c>
    </row>
    <row r="54" spans="1:8" ht="23.25" customHeight="1">
      <c r="A54" s="257" t="s">
        <v>236</v>
      </c>
      <c r="B54" s="258">
        <f t="shared" si="2"/>
        <v>448</v>
      </c>
      <c r="C54" s="177">
        <v>295</v>
      </c>
      <c r="D54" s="172">
        <f t="shared" si="4"/>
        <v>0</v>
      </c>
      <c r="E54" s="223">
        <v>0</v>
      </c>
      <c r="F54" s="223">
        <v>0</v>
      </c>
      <c r="G54" s="351">
        <v>0</v>
      </c>
      <c r="H54" s="177">
        <v>153</v>
      </c>
    </row>
    <row r="55" spans="1:8" ht="23.25" customHeight="1">
      <c r="A55" s="255" t="s">
        <v>237</v>
      </c>
      <c r="B55" s="256">
        <f t="shared" si="2"/>
        <v>1991</v>
      </c>
      <c r="C55" s="176">
        <v>0</v>
      </c>
      <c r="D55" s="171">
        <f t="shared" si="4"/>
        <v>910</v>
      </c>
      <c r="E55" s="220">
        <v>0</v>
      </c>
      <c r="F55" s="220">
        <v>0</v>
      </c>
      <c r="G55" s="350">
        <v>910</v>
      </c>
      <c r="H55" s="176">
        <v>1081</v>
      </c>
    </row>
    <row r="56" spans="1:8" ht="23.25" customHeight="1">
      <c r="A56" s="255" t="s">
        <v>238</v>
      </c>
      <c r="B56" s="256">
        <f t="shared" si="2"/>
        <v>1229</v>
      </c>
      <c r="C56" s="176">
        <v>0</v>
      </c>
      <c r="D56" s="171">
        <f t="shared" si="4"/>
        <v>286</v>
      </c>
      <c r="E56" s="220">
        <v>0</v>
      </c>
      <c r="F56" s="220">
        <v>0</v>
      </c>
      <c r="G56" s="350">
        <v>286</v>
      </c>
      <c r="H56" s="176">
        <v>943</v>
      </c>
    </row>
    <row r="57" spans="1:8" ht="23.25" customHeight="1">
      <c r="A57" s="255" t="s">
        <v>239</v>
      </c>
      <c r="B57" s="256">
        <f t="shared" si="2"/>
        <v>611</v>
      </c>
      <c r="C57" s="176">
        <v>0</v>
      </c>
      <c r="D57" s="171">
        <f t="shared" si="4"/>
        <v>361</v>
      </c>
      <c r="E57" s="220">
        <v>0</v>
      </c>
      <c r="F57" s="220">
        <v>0</v>
      </c>
      <c r="G57" s="350">
        <v>361</v>
      </c>
      <c r="H57" s="176">
        <v>250</v>
      </c>
    </row>
    <row r="58" spans="1:8" ht="23.25" customHeight="1">
      <c r="A58" s="255" t="s">
        <v>240</v>
      </c>
      <c r="B58" s="256">
        <f t="shared" si="2"/>
        <v>1459</v>
      </c>
      <c r="C58" s="176">
        <v>954</v>
      </c>
      <c r="D58" s="171">
        <f t="shared" si="4"/>
        <v>0</v>
      </c>
      <c r="E58" s="220">
        <v>0</v>
      </c>
      <c r="F58" s="220">
        <v>0</v>
      </c>
      <c r="G58" s="350">
        <v>0</v>
      </c>
      <c r="H58" s="176">
        <v>505</v>
      </c>
    </row>
    <row r="59" spans="1:8" ht="23.25" customHeight="1">
      <c r="A59" s="257" t="s">
        <v>241</v>
      </c>
      <c r="B59" s="258">
        <f t="shared" si="2"/>
        <v>137</v>
      </c>
      <c r="C59" s="177">
        <v>137</v>
      </c>
      <c r="D59" s="172">
        <f t="shared" si="4"/>
        <v>0</v>
      </c>
      <c r="E59" s="223">
        <v>0</v>
      </c>
      <c r="F59" s="223">
        <v>0</v>
      </c>
      <c r="G59" s="351">
        <v>0</v>
      </c>
      <c r="H59" s="177">
        <v>0</v>
      </c>
    </row>
    <row r="60" spans="1:8" ht="23.25" customHeight="1">
      <c r="A60" s="255" t="s">
        <v>242</v>
      </c>
      <c r="B60" s="256">
        <f t="shared" si="2"/>
        <v>1298</v>
      </c>
      <c r="C60" s="176">
        <v>1298</v>
      </c>
      <c r="D60" s="219">
        <f t="shared" si="4"/>
        <v>0</v>
      </c>
      <c r="E60" s="220">
        <v>0</v>
      </c>
      <c r="F60" s="220">
        <v>0</v>
      </c>
      <c r="G60" s="350">
        <v>0</v>
      </c>
      <c r="H60" s="176">
        <v>0</v>
      </c>
    </row>
    <row r="61" spans="1:8" ht="23.25" customHeight="1">
      <c r="A61" s="255" t="s">
        <v>243</v>
      </c>
      <c r="B61" s="256">
        <f t="shared" si="2"/>
        <v>2213</v>
      </c>
      <c r="C61" s="176">
        <v>2213</v>
      </c>
      <c r="D61" s="219">
        <f t="shared" si="4"/>
        <v>0</v>
      </c>
      <c r="E61" s="220">
        <v>0</v>
      </c>
      <c r="F61" s="220">
        <v>0</v>
      </c>
      <c r="G61" s="350">
        <v>0</v>
      </c>
      <c r="H61" s="176">
        <v>0</v>
      </c>
    </row>
    <row r="62" spans="1:8" ht="23.25" customHeight="1">
      <c r="A62" s="255" t="s">
        <v>244</v>
      </c>
      <c r="B62" s="256">
        <f t="shared" si="2"/>
        <v>923</v>
      </c>
      <c r="C62" s="176">
        <v>356</v>
      </c>
      <c r="D62" s="171">
        <f t="shared" si="4"/>
        <v>0</v>
      </c>
      <c r="E62" s="220">
        <v>0</v>
      </c>
      <c r="F62" s="220">
        <v>0</v>
      </c>
      <c r="G62" s="350">
        <v>0</v>
      </c>
      <c r="H62" s="176">
        <v>567</v>
      </c>
    </row>
    <row r="63" spans="1:8" ht="23.25" customHeight="1">
      <c r="A63" s="255" t="s">
        <v>245</v>
      </c>
      <c r="B63" s="256">
        <f t="shared" si="2"/>
        <v>529</v>
      </c>
      <c r="C63" s="176">
        <v>529</v>
      </c>
      <c r="D63" s="171">
        <f t="shared" si="4"/>
        <v>0</v>
      </c>
      <c r="E63" s="220">
        <v>0</v>
      </c>
      <c r="F63" s="220">
        <v>0</v>
      </c>
      <c r="G63" s="350">
        <v>0</v>
      </c>
      <c r="H63" s="176">
        <v>0</v>
      </c>
    </row>
    <row r="64" spans="1:8" ht="23.25" customHeight="1">
      <c r="A64" s="257" t="s">
        <v>246</v>
      </c>
      <c r="B64" s="258">
        <f t="shared" si="2"/>
        <v>2127</v>
      </c>
      <c r="C64" s="177">
        <v>1318</v>
      </c>
      <c r="D64" s="172">
        <f t="shared" si="4"/>
        <v>219</v>
      </c>
      <c r="E64" s="223">
        <v>0</v>
      </c>
      <c r="F64" s="223">
        <v>0</v>
      </c>
      <c r="G64" s="351">
        <v>219</v>
      </c>
      <c r="H64" s="177">
        <v>590</v>
      </c>
    </row>
    <row r="65" spans="1:11" ht="23.25" customHeight="1">
      <c r="A65" s="255" t="s">
        <v>247</v>
      </c>
      <c r="B65" s="256">
        <f t="shared" si="2"/>
        <v>985</v>
      </c>
      <c r="C65" s="176">
        <v>432</v>
      </c>
      <c r="D65" s="219">
        <f t="shared" si="4"/>
        <v>54</v>
      </c>
      <c r="E65" s="220">
        <v>54</v>
      </c>
      <c r="F65" s="220">
        <v>0</v>
      </c>
      <c r="G65" s="350">
        <v>0</v>
      </c>
      <c r="H65" s="176">
        <v>499</v>
      </c>
      <c r="K65" s="358"/>
    </row>
    <row r="66" spans="1:8" ht="23.25" customHeight="1">
      <c r="A66" s="255" t="s">
        <v>248</v>
      </c>
      <c r="B66" s="256">
        <f t="shared" si="2"/>
        <v>767</v>
      </c>
      <c r="C66" s="176">
        <v>0</v>
      </c>
      <c r="D66" s="219">
        <f t="shared" si="4"/>
        <v>50</v>
      </c>
      <c r="E66" s="220">
        <v>50</v>
      </c>
      <c r="F66" s="220">
        <v>0</v>
      </c>
      <c r="G66" s="350">
        <v>0</v>
      </c>
      <c r="H66" s="176">
        <v>717</v>
      </c>
    </row>
    <row r="67" spans="1:8" ht="23.25" customHeight="1">
      <c r="A67" s="255" t="s">
        <v>249</v>
      </c>
      <c r="B67" s="256">
        <f t="shared" si="2"/>
        <v>547</v>
      </c>
      <c r="C67" s="176">
        <v>523</v>
      </c>
      <c r="D67" s="171">
        <f t="shared" si="4"/>
        <v>24</v>
      </c>
      <c r="E67" s="220">
        <v>24</v>
      </c>
      <c r="F67" s="220">
        <v>0</v>
      </c>
      <c r="G67" s="350">
        <v>0</v>
      </c>
      <c r="H67" s="176">
        <v>0</v>
      </c>
    </row>
    <row r="68" spans="1:8" ht="23.25" customHeight="1">
      <c r="A68" s="255" t="s">
        <v>250</v>
      </c>
      <c r="B68" s="256">
        <f t="shared" si="2"/>
        <v>2027</v>
      </c>
      <c r="C68" s="176">
        <v>0</v>
      </c>
      <c r="D68" s="171">
        <f t="shared" si="4"/>
        <v>435</v>
      </c>
      <c r="E68" s="220">
        <v>0</v>
      </c>
      <c r="F68" s="220">
        <v>2</v>
      </c>
      <c r="G68" s="350">
        <v>433</v>
      </c>
      <c r="H68" s="176">
        <v>1592</v>
      </c>
    </row>
    <row r="69" spans="1:8" ht="23.25" customHeight="1">
      <c r="A69" s="257" t="s">
        <v>251</v>
      </c>
      <c r="B69" s="258">
        <f t="shared" si="2"/>
        <v>152</v>
      </c>
      <c r="C69" s="177">
        <v>86</v>
      </c>
      <c r="D69" s="222">
        <f t="shared" si="4"/>
        <v>0</v>
      </c>
      <c r="E69" s="223">
        <v>0</v>
      </c>
      <c r="F69" s="223">
        <v>0</v>
      </c>
      <c r="G69" s="351">
        <v>0</v>
      </c>
      <c r="H69" s="177">
        <v>66</v>
      </c>
    </row>
    <row r="70" spans="1:8" ht="23.25" customHeight="1">
      <c r="A70" s="255" t="s">
        <v>252</v>
      </c>
      <c r="B70" s="256">
        <f t="shared" si="2"/>
        <v>52</v>
      </c>
      <c r="C70" s="176">
        <v>52</v>
      </c>
      <c r="D70" s="219">
        <f t="shared" si="4"/>
        <v>0</v>
      </c>
      <c r="E70" s="220">
        <v>0</v>
      </c>
      <c r="F70" s="220">
        <v>0</v>
      </c>
      <c r="G70" s="350">
        <v>0</v>
      </c>
      <c r="H70" s="176">
        <v>0</v>
      </c>
    </row>
    <row r="71" spans="1:8" ht="23.25" customHeight="1" thickBot="1">
      <c r="A71" s="356" t="s">
        <v>253</v>
      </c>
      <c r="B71" s="357">
        <f t="shared" si="2"/>
        <v>26</v>
      </c>
      <c r="C71" s="181">
        <v>26</v>
      </c>
      <c r="D71" s="174">
        <f t="shared" si="4"/>
        <v>0</v>
      </c>
      <c r="E71" s="229">
        <v>0</v>
      </c>
      <c r="F71" s="229">
        <v>0</v>
      </c>
      <c r="G71" s="353">
        <v>0</v>
      </c>
      <c r="H71" s="181">
        <v>0</v>
      </c>
    </row>
    <row r="72" spans="1:8" ht="45" customHeight="1" thickBot="1">
      <c r="A72" s="259" t="s">
        <v>35</v>
      </c>
      <c r="B72" s="174">
        <f>SUM(B8:B37,B45:B71)</f>
        <v>351308</v>
      </c>
      <c r="C72" s="181">
        <f aca="true" t="shared" si="5" ref="C72:H72">SUM(C8:C37,C45:C71)</f>
        <v>97003</v>
      </c>
      <c r="D72" s="169">
        <f t="shared" si="5"/>
        <v>50225</v>
      </c>
      <c r="E72" s="229">
        <f t="shared" si="5"/>
        <v>494</v>
      </c>
      <c r="F72" s="229">
        <f t="shared" si="5"/>
        <v>2</v>
      </c>
      <c r="G72" s="353">
        <f t="shared" si="5"/>
        <v>49729</v>
      </c>
      <c r="H72" s="181">
        <f t="shared" si="5"/>
        <v>204080</v>
      </c>
    </row>
    <row r="73" ht="22.5" customHeight="1">
      <c r="A73" s="13" t="s">
        <v>282</v>
      </c>
    </row>
  </sheetData>
  <mergeCells count="18">
    <mergeCell ref="A4:A7"/>
    <mergeCell ref="F43:F44"/>
    <mergeCell ref="G43:G44"/>
    <mergeCell ref="A41:A44"/>
    <mergeCell ref="B41:H41"/>
    <mergeCell ref="B42:B44"/>
    <mergeCell ref="D43:D44"/>
    <mergeCell ref="E43:E44"/>
    <mergeCell ref="B4:H4"/>
    <mergeCell ref="C42:C44"/>
    <mergeCell ref="H42:H44"/>
    <mergeCell ref="B5:B7"/>
    <mergeCell ref="H5:H7"/>
    <mergeCell ref="D6:D7"/>
    <mergeCell ref="E6:E7"/>
    <mergeCell ref="F6:F7"/>
    <mergeCell ref="C5:C7"/>
    <mergeCell ref="G6:G7"/>
  </mergeCells>
  <printOptions horizontalCentered="1"/>
  <pageMargins left="0.5905511811023623" right="0.5905511811023623" top="0.5905511811023623" bottom="0.5905511811023623" header="0.3937007874015748" footer="0.3937007874015748"/>
  <pageSetup firstPageNumber="35" useFirstPageNumber="1" fitToHeight="2" horizontalDpi="600" verticalDpi="600" orientation="portrait" paperSize="9" scale="85" r:id="rId1"/>
  <headerFooter alignWithMargins="0">
    <oddFooter>&amp;C&amp;P</oddFooter>
  </headerFooter>
  <rowBreaks count="1" manualBreakCount="1">
    <brk id="37" max="9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9">
    <tabColor indexed="15"/>
  </sheetPr>
  <dimension ref="A1:H72"/>
  <sheetViews>
    <sheetView view="pageBreakPreview" zoomScale="75" zoomScaleSheetLayoutView="75" workbookViewId="0" topLeftCell="A1">
      <pane xSplit="1" ySplit="7" topLeftCell="B56" activePane="bottomRight" state="frozen"/>
      <selection pane="topLeft" activeCell="I50" sqref="I50:I75"/>
      <selection pane="topRight" activeCell="I50" sqref="I50:I75"/>
      <selection pane="bottomLeft" activeCell="I50" sqref="I50:I75"/>
      <selection pane="bottomRight" activeCell="E1" sqref="E1:F16384"/>
    </sheetView>
  </sheetViews>
  <sheetFormatPr defaultColWidth="8.796875" defaultRowHeight="15"/>
  <cols>
    <col min="1" max="2" width="12.5" style="9" customWidth="1"/>
    <col min="3" max="3" width="12.5" style="20" customWidth="1"/>
    <col min="4" max="4" width="12.09765625" style="20" customWidth="1"/>
    <col min="5" max="6" width="11.09765625" style="20" customWidth="1"/>
    <col min="7" max="7" width="11" style="20" customWidth="1"/>
    <col min="8" max="8" width="10.3984375" style="20" customWidth="1"/>
    <col min="9" max="16384" width="11" style="9" customWidth="1"/>
  </cols>
  <sheetData>
    <row r="1" spans="1:2" ht="24" customHeight="1">
      <c r="A1" s="29" t="s">
        <v>56</v>
      </c>
      <c r="B1" s="29"/>
    </row>
    <row r="2" spans="1:2" ht="24" customHeight="1">
      <c r="A2" s="29" t="s">
        <v>60</v>
      </c>
      <c r="B2" s="29"/>
    </row>
    <row r="3" spans="1:8" ht="24" customHeight="1" thickBot="1">
      <c r="A3" s="28" t="s">
        <v>268</v>
      </c>
      <c r="B3" s="28"/>
      <c r="C3" s="81"/>
      <c r="D3" s="81"/>
      <c r="E3" s="81"/>
      <c r="F3" s="81"/>
      <c r="G3" s="82"/>
      <c r="H3" s="83" t="s">
        <v>112</v>
      </c>
    </row>
    <row r="4" spans="1:8" ht="20.25" customHeight="1" thickBot="1">
      <c r="A4" s="495" t="s">
        <v>32</v>
      </c>
      <c r="B4" s="450"/>
      <c r="C4" s="491"/>
      <c r="D4" s="491"/>
      <c r="E4" s="491"/>
      <c r="F4" s="491"/>
      <c r="G4" s="491"/>
      <c r="H4" s="492"/>
    </row>
    <row r="5" spans="1:8" ht="16.5" customHeight="1">
      <c r="A5" s="475"/>
      <c r="B5" s="475" t="s">
        <v>275</v>
      </c>
      <c r="C5" s="486" t="s">
        <v>184</v>
      </c>
      <c r="D5" s="122" t="s">
        <v>151</v>
      </c>
      <c r="E5" s="123"/>
      <c r="F5" s="123"/>
      <c r="G5" s="124"/>
      <c r="H5" s="483" t="s">
        <v>186</v>
      </c>
    </row>
    <row r="6" spans="1:8" ht="16.5" customHeight="1">
      <c r="A6" s="475"/>
      <c r="B6" s="475"/>
      <c r="C6" s="496"/>
      <c r="D6" s="489" t="s">
        <v>58</v>
      </c>
      <c r="E6" s="479" t="s">
        <v>59</v>
      </c>
      <c r="F6" s="481" t="s">
        <v>83</v>
      </c>
      <c r="G6" s="477" t="s">
        <v>188</v>
      </c>
      <c r="H6" s="493"/>
    </row>
    <row r="7" spans="1:8" ht="16.5" customHeight="1" thickBot="1">
      <c r="A7" s="476"/>
      <c r="B7" s="476"/>
      <c r="C7" s="497"/>
      <c r="D7" s="490"/>
      <c r="E7" s="480"/>
      <c r="F7" s="482"/>
      <c r="G7" s="478"/>
      <c r="H7" s="494"/>
    </row>
    <row r="8" spans="1:8" ht="23.25" customHeight="1">
      <c r="A8" s="115" t="s">
        <v>200</v>
      </c>
      <c r="B8" s="244">
        <f aca="true" t="shared" si="0" ref="B8:B37">SUM(C8,D8,H8)</f>
        <v>11640</v>
      </c>
      <c r="C8" s="175">
        <v>355</v>
      </c>
      <c r="D8" s="165">
        <f aca="true" t="shared" si="1" ref="D8:D37">SUM(E8:G8)</f>
        <v>10319</v>
      </c>
      <c r="E8" s="217">
        <v>3366</v>
      </c>
      <c r="F8" s="217">
        <v>3101</v>
      </c>
      <c r="G8" s="355">
        <v>3852</v>
      </c>
      <c r="H8" s="175">
        <v>966</v>
      </c>
    </row>
    <row r="9" spans="1:8" ht="23.25" customHeight="1">
      <c r="A9" s="245" t="s">
        <v>201</v>
      </c>
      <c r="B9" s="246">
        <f t="shared" si="0"/>
        <v>3625</v>
      </c>
      <c r="C9" s="176">
        <v>0</v>
      </c>
      <c r="D9" s="166">
        <f t="shared" si="1"/>
        <v>3625</v>
      </c>
      <c r="E9" s="220">
        <v>414</v>
      </c>
      <c r="F9" s="220">
        <v>1866</v>
      </c>
      <c r="G9" s="350">
        <v>1345</v>
      </c>
      <c r="H9" s="176">
        <v>0</v>
      </c>
    </row>
    <row r="10" spans="1:8" ht="23.25" customHeight="1">
      <c r="A10" s="245" t="s">
        <v>202</v>
      </c>
      <c r="B10" s="246">
        <f t="shared" si="0"/>
        <v>2363</v>
      </c>
      <c r="C10" s="176">
        <v>0</v>
      </c>
      <c r="D10" s="166">
        <f t="shared" si="1"/>
        <v>2262</v>
      </c>
      <c r="E10" s="220">
        <v>0</v>
      </c>
      <c r="F10" s="220">
        <v>0</v>
      </c>
      <c r="G10" s="350">
        <v>2262</v>
      </c>
      <c r="H10" s="176">
        <v>101</v>
      </c>
    </row>
    <row r="11" spans="1:8" ht="23.25" customHeight="1">
      <c r="A11" s="245" t="s">
        <v>203</v>
      </c>
      <c r="B11" s="246">
        <f t="shared" si="0"/>
        <v>2091</v>
      </c>
      <c r="C11" s="176">
        <v>0</v>
      </c>
      <c r="D11" s="166">
        <f t="shared" si="1"/>
        <v>2074</v>
      </c>
      <c r="E11" s="220">
        <v>0</v>
      </c>
      <c r="F11" s="220">
        <v>1091</v>
      </c>
      <c r="G11" s="350">
        <v>983</v>
      </c>
      <c r="H11" s="176">
        <v>17</v>
      </c>
    </row>
    <row r="12" spans="1:8" ht="23.25" customHeight="1">
      <c r="A12" s="247" t="s">
        <v>204</v>
      </c>
      <c r="B12" s="248">
        <f t="shared" si="0"/>
        <v>1228</v>
      </c>
      <c r="C12" s="177">
        <v>187</v>
      </c>
      <c r="D12" s="167">
        <f t="shared" si="1"/>
        <v>1025</v>
      </c>
      <c r="E12" s="223">
        <v>152</v>
      </c>
      <c r="F12" s="223">
        <v>873</v>
      </c>
      <c r="G12" s="351">
        <v>0</v>
      </c>
      <c r="H12" s="177">
        <v>16</v>
      </c>
    </row>
    <row r="13" spans="1:8" ht="23.25" customHeight="1">
      <c r="A13" s="249" t="s">
        <v>205</v>
      </c>
      <c r="B13" s="250">
        <f t="shared" si="0"/>
        <v>772</v>
      </c>
      <c r="C13" s="178">
        <v>0</v>
      </c>
      <c r="D13" s="168">
        <f t="shared" si="1"/>
        <v>543</v>
      </c>
      <c r="E13" s="226">
        <v>0</v>
      </c>
      <c r="F13" s="226">
        <v>543</v>
      </c>
      <c r="G13" s="352">
        <v>0</v>
      </c>
      <c r="H13" s="178">
        <v>229</v>
      </c>
    </row>
    <row r="14" spans="1:8" ht="23.25" customHeight="1">
      <c r="A14" s="245" t="s">
        <v>206</v>
      </c>
      <c r="B14" s="246">
        <f t="shared" si="0"/>
        <v>3177</v>
      </c>
      <c r="C14" s="176">
        <v>0</v>
      </c>
      <c r="D14" s="166">
        <f t="shared" si="1"/>
        <v>3127</v>
      </c>
      <c r="E14" s="220">
        <v>690</v>
      </c>
      <c r="F14" s="220">
        <v>2214</v>
      </c>
      <c r="G14" s="350">
        <v>223</v>
      </c>
      <c r="H14" s="176">
        <v>50</v>
      </c>
    </row>
    <row r="15" spans="1:8" ht="23.25" customHeight="1">
      <c r="A15" s="245" t="s">
        <v>207</v>
      </c>
      <c r="B15" s="246">
        <f t="shared" si="0"/>
        <v>2582</v>
      </c>
      <c r="C15" s="176">
        <v>1003</v>
      </c>
      <c r="D15" s="166">
        <f t="shared" si="1"/>
        <v>1542</v>
      </c>
      <c r="E15" s="220">
        <v>514</v>
      </c>
      <c r="F15" s="220">
        <v>0</v>
      </c>
      <c r="G15" s="350">
        <v>1028</v>
      </c>
      <c r="H15" s="176">
        <v>37</v>
      </c>
    </row>
    <row r="16" spans="1:8" ht="23.25" customHeight="1">
      <c r="A16" s="245" t="s">
        <v>208</v>
      </c>
      <c r="B16" s="246">
        <f t="shared" si="0"/>
        <v>430</v>
      </c>
      <c r="C16" s="176">
        <v>0</v>
      </c>
      <c r="D16" s="166">
        <f t="shared" si="1"/>
        <v>363</v>
      </c>
      <c r="E16" s="220">
        <v>46</v>
      </c>
      <c r="F16" s="220">
        <v>205</v>
      </c>
      <c r="G16" s="350">
        <v>112</v>
      </c>
      <c r="H16" s="176">
        <v>67</v>
      </c>
    </row>
    <row r="17" spans="1:8" ht="23.25" customHeight="1">
      <c r="A17" s="247" t="s">
        <v>209</v>
      </c>
      <c r="B17" s="248">
        <f t="shared" si="0"/>
        <v>743</v>
      </c>
      <c r="C17" s="177">
        <v>157</v>
      </c>
      <c r="D17" s="167">
        <f t="shared" si="1"/>
        <v>577</v>
      </c>
      <c r="E17" s="223">
        <v>0</v>
      </c>
      <c r="F17" s="223">
        <v>577</v>
      </c>
      <c r="G17" s="351">
        <v>0</v>
      </c>
      <c r="H17" s="177">
        <v>9</v>
      </c>
    </row>
    <row r="18" spans="1:8" ht="23.25" customHeight="1">
      <c r="A18" s="249" t="s">
        <v>210</v>
      </c>
      <c r="B18" s="250">
        <f t="shared" si="0"/>
        <v>1213</v>
      </c>
      <c r="C18" s="178">
        <v>480</v>
      </c>
      <c r="D18" s="168">
        <f t="shared" si="1"/>
        <v>674</v>
      </c>
      <c r="E18" s="226">
        <v>57</v>
      </c>
      <c r="F18" s="226">
        <v>472</v>
      </c>
      <c r="G18" s="352">
        <v>145</v>
      </c>
      <c r="H18" s="178">
        <v>59</v>
      </c>
    </row>
    <row r="19" spans="1:8" ht="23.25" customHeight="1">
      <c r="A19" s="245" t="s">
        <v>211</v>
      </c>
      <c r="B19" s="246">
        <f t="shared" si="0"/>
        <v>3330</v>
      </c>
      <c r="C19" s="176">
        <v>0</v>
      </c>
      <c r="D19" s="166">
        <f t="shared" si="1"/>
        <v>3330</v>
      </c>
      <c r="E19" s="220">
        <v>423</v>
      </c>
      <c r="F19" s="220">
        <v>2359</v>
      </c>
      <c r="G19" s="350">
        <v>548</v>
      </c>
      <c r="H19" s="176">
        <v>0</v>
      </c>
    </row>
    <row r="20" spans="1:8" ht="23.25" customHeight="1">
      <c r="A20" s="245" t="s">
        <v>212</v>
      </c>
      <c r="B20" s="246">
        <f t="shared" si="0"/>
        <v>1654</v>
      </c>
      <c r="C20" s="176">
        <v>0</v>
      </c>
      <c r="D20" s="166">
        <f t="shared" si="1"/>
        <v>1623</v>
      </c>
      <c r="E20" s="220">
        <v>365</v>
      </c>
      <c r="F20" s="220">
        <v>0</v>
      </c>
      <c r="G20" s="350">
        <v>1258</v>
      </c>
      <c r="H20" s="176">
        <v>31</v>
      </c>
    </row>
    <row r="21" spans="1:8" ht="23.25" customHeight="1">
      <c r="A21" s="245" t="s">
        <v>213</v>
      </c>
      <c r="B21" s="246">
        <f t="shared" si="0"/>
        <v>1160</v>
      </c>
      <c r="C21" s="176">
        <v>29</v>
      </c>
      <c r="D21" s="166">
        <f t="shared" si="1"/>
        <v>1076</v>
      </c>
      <c r="E21" s="220">
        <v>0</v>
      </c>
      <c r="F21" s="220">
        <v>0</v>
      </c>
      <c r="G21" s="350">
        <v>1076</v>
      </c>
      <c r="H21" s="176">
        <v>55</v>
      </c>
    </row>
    <row r="22" spans="1:8" ht="23.25" customHeight="1">
      <c r="A22" s="247" t="s">
        <v>214</v>
      </c>
      <c r="B22" s="248">
        <f t="shared" si="0"/>
        <v>987</v>
      </c>
      <c r="C22" s="177">
        <v>0</v>
      </c>
      <c r="D22" s="167">
        <f t="shared" si="1"/>
        <v>943</v>
      </c>
      <c r="E22" s="223">
        <v>72</v>
      </c>
      <c r="F22" s="223">
        <v>0</v>
      </c>
      <c r="G22" s="351">
        <v>871</v>
      </c>
      <c r="H22" s="177">
        <v>44</v>
      </c>
    </row>
    <row r="23" spans="1:8" ht="23.25" customHeight="1">
      <c r="A23" s="249" t="s">
        <v>215</v>
      </c>
      <c r="B23" s="250">
        <f t="shared" si="0"/>
        <v>504</v>
      </c>
      <c r="C23" s="178">
        <v>158</v>
      </c>
      <c r="D23" s="168">
        <f t="shared" si="1"/>
        <v>346</v>
      </c>
      <c r="E23" s="226">
        <v>0</v>
      </c>
      <c r="F23" s="226">
        <v>346</v>
      </c>
      <c r="G23" s="352">
        <v>0</v>
      </c>
      <c r="H23" s="178">
        <v>0</v>
      </c>
    </row>
    <row r="24" spans="1:8" ht="23.25" customHeight="1">
      <c r="A24" s="245" t="s">
        <v>216</v>
      </c>
      <c r="B24" s="246">
        <f t="shared" si="0"/>
        <v>161</v>
      </c>
      <c r="C24" s="176">
        <v>0</v>
      </c>
      <c r="D24" s="166">
        <f t="shared" si="1"/>
        <v>145</v>
      </c>
      <c r="E24" s="220">
        <v>0</v>
      </c>
      <c r="F24" s="220">
        <v>38</v>
      </c>
      <c r="G24" s="350">
        <v>107</v>
      </c>
      <c r="H24" s="176">
        <v>16</v>
      </c>
    </row>
    <row r="25" spans="1:8" ht="23.25" customHeight="1">
      <c r="A25" s="245" t="s">
        <v>217</v>
      </c>
      <c r="B25" s="246">
        <f t="shared" si="0"/>
        <v>441</v>
      </c>
      <c r="C25" s="176">
        <v>0</v>
      </c>
      <c r="D25" s="166">
        <f t="shared" si="1"/>
        <v>423</v>
      </c>
      <c r="E25" s="220">
        <v>35</v>
      </c>
      <c r="F25" s="220">
        <v>43</v>
      </c>
      <c r="G25" s="350">
        <v>345</v>
      </c>
      <c r="H25" s="176">
        <v>18</v>
      </c>
    </row>
    <row r="26" spans="1:8" ht="23.25" customHeight="1">
      <c r="A26" s="245" t="s">
        <v>218</v>
      </c>
      <c r="B26" s="246">
        <f t="shared" si="0"/>
        <v>1339</v>
      </c>
      <c r="C26" s="176">
        <v>261</v>
      </c>
      <c r="D26" s="166">
        <f t="shared" si="1"/>
        <v>1078</v>
      </c>
      <c r="E26" s="220">
        <v>0</v>
      </c>
      <c r="F26" s="220">
        <v>847</v>
      </c>
      <c r="G26" s="350">
        <v>231</v>
      </c>
      <c r="H26" s="176">
        <v>0</v>
      </c>
    </row>
    <row r="27" spans="1:8" ht="23.25" customHeight="1">
      <c r="A27" s="247" t="s">
        <v>219</v>
      </c>
      <c r="B27" s="248">
        <f t="shared" si="0"/>
        <v>902</v>
      </c>
      <c r="C27" s="177">
        <v>282</v>
      </c>
      <c r="D27" s="167">
        <f t="shared" si="1"/>
        <v>593</v>
      </c>
      <c r="E27" s="223">
        <v>0</v>
      </c>
      <c r="F27" s="223">
        <v>593</v>
      </c>
      <c r="G27" s="351">
        <v>0</v>
      </c>
      <c r="H27" s="177">
        <v>27</v>
      </c>
    </row>
    <row r="28" spans="1:8" ht="23.25" customHeight="1">
      <c r="A28" s="249" t="s">
        <v>220</v>
      </c>
      <c r="B28" s="250">
        <f t="shared" si="0"/>
        <v>392</v>
      </c>
      <c r="C28" s="178">
        <v>381</v>
      </c>
      <c r="D28" s="168">
        <f t="shared" si="1"/>
        <v>0</v>
      </c>
      <c r="E28" s="226">
        <v>0</v>
      </c>
      <c r="F28" s="226">
        <v>0</v>
      </c>
      <c r="G28" s="352">
        <v>0</v>
      </c>
      <c r="H28" s="178">
        <v>11</v>
      </c>
    </row>
    <row r="29" spans="1:8" ht="23.25" customHeight="1">
      <c r="A29" s="245" t="s">
        <v>221</v>
      </c>
      <c r="B29" s="246">
        <f t="shared" si="0"/>
        <v>1312</v>
      </c>
      <c r="C29" s="176">
        <v>44</v>
      </c>
      <c r="D29" s="166">
        <f t="shared" si="1"/>
        <v>1151</v>
      </c>
      <c r="E29" s="220">
        <v>253</v>
      </c>
      <c r="F29" s="220">
        <v>898</v>
      </c>
      <c r="G29" s="350">
        <v>0</v>
      </c>
      <c r="H29" s="176">
        <v>117</v>
      </c>
    </row>
    <row r="30" spans="1:8" ht="23.25" customHeight="1">
      <c r="A30" s="245" t="s">
        <v>222</v>
      </c>
      <c r="B30" s="246">
        <f t="shared" si="0"/>
        <v>578</v>
      </c>
      <c r="C30" s="176">
        <v>212</v>
      </c>
      <c r="D30" s="166">
        <f t="shared" si="1"/>
        <v>366</v>
      </c>
      <c r="E30" s="220">
        <v>0</v>
      </c>
      <c r="F30" s="220">
        <v>366</v>
      </c>
      <c r="G30" s="350">
        <v>0</v>
      </c>
      <c r="H30" s="180">
        <v>0</v>
      </c>
    </row>
    <row r="31" spans="1:8" ht="23.25" customHeight="1">
      <c r="A31" s="245" t="s">
        <v>223</v>
      </c>
      <c r="B31" s="246">
        <f t="shared" si="0"/>
        <v>846</v>
      </c>
      <c r="C31" s="176"/>
      <c r="D31" s="166">
        <f t="shared" si="1"/>
        <v>832</v>
      </c>
      <c r="E31" s="220">
        <v>118</v>
      </c>
      <c r="F31" s="220">
        <v>627</v>
      </c>
      <c r="G31" s="350">
        <v>87</v>
      </c>
      <c r="H31" s="176">
        <v>14</v>
      </c>
    </row>
    <row r="32" spans="1:8" ht="23.25" customHeight="1">
      <c r="A32" s="247" t="s">
        <v>224</v>
      </c>
      <c r="B32" s="248">
        <f t="shared" si="0"/>
        <v>437</v>
      </c>
      <c r="C32" s="177">
        <v>103</v>
      </c>
      <c r="D32" s="167">
        <f t="shared" si="1"/>
        <v>329</v>
      </c>
      <c r="E32" s="223">
        <v>25</v>
      </c>
      <c r="F32" s="223">
        <v>304</v>
      </c>
      <c r="G32" s="351">
        <v>0</v>
      </c>
      <c r="H32" s="177">
        <v>5</v>
      </c>
    </row>
    <row r="33" spans="1:8" ht="23.25" customHeight="1">
      <c r="A33" s="249" t="s">
        <v>225</v>
      </c>
      <c r="B33" s="250">
        <f t="shared" si="0"/>
        <v>660</v>
      </c>
      <c r="C33" s="178">
        <v>136</v>
      </c>
      <c r="D33" s="168">
        <f t="shared" si="1"/>
        <v>501</v>
      </c>
      <c r="E33" s="226">
        <v>88</v>
      </c>
      <c r="F33" s="226">
        <v>413</v>
      </c>
      <c r="G33" s="352">
        <v>0</v>
      </c>
      <c r="H33" s="178">
        <v>23</v>
      </c>
    </row>
    <row r="34" spans="1:8" ht="23.25" customHeight="1">
      <c r="A34" s="245" t="s">
        <v>226</v>
      </c>
      <c r="B34" s="246">
        <f t="shared" si="0"/>
        <v>393</v>
      </c>
      <c r="C34" s="176">
        <v>96</v>
      </c>
      <c r="D34" s="166">
        <f t="shared" si="1"/>
        <v>291</v>
      </c>
      <c r="E34" s="220">
        <v>0</v>
      </c>
      <c r="F34" s="220">
        <v>291</v>
      </c>
      <c r="G34" s="350">
        <v>0</v>
      </c>
      <c r="H34" s="176">
        <v>6</v>
      </c>
    </row>
    <row r="35" spans="1:8" ht="23.25" customHeight="1">
      <c r="A35" s="245" t="s">
        <v>227</v>
      </c>
      <c r="B35" s="246">
        <f t="shared" si="0"/>
        <v>274</v>
      </c>
      <c r="C35" s="176">
        <v>141</v>
      </c>
      <c r="D35" s="166">
        <f t="shared" si="1"/>
        <v>126</v>
      </c>
      <c r="E35" s="220">
        <v>0</v>
      </c>
      <c r="F35" s="220">
        <v>126</v>
      </c>
      <c r="G35" s="350">
        <v>0</v>
      </c>
      <c r="H35" s="176">
        <v>7</v>
      </c>
    </row>
    <row r="36" spans="1:8" ht="23.25" customHeight="1">
      <c r="A36" s="245" t="s">
        <v>228</v>
      </c>
      <c r="B36" s="246">
        <f t="shared" si="0"/>
        <v>420</v>
      </c>
      <c r="C36" s="176">
        <v>0</v>
      </c>
      <c r="D36" s="166">
        <f t="shared" si="1"/>
        <v>420</v>
      </c>
      <c r="E36" s="220">
        <v>0</v>
      </c>
      <c r="F36" s="220">
        <v>234</v>
      </c>
      <c r="G36" s="350">
        <v>186</v>
      </c>
      <c r="H36" s="176">
        <v>0</v>
      </c>
    </row>
    <row r="37" spans="1:8" ht="23.25" customHeight="1" thickBot="1">
      <c r="A37" s="251" t="s">
        <v>229</v>
      </c>
      <c r="B37" s="252">
        <f t="shared" si="0"/>
        <v>690</v>
      </c>
      <c r="C37" s="181">
        <v>0</v>
      </c>
      <c r="D37" s="169">
        <f t="shared" si="1"/>
        <v>677</v>
      </c>
      <c r="E37" s="229">
        <v>60</v>
      </c>
      <c r="F37" s="229">
        <v>438</v>
      </c>
      <c r="G37" s="353">
        <v>179</v>
      </c>
      <c r="H37" s="181">
        <v>13</v>
      </c>
    </row>
    <row r="38" spans="1:2" ht="24" customHeight="1">
      <c r="A38" s="29" t="s">
        <v>56</v>
      </c>
      <c r="B38" s="29"/>
    </row>
    <row r="39" spans="1:8" ht="24" customHeight="1">
      <c r="A39" s="29" t="s">
        <v>60</v>
      </c>
      <c r="B39" s="253"/>
      <c r="C39" s="91"/>
      <c r="D39" s="254"/>
      <c r="E39" s="90"/>
      <c r="F39" s="91"/>
      <c r="G39" s="90"/>
      <c r="H39" s="91"/>
    </row>
    <row r="40" spans="1:8" ht="24" customHeight="1" thickBot="1">
      <c r="A40" s="28" t="s">
        <v>269</v>
      </c>
      <c r="B40" s="28"/>
      <c r="C40" s="81"/>
      <c r="D40" s="81"/>
      <c r="E40" s="81"/>
      <c r="F40" s="81"/>
      <c r="G40" s="82"/>
      <c r="H40" s="83" t="s">
        <v>112</v>
      </c>
    </row>
    <row r="41" spans="1:8" ht="20.25" customHeight="1" thickBot="1">
      <c r="A41" s="495" t="s">
        <v>32</v>
      </c>
      <c r="B41" s="450"/>
      <c r="C41" s="491"/>
      <c r="D41" s="491"/>
      <c r="E41" s="491"/>
      <c r="F41" s="491"/>
      <c r="G41" s="491"/>
      <c r="H41" s="492"/>
    </row>
    <row r="42" spans="1:8" ht="16.5" customHeight="1">
      <c r="A42" s="475"/>
      <c r="B42" s="475" t="s">
        <v>275</v>
      </c>
      <c r="C42" s="486" t="s">
        <v>184</v>
      </c>
      <c r="D42" s="122" t="s">
        <v>151</v>
      </c>
      <c r="E42" s="123"/>
      <c r="F42" s="123"/>
      <c r="G42" s="124"/>
      <c r="H42" s="483" t="s">
        <v>186</v>
      </c>
    </row>
    <row r="43" spans="1:8" ht="16.5" customHeight="1">
      <c r="A43" s="475"/>
      <c r="B43" s="475"/>
      <c r="C43" s="496"/>
      <c r="D43" s="489" t="s">
        <v>58</v>
      </c>
      <c r="E43" s="479" t="s">
        <v>59</v>
      </c>
      <c r="F43" s="481" t="s">
        <v>83</v>
      </c>
      <c r="G43" s="477" t="s">
        <v>188</v>
      </c>
      <c r="H43" s="493"/>
    </row>
    <row r="44" spans="1:8" ht="16.5" customHeight="1" thickBot="1">
      <c r="A44" s="476"/>
      <c r="B44" s="476"/>
      <c r="C44" s="497"/>
      <c r="D44" s="490"/>
      <c r="E44" s="480"/>
      <c r="F44" s="482"/>
      <c r="G44" s="478"/>
      <c r="H44" s="494"/>
    </row>
    <row r="45" spans="1:8" ht="23.25" customHeight="1">
      <c r="A45" s="249" t="s">
        <v>230</v>
      </c>
      <c r="B45" s="250">
        <f aca="true" t="shared" si="2" ref="B45:B71">SUM(C45,D45,H45)</f>
        <v>742</v>
      </c>
      <c r="C45" s="178">
        <v>742</v>
      </c>
      <c r="D45" s="168">
        <f aca="true" t="shared" si="3" ref="D45:D52">SUM(E45:G45)</f>
        <v>0</v>
      </c>
      <c r="E45" s="226">
        <v>0</v>
      </c>
      <c r="F45" s="226">
        <v>0</v>
      </c>
      <c r="G45" s="352">
        <v>0</v>
      </c>
      <c r="H45" s="178">
        <v>0</v>
      </c>
    </row>
    <row r="46" spans="1:8" ht="23.25" customHeight="1">
      <c r="A46" s="245" t="s">
        <v>231</v>
      </c>
      <c r="B46" s="246">
        <f t="shared" si="2"/>
        <v>533</v>
      </c>
      <c r="C46" s="176">
        <v>74</v>
      </c>
      <c r="D46" s="166">
        <f t="shared" si="3"/>
        <v>427</v>
      </c>
      <c r="E46" s="220">
        <v>36</v>
      </c>
      <c r="F46" s="220">
        <v>304</v>
      </c>
      <c r="G46" s="350">
        <v>87</v>
      </c>
      <c r="H46" s="176">
        <v>32</v>
      </c>
    </row>
    <row r="47" spans="1:8" ht="23.25" customHeight="1">
      <c r="A47" s="245" t="s">
        <v>232</v>
      </c>
      <c r="B47" s="246">
        <f t="shared" si="2"/>
        <v>480</v>
      </c>
      <c r="C47" s="176">
        <v>134</v>
      </c>
      <c r="D47" s="166">
        <f t="shared" si="3"/>
        <v>320</v>
      </c>
      <c r="E47" s="220">
        <v>0</v>
      </c>
      <c r="F47" s="220">
        <v>0</v>
      </c>
      <c r="G47" s="350">
        <v>320</v>
      </c>
      <c r="H47" s="176">
        <v>26</v>
      </c>
    </row>
    <row r="48" spans="1:8" ht="23.25" customHeight="1">
      <c r="A48" s="245" t="s">
        <v>233</v>
      </c>
      <c r="B48" s="246">
        <f t="shared" si="2"/>
        <v>526</v>
      </c>
      <c r="C48" s="176">
        <v>292</v>
      </c>
      <c r="D48" s="166">
        <f t="shared" si="3"/>
        <v>234</v>
      </c>
      <c r="E48" s="220">
        <v>0</v>
      </c>
      <c r="F48" s="220">
        <v>234</v>
      </c>
      <c r="G48" s="350">
        <v>0</v>
      </c>
      <c r="H48" s="176">
        <v>0</v>
      </c>
    </row>
    <row r="49" spans="1:8" ht="23.25" customHeight="1">
      <c r="A49" s="247" t="s">
        <v>183</v>
      </c>
      <c r="B49" s="248">
        <f t="shared" si="2"/>
        <v>126</v>
      </c>
      <c r="C49" s="177">
        <v>69</v>
      </c>
      <c r="D49" s="167">
        <f t="shared" si="3"/>
        <v>26</v>
      </c>
      <c r="E49" s="223">
        <v>26</v>
      </c>
      <c r="F49" s="223">
        <v>0</v>
      </c>
      <c r="G49" s="351">
        <v>0</v>
      </c>
      <c r="H49" s="177">
        <v>31</v>
      </c>
    </row>
    <row r="50" spans="1:8" ht="23.25" customHeight="1">
      <c r="A50" s="255" t="s">
        <v>301</v>
      </c>
      <c r="B50" s="256">
        <f t="shared" si="2"/>
        <v>433</v>
      </c>
      <c r="C50" s="176">
        <v>0</v>
      </c>
      <c r="D50" s="171">
        <f t="shared" si="3"/>
        <v>433</v>
      </c>
      <c r="E50" s="220">
        <v>45</v>
      </c>
      <c r="F50" s="220">
        <v>311</v>
      </c>
      <c r="G50" s="350">
        <v>77</v>
      </c>
      <c r="H50" s="176">
        <v>0</v>
      </c>
    </row>
    <row r="51" spans="1:8" ht="23.25" customHeight="1">
      <c r="A51" s="245" t="s">
        <v>291</v>
      </c>
      <c r="B51" s="256">
        <f t="shared" si="2"/>
        <v>216</v>
      </c>
      <c r="C51" s="176">
        <v>139</v>
      </c>
      <c r="D51" s="171">
        <f t="shared" si="3"/>
        <v>52</v>
      </c>
      <c r="E51" s="220">
        <v>26</v>
      </c>
      <c r="F51" s="220">
        <v>0</v>
      </c>
      <c r="G51" s="350">
        <v>26</v>
      </c>
      <c r="H51" s="176">
        <v>25</v>
      </c>
    </row>
    <row r="52" spans="1:8" ht="23.25" customHeight="1">
      <c r="A52" s="255" t="s">
        <v>234</v>
      </c>
      <c r="B52" s="256">
        <f t="shared" si="2"/>
        <v>358</v>
      </c>
      <c r="C52" s="176">
        <v>0</v>
      </c>
      <c r="D52" s="171">
        <f t="shared" si="3"/>
        <v>358</v>
      </c>
      <c r="E52" s="220">
        <v>33</v>
      </c>
      <c r="F52" s="220">
        <v>292</v>
      </c>
      <c r="G52" s="350">
        <v>33</v>
      </c>
      <c r="H52" s="176">
        <v>0</v>
      </c>
    </row>
    <row r="53" spans="1:8" ht="23.25" customHeight="1">
      <c r="A53" s="255" t="s">
        <v>235</v>
      </c>
      <c r="B53" s="256">
        <f t="shared" si="2"/>
        <v>449</v>
      </c>
      <c r="C53" s="176">
        <v>105</v>
      </c>
      <c r="D53" s="171">
        <f aca="true" t="shared" si="4" ref="D53:D71">SUM(E53:G53)</f>
        <v>336</v>
      </c>
      <c r="E53" s="220">
        <v>58</v>
      </c>
      <c r="F53" s="220">
        <v>278</v>
      </c>
      <c r="G53" s="350">
        <v>0</v>
      </c>
      <c r="H53" s="176">
        <v>8</v>
      </c>
    </row>
    <row r="54" spans="1:8" ht="23.25" customHeight="1">
      <c r="A54" s="257" t="s">
        <v>236</v>
      </c>
      <c r="B54" s="258">
        <f t="shared" si="2"/>
        <v>112</v>
      </c>
      <c r="C54" s="177">
        <v>35</v>
      </c>
      <c r="D54" s="172">
        <f t="shared" si="4"/>
        <v>77</v>
      </c>
      <c r="E54" s="223">
        <v>0</v>
      </c>
      <c r="F54" s="223">
        <v>77</v>
      </c>
      <c r="G54" s="351">
        <v>0</v>
      </c>
      <c r="H54" s="177">
        <v>0</v>
      </c>
    </row>
    <row r="55" spans="1:8" ht="23.25" customHeight="1">
      <c r="A55" s="255" t="s">
        <v>237</v>
      </c>
      <c r="B55" s="256">
        <f t="shared" si="2"/>
        <v>72</v>
      </c>
      <c r="C55" s="176"/>
      <c r="D55" s="171">
        <f t="shared" si="4"/>
        <v>72</v>
      </c>
      <c r="E55" s="220">
        <v>9</v>
      </c>
      <c r="F55" s="220">
        <v>7</v>
      </c>
      <c r="G55" s="350">
        <v>56</v>
      </c>
      <c r="H55" s="176">
        <v>0</v>
      </c>
    </row>
    <row r="56" spans="1:8" ht="23.25" customHeight="1">
      <c r="A56" s="255" t="s">
        <v>238</v>
      </c>
      <c r="B56" s="256">
        <f t="shared" si="2"/>
        <v>84</v>
      </c>
      <c r="C56" s="176">
        <v>0</v>
      </c>
      <c r="D56" s="171">
        <f t="shared" si="4"/>
        <v>82</v>
      </c>
      <c r="E56" s="220">
        <v>13</v>
      </c>
      <c r="F56" s="220">
        <v>6</v>
      </c>
      <c r="G56" s="350">
        <v>63</v>
      </c>
      <c r="H56" s="176">
        <v>2</v>
      </c>
    </row>
    <row r="57" spans="1:8" ht="23.25" customHeight="1">
      <c r="A57" s="255" t="s">
        <v>239</v>
      </c>
      <c r="B57" s="256">
        <f t="shared" si="2"/>
        <v>200</v>
      </c>
      <c r="C57" s="176">
        <v>0</v>
      </c>
      <c r="D57" s="171">
        <f t="shared" si="4"/>
        <v>196</v>
      </c>
      <c r="E57" s="220">
        <v>16</v>
      </c>
      <c r="F57" s="220">
        <v>94</v>
      </c>
      <c r="G57" s="350">
        <v>86</v>
      </c>
      <c r="H57" s="176">
        <v>4</v>
      </c>
    </row>
    <row r="58" spans="1:8" ht="23.25" customHeight="1">
      <c r="A58" s="255" t="s">
        <v>240</v>
      </c>
      <c r="B58" s="256">
        <f t="shared" si="2"/>
        <v>457</v>
      </c>
      <c r="C58" s="176">
        <v>365</v>
      </c>
      <c r="D58" s="171">
        <f t="shared" si="4"/>
        <v>84</v>
      </c>
      <c r="E58" s="220">
        <v>25</v>
      </c>
      <c r="F58" s="220">
        <v>0</v>
      </c>
      <c r="G58" s="350">
        <v>59</v>
      </c>
      <c r="H58" s="176">
        <v>8</v>
      </c>
    </row>
    <row r="59" spans="1:8" ht="23.25" customHeight="1">
      <c r="A59" s="257" t="s">
        <v>241</v>
      </c>
      <c r="B59" s="258">
        <f t="shared" si="2"/>
        <v>63</v>
      </c>
      <c r="C59" s="177">
        <v>18</v>
      </c>
      <c r="D59" s="172">
        <f t="shared" si="4"/>
        <v>45</v>
      </c>
      <c r="E59" s="223">
        <v>5</v>
      </c>
      <c r="F59" s="223">
        <v>40</v>
      </c>
      <c r="G59" s="351">
        <v>0</v>
      </c>
      <c r="H59" s="177">
        <v>0</v>
      </c>
    </row>
    <row r="60" spans="1:8" ht="23.25" customHeight="1">
      <c r="A60" s="255" t="s">
        <v>242</v>
      </c>
      <c r="B60" s="256">
        <f t="shared" si="2"/>
        <v>114</v>
      </c>
      <c r="C60" s="176">
        <v>114</v>
      </c>
      <c r="D60" s="219">
        <f t="shared" si="4"/>
        <v>0</v>
      </c>
      <c r="E60" s="220">
        <v>0</v>
      </c>
      <c r="F60" s="220">
        <v>0</v>
      </c>
      <c r="G60" s="350">
        <v>0</v>
      </c>
      <c r="H60" s="176">
        <v>0</v>
      </c>
    </row>
    <row r="61" spans="1:8" ht="23.25" customHeight="1">
      <c r="A61" s="255" t="s">
        <v>243</v>
      </c>
      <c r="B61" s="256">
        <f t="shared" si="2"/>
        <v>352</v>
      </c>
      <c r="C61" s="176">
        <v>165</v>
      </c>
      <c r="D61" s="219">
        <f t="shared" si="4"/>
        <v>187</v>
      </c>
      <c r="E61" s="220">
        <v>0</v>
      </c>
      <c r="F61" s="220">
        <v>187</v>
      </c>
      <c r="G61" s="350">
        <v>0</v>
      </c>
      <c r="H61" s="176">
        <v>0</v>
      </c>
    </row>
    <row r="62" spans="1:8" ht="23.25" customHeight="1">
      <c r="A62" s="255" t="s">
        <v>244</v>
      </c>
      <c r="B62" s="256">
        <f t="shared" si="2"/>
        <v>342</v>
      </c>
      <c r="C62" s="176">
        <v>0</v>
      </c>
      <c r="D62" s="171">
        <f t="shared" si="4"/>
        <v>342</v>
      </c>
      <c r="E62" s="220">
        <v>0</v>
      </c>
      <c r="F62" s="220">
        <v>239</v>
      </c>
      <c r="G62" s="350">
        <v>103</v>
      </c>
      <c r="H62" s="176">
        <v>0</v>
      </c>
    </row>
    <row r="63" spans="1:8" ht="23.25" customHeight="1">
      <c r="A63" s="255" t="s">
        <v>245</v>
      </c>
      <c r="B63" s="256">
        <f t="shared" si="2"/>
        <v>374</v>
      </c>
      <c r="C63" s="176">
        <v>0</v>
      </c>
      <c r="D63" s="171">
        <f t="shared" si="4"/>
        <v>374</v>
      </c>
      <c r="E63" s="220">
        <v>0</v>
      </c>
      <c r="F63" s="220">
        <v>263</v>
      </c>
      <c r="G63" s="350">
        <v>111</v>
      </c>
      <c r="H63" s="176">
        <v>0</v>
      </c>
    </row>
    <row r="64" spans="1:8" ht="23.25" customHeight="1">
      <c r="A64" s="257" t="s">
        <v>246</v>
      </c>
      <c r="B64" s="258">
        <f t="shared" si="2"/>
        <v>261</v>
      </c>
      <c r="C64" s="177">
        <v>0</v>
      </c>
      <c r="D64" s="172">
        <f t="shared" si="4"/>
        <v>249</v>
      </c>
      <c r="E64" s="223">
        <v>0</v>
      </c>
      <c r="F64" s="223">
        <v>170</v>
      </c>
      <c r="G64" s="351">
        <v>79</v>
      </c>
      <c r="H64" s="177">
        <v>12</v>
      </c>
    </row>
    <row r="65" spans="1:8" ht="23.25" customHeight="1">
      <c r="A65" s="255" t="s">
        <v>247</v>
      </c>
      <c r="B65" s="256">
        <f t="shared" si="2"/>
        <v>235</v>
      </c>
      <c r="C65" s="176">
        <v>119</v>
      </c>
      <c r="D65" s="219">
        <f t="shared" si="4"/>
        <v>100</v>
      </c>
      <c r="E65" s="220">
        <v>0</v>
      </c>
      <c r="F65" s="220">
        <v>0</v>
      </c>
      <c r="G65" s="350">
        <v>100</v>
      </c>
      <c r="H65" s="176">
        <v>16</v>
      </c>
    </row>
    <row r="66" spans="1:8" ht="23.25" customHeight="1">
      <c r="A66" s="255" t="s">
        <v>248</v>
      </c>
      <c r="B66" s="256">
        <f t="shared" si="2"/>
        <v>224</v>
      </c>
      <c r="C66" s="176">
        <v>0</v>
      </c>
      <c r="D66" s="219">
        <f t="shared" si="4"/>
        <v>103</v>
      </c>
      <c r="E66" s="220">
        <v>0</v>
      </c>
      <c r="F66" s="220">
        <v>0</v>
      </c>
      <c r="G66" s="350">
        <v>103</v>
      </c>
      <c r="H66" s="176">
        <v>121</v>
      </c>
    </row>
    <row r="67" spans="1:8" ht="23.25" customHeight="1">
      <c r="A67" s="255" t="s">
        <v>249</v>
      </c>
      <c r="B67" s="256">
        <f t="shared" si="2"/>
        <v>91</v>
      </c>
      <c r="C67" s="176">
        <v>32</v>
      </c>
      <c r="D67" s="171">
        <f t="shared" si="4"/>
        <v>59</v>
      </c>
      <c r="E67" s="220">
        <v>0</v>
      </c>
      <c r="F67" s="220">
        <v>0</v>
      </c>
      <c r="G67" s="350">
        <v>59</v>
      </c>
      <c r="H67" s="176">
        <v>0</v>
      </c>
    </row>
    <row r="68" spans="1:8" ht="23.25" customHeight="1">
      <c r="A68" s="255" t="s">
        <v>250</v>
      </c>
      <c r="B68" s="256">
        <f t="shared" si="2"/>
        <v>314</v>
      </c>
      <c r="C68" s="176">
        <v>0</v>
      </c>
      <c r="D68" s="171">
        <f t="shared" si="4"/>
        <v>302</v>
      </c>
      <c r="E68" s="220">
        <v>0</v>
      </c>
      <c r="F68" s="220">
        <v>132</v>
      </c>
      <c r="G68" s="350">
        <v>170</v>
      </c>
      <c r="H68" s="176">
        <v>12</v>
      </c>
    </row>
    <row r="69" spans="1:8" ht="23.25" customHeight="1">
      <c r="A69" s="257" t="s">
        <v>251</v>
      </c>
      <c r="B69" s="258">
        <f t="shared" si="2"/>
        <v>73</v>
      </c>
      <c r="C69" s="177">
        <v>0</v>
      </c>
      <c r="D69" s="222">
        <f t="shared" si="4"/>
        <v>71</v>
      </c>
      <c r="E69" s="223">
        <v>0</v>
      </c>
      <c r="F69" s="223">
        <v>0</v>
      </c>
      <c r="G69" s="351">
        <v>71</v>
      </c>
      <c r="H69" s="177">
        <v>2</v>
      </c>
    </row>
    <row r="70" spans="1:8" ht="23.25" customHeight="1">
      <c r="A70" s="255" t="s">
        <v>252</v>
      </c>
      <c r="B70" s="256">
        <f t="shared" si="2"/>
        <v>51</v>
      </c>
      <c r="C70" s="176">
        <v>0</v>
      </c>
      <c r="D70" s="219">
        <f t="shared" si="4"/>
        <v>51</v>
      </c>
      <c r="E70" s="220">
        <v>0</v>
      </c>
      <c r="F70" s="220">
        <v>0</v>
      </c>
      <c r="G70" s="350">
        <v>51</v>
      </c>
      <c r="H70" s="176">
        <v>0</v>
      </c>
    </row>
    <row r="71" spans="1:8" ht="23.25" customHeight="1" thickBot="1">
      <c r="A71" s="356" t="s">
        <v>253</v>
      </c>
      <c r="B71" s="357">
        <f t="shared" si="2"/>
        <v>14</v>
      </c>
      <c r="C71" s="181">
        <v>0</v>
      </c>
      <c r="D71" s="174">
        <f t="shared" si="4"/>
        <v>14</v>
      </c>
      <c r="E71" s="229">
        <v>0</v>
      </c>
      <c r="F71" s="229">
        <v>0</v>
      </c>
      <c r="G71" s="353">
        <v>14</v>
      </c>
      <c r="H71" s="181">
        <v>0</v>
      </c>
    </row>
    <row r="72" spans="1:8" ht="45" customHeight="1" thickBot="1">
      <c r="A72" s="259" t="s">
        <v>35</v>
      </c>
      <c r="B72" s="174">
        <f>SUM(B8:B37,B45:B71)</f>
        <v>53640</v>
      </c>
      <c r="C72" s="181">
        <f aca="true" t="shared" si="5" ref="C72:H72">SUM(C8:C37,C45:C71)</f>
        <v>6428</v>
      </c>
      <c r="D72" s="169">
        <f t="shared" si="5"/>
        <v>44975</v>
      </c>
      <c r="E72" s="229">
        <f t="shared" si="5"/>
        <v>6970</v>
      </c>
      <c r="F72" s="229">
        <f t="shared" si="5"/>
        <v>21499</v>
      </c>
      <c r="G72" s="353">
        <f t="shared" si="5"/>
        <v>16506</v>
      </c>
      <c r="H72" s="181">
        <f t="shared" si="5"/>
        <v>2237</v>
      </c>
    </row>
  </sheetData>
  <mergeCells count="18">
    <mergeCell ref="A4:A7"/>
    <mergeCell ref="C5:C7"/>
    <mergeCell ref="B4:H4"/>
    <mergeCell ref="C42:C44"/>
    <mergeCell ref="H42:H44"/>
    <mergeCell ref="D6:D7"/>
    <mergeCell ref="E6:E7"/>
    <mergeCell ref="F43:F44"/>
    <mergeCell ref="A41:A44"/>
    <mergeCell ref="D43:D44"/>
    <mergeCell ref="E43:E44"/>
    <mergeCell ref="G43:G44"/>
    <mergeCell ref="B5:B7"/>
    <mergeCell ref="H5:H7"/>
    <mergeCell ref="B41:H41"/>
    <mergeCell ref="B42:B44"/>
    <mergeCell ref="G6:G7"/>
    <mergeCell ref="F6:F7"/>
  </mergeCells>
  <printOptions horizontalCentered="1"/>
  <pageMargins left="0.5905511811023623" right="0.5905511811023623" top="0.5905511811023623" bottom="0.5905511811023623" header="0.3937007874015748" footer="0.3937007874015748"/>
  <pageSetup firstPageNumber="37" useFirstPageNumber="1" fitToHeight="2" horizontalDpi="600" verticalDpi="600" orientation="portrait" paperSize="9" scale="85" r:id="rId1"/>
  <headerFooter alignWithMargins="0">
    <oddFooter>&amp;C&amp;P</oddFooter>
  </headerFooter>
  <rowBreaks count="1" manualBreakCount="1">
    <brk id="37" max="9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0">
    <tabColor indexed="15"/>
  </sheetPr>
  <dimension ref="A1:H72"/>
  <sheetViews>
    <sheetView view="pageBreakPreview" zoomScale="75" zoomScaleSheetLayoutView="75" workbookViewId="0" topLeftCell="A1">
      <pane xSplit="1" ySplit="7" topLeftCell="B8" activePane="bottomRight" state="frozen"/>
      <selection pane="topLeft" activeCell="I50" sqref="I50:I75"/>
      <selection pane="topRight" activeCell="I50" sqref="I50:I75"/>
      <selection pane="bottomLeft" activeCell="I50" sqref="I50:I75"/>
      <selection pane="bottomRight" activeCell="K6" sqref="K6"/>
    </sheetView>
  </sheetViews>
  <sheetFormatPr defaultColWidth="8.796875" defaultRowHeight="15"/>
  <cols>
    <col min="1" max="1" width="12.8984375" style="9" customWidth="1"/>
    <col min="2" max="2" width="11.69921875" style="9" customWidth="1"/>
    <col min="3" max="3" width="10.3984375" style="20" customWidth="1"/>
    <col min="4" max="7" width="10.19921875" style="20" customWidth="1"/>
    <col min="8" max="8" width="9.8984375" style="20" customWidth="1"/>
    <col min="9" max="16384" width="11" style="9" customWidth="1"/>
  </cols>
  <sheetData>
    <row r="1" spans="1:2" ht="24" customHeight="1">
      <c r="A1" s="29" t="s">
        <v>56</v>
      </c>
      <c r="B1" s="29"/>
    </row>
    <row r="2" spans="1:2" ht="24" customHeight="1">
      <c r="A2" s="29" t="s">
        <v>60</v>
      </c>
      <c r="B2" s="29"/>
    </row>
    <row r="3" spans="1:8" ht="24" customHeight="1" thickBot="1">
      <c r="A3" s="28" t="s">
        <v>106</v>
      </c>
      <c r="B3" s="28"/>
      <c r="C3" s="81"/>
      <c r="D3" s="81"/>
      <c r="E3" s="81"/>
      <c r="F3" s="81"/>
      <c r="G3" s="82"/>
      <c r="H3" s="83" t="s">
        <v>112</v>
      </c>
    </row>
    <row r="4" spans="1:8" ht="20.25" customHeight="1" thickBot="1">
      <c r="A4" s="495" t="s">
        <v>32</v>
      </c>
      <c r="B4" s="450"/>
      <c r="C4" s="491"/>
      <c r="D4" s="491"/>
      <c r="E4" s="491"/>
      <c r="F4" s="491"/>
      <c r="G4" s="491"/>
      <c r="H4" s="492"/>
    </row>
    <row r="5" spans="1:8" ht="16.5" customHeight="1">
      <c r="A5" s="475"/>
      <c r="B5" s="475" t="s">
        <v>275</v>
      </c>
      <c r="C5" s="486" t="s">
        <v>184</v>
      </c>
      <c r="D5" s="122" t="s">
        <v>151</v>
      </c>
      <c r="E5" s="123"/>
      <c r="F5" s="123"/>
      <c r="G5" s="124"/>
      <c r="H5" s="483" t="s">
        <v>186</v>
      </c>
    </row>
    <row r="6" spans="1:8" ht="16.5" customHeight="1">
      <c r="A6" s="475"/>
      <c r="B6" s="475"/>
      <c r="C6" s="496"/>
      <c r="D6" s="489" t="s">
        <v>58</v>
      </c>
      <c r="E6" s="479" t="s">
        <v>59</v>
      </c>
      <c r="F6" s="481" t="s">
        <v>83</v>
      </c>
      <c r="G6" s="477" t="s">
        <v>188</v>
      </c>
      <c r="H6" s="493"/>
    </row>
    <row r="7" spans="1:8" ht="16.5" customHeight="1" thickBot="1">
      <c r="A7" s="476"/>
      <c r="B7" s="476"/>
      <c r="C7" s="497"/>
      <c r="D7" s="490"/>
      <c r="E7" s="480"/>
      <c r="F7" s="482"/>
      <c r="G7" s="478"/>
      <c r="H7" s="494"/>
    </row>
    <row r="8" spans="1:8" ht="23.25" customHeight="1">
      <c r="A8" s="115" t="s">
        <v>200</v>
      </c>
      <c r="B8" s="244">
        <f aca="true" t="shared" si="0" ref="B8:B37">SUM(C8,D8,H8)</f>
        <v>16874</v>
      </c>
      <c r="C8" s="175">
        <v>0</v>
      </c>
      <c r="D8" s="165">
        <f aca="true" t="shared" si="1" ref="D8:D37">SUM(E8:G8)</f>
        <v>16819</v>
      </c>
      <c r="E8" s="217">
        <v>0</v>
      </c>
      <c r="F8" s="217">
        <v>0</v>
      </c>
      <c r="G8" s="355">
        <v>16819</v>
      </c>
      <c r="H8" s="175">
        <v>55</v>
      </c>
    </row>
    <row r="9" spans="1:8" ht="23.25" customHeight="1">
      <c r="A9" s="245" t="s">
        <v>201</v>
      </c>
      <c r="B9" s="246">
        <f t="shared" si="0"/>
        <v>2653</v>
      </c>
      <c r="C9" s="176">
        <v>0</v>
      </c>
      <c r="D9" s="166">
        <f t="shared" si="1"/>
        <v>2653</v>
      </c>
      <c r="E9" s="220">
        <v>0</v>
      </c>
      <c r="F9" s="220">
        <v>0</v>
      </c>
      <c r="G9" s="350">
        <v>2653</v>
      </c>
      <c r="H9" s="176">
        <v>0</v>
      </c>
    </row>
    <row r="10" spans="1:8" ht="23.25" customHeight="1">
      <c r="A10" s="245" t="s">
        <v>202</v>
      </c>
      <c r="B10" s="246">
        <f t="shared" si="0"/>
        <v>2157</v>
      </c>
      <c r="C10" s="176">
        <v>106</v>
      </c>
      <c r="D10" s="166">
        <f t="shared" si="1"/>
        <v>2051</v>
      </c>
      <c r="E10" s="220">
        <v>0</v>
      </c>
      <c r="F10" s="220">
        <v>0</v>
      </c>
      <c r="G10" s="350">
        <v>2051</v>
      </c>
      <c r="H10" s="176">
        <v>0</v>
      </c>
    </row>
    <row r="11" spans="1:8" ht="23.25" customHeight="1">
      <c r="A11" s="245" t="s">
        <v>203</v>
      </c>
      <c r="B11" s="246">
        <f t="shared" si="0"/>
        <v>2025</v>
      </c>
      <c r="C11" s="176">
        <v>2025</v>
      </c>
      <c r="D11" s="166">
        <f t="shared" si="1"/>
        <v>0</v>
      </c>
      <c r="E11" s="220">
        <v>0</v>
      </c>
      <c r="F11" s="220">
        <v>0</v>
      </c>
      <c r="G11" s="350">
        <v>0</v>
      </c>
      <c r="H11" s="176">
        <v>0</v>
      </c>
    </row>
    <row r="12" spans="1:8" ht="23.25" customHeight="1">
      <c r="A12" s="247" t="s">
        <v>204</v>
      </c>
      <c r="B12" s="248">
        <f t="shared" si="0"/>
        <v>884</v>
      </c>
      <c r="C12" s="177">
        <v>884</v>
      </c>
      <c r="D12" s="167">
        <f t="shared" si="1"/>
        <v>0</v>
      </c>
      <c r="E12" s="223">
        <v>0</v>
      </c>
      <c r="F12" s="223">
        <v>0</v>
      </c>
      <c r="G12" s="351">
        <v>0</v>
      </c>
      <c r="H12" s="177">
        <v>0</v>
      </c>
    </row>
    <row r="13" spans="1:8" ht="23.25" customHeight="1">
      <c r="A13" s="249" t="s">
        <v>205</v>
      </c>
      <c r="B13" s="250">
        <f t="shared" si="0"/>
        <v>430</v>
      </c>
      <c r="C13" s="178">
        <v>0</v>
      </c>
      <c r="D13" s="168">
        <f t="shared" si="1"/>
        <v>0</v>
      </c>
      <c r="E13" s="226">
        <v>0</v>
      </c>
      <c r="F13" s="226">
        <v>0</v>
      </c>
      <c r="G13" s="352">
        <v>0</v>
      </c>
      <c r="H13" s="178">
        <v>430</v>
      </c>
    </row>
    <row r="14" spans="1:8" ht="23.25" customHeight="1">
      <c r="A14" s="245" t="s">
        <v>206</v>
      </c>
      <c r="B14" s="246">
        <f t="shared" si="0"/>
        <v>1079</v>
      </c>
      <c r="C14" s="176">
        <v>0</v>
      </c>
      <c r="D14" s="166">
        <f t="shared" si="1"/>
        <v>1079</v>
      </c>
      <c r="E14" s="220">
        <v>0</v>
      </c>
      <c r="F14" s="220">
        <v>0</v>
      </c>
      <c r="G14" s="350">
        <v>1079</v>
      </c>
      <c r="H14" s="176">
        <v>0</v>
      </c>
    </row>
    <row r="15" spans="1:8" ht="23.25" customHeight="1">
      <c r="A15" s="245" t="s">
        <v>207</v>
      </c>
      <c r="B15" s="246">
        <f t="shared" si="0"/>
        <v>1315</v>
      </c>
      <c r="C15" s="176">
        <v>0</v>
      </c>
      <c r="D15" s="166">
        <f t="shared" si="1"/>
        <v>1312</v>
      </c>
      <c r="E15" s="220">
        <v>0</v>
      </c>
      <c r="F15" s="220">
        <v>0</v>
      </c>
      <c r="G15" s="350">
        <v>1312</v>
      </c>
      <c r="H15" s="176">
        <v>3</v>
      </c>
    </row>
    <row r="16" spans="1:8" ht="23.25" customHeight="1">
      <c r="A16" s="245" t="s">
        <v>208</v>
      </c>
      <c r="B16" s="246">
        <f t="shared" si="0"/>
        <v>413</v>
      </c>
      <c r="C16" s="176">
        <v>0</v>
      </c>
      <c r="D16" s="166">
        <f t="shared" si="1"/>
        <v>413</v>
      </c>
      <c r="E16" s="220">
        <v>0</v>
      </c>
      <c r="F16" s="220">
        <v>0</v>
      </c>
      <c r="G16" s="350">
        <v>413</v>
      </c>
      <c r="H16" s="176">
        <v>0</v>
      </c>
    </row>
    <row r="17" spans="1:8" ht="23.25" customHeight="1">
      <c r="A17" s="247" t="s">
        <v>209</v>
      </c>
      <c r="B17" s="248">
        <f t="shared" si="0"/>
        <v>443</v>
      </c>
      <c r="C17" s="177">
        <v>0</v>
      </c>
      <c r="D17" s="167">
        <f t="shared" si="1"/>
        <v>442</v>
      </c>
      <c r="E17" s="223">
        <v>0</v>
      </c>
      <c r="F17" s="223">
        <v>0</v>
      </c>
      <c r="G17" s="351">
        <v>442</v>
      </c>
      <c r="H17" s="177">
        <v>1</v>
      </c>
    </row>
    <row r="18" spans="1:8" ht="23.25" customHeight="1">
      <c r="A18" s="249" t="s">
        <v>210</v>
      </c>
      <c r="B18" s="250">
        <f t="shared" si="0"/>
        <v>839</v>
      </c>
      <c r="C18" s="178">
        <v>0</v>
      </c>
      <c r="D18" s="168">
        <f t="shared" si="1"/>
        <v>839</v>
      </c>
      <c r="E18" s="226">
        <v>0</v>
      </c>
      <c r="F18" s="226">
        <v>0</v>
      </c>
      <c r="G18" s="352">
        <v>839</v>
      </c>
      <c r="H18" s="178">
        <v>0</v>
      </c>
    </row>
    <row r="19" spans="1:8" ht="23.25" customHeight="1">
      <c r="A19" s="245" t="s">
        <v>211</v>
      </c>
      <c r="B19" s="246">
        <f t="shared" si="0"/>
        <v>3069</v>
      </c>
      <c r="C19" s="176">
        <v>0</v>
      </c>
      <c r="D19" s="166">
        <f t="shared" si="1"/>
        <v>3069</v>
      </c>
      <c r="E19" s="220">
        <v>0</v>
      </c>
      <c r="F19" s="220">
        <v>0</v>
      </c>
      <c r="G19" s="350">
        <v>3069</v>
      </c>
      <c r="H19" s="176">
        <v>0</v>
      </c>
    </row>
    <row r="20" spans="1:8" ht="23.25" customHeight="1">
      <c r="A20" s="245" t="s">
        <v>212</v>
      </c>
      <c r="B20" s="246">
        <f t="shared" si="0"/>
        <v>1034</v>
      </c>
      <c r="C20" s="176">
        <v>0</v>
      </c>
      <c r="D20" s="166">
        <f t="shared" si="1"/>
        <v>1029</v>
      </c>
      <c r="E20" s="220">
        <v>0</v>
      </c>
      <c r="F20" s="220">
        <v>0</v>
      </c>
      <c r="G20" s="350">
        <v>1029</v>
      </c>
      <c r="H20" s="176">
        <v>5</v>
      </c>
    </row>
    <row r="21" spans="1:8" ht="23.25" customHeight="1">
      <c r="A21" s="245" t="s">
        <v>213</v>
      </c>
      <c r="B21" s="246">
        <f t="shared" si="0"/>
        <v>647</v>
      </c>
      <c r="C21" s="176">
        <v>0</v>
      </c>
      <c r="D21" s="166">
        <f t="shared" si="1"/>
        <v>634</v>
      </c>
      <c r="E21" s="220">
        <v>0</v>
      </c>
      <c r="F21" s="220">
        <v>0</v>
      </c>
      <c r="G21" s="350">
        <v>634</v>
      </c>
      <c r="H21" s="176">
        <v>13</v>
      </c>
    </row>
    <row r="22" spans="1:8" ht="23.25" customHeight="1">
      <c r="A22" s="247" t="s">
        <v>214</v>
      </c>
      <c r="B22" s="248">
        <f t="shared" si="0"/>
        <v>895</v>
      </c>
      <c r="C22" s="177">
        <v>0</v>
      </c>
      <c r="D22" s="167">
        <f t="shared" si="1"/>
        <v>886</v>
      </c>
      <c r="E22" s="223">
        <v>0</v>
      </c>
      <c r="F22" s="223">
        <v>0</v>
      </c>
      <c r="G22" s="351">
        <v>886</v>
      </c>
      <c r="H22" s="177">
        <v>9</v>
      </c>
    </row>
    <row r="23" spans="1:8" ht="23.25" customHeight="1">
      <c r="A23" s="249" t="s">
        <v>215</v>
      </c>
      <c r="B23" s="250">
        <f t="shared" si="0"/>
        <v>501</v>
      </c>
      <c r="C23" s="178">
        <v>501</v>
      </c>
      <c r="D23" s="168">
        <f t="shared" si="1"/>
        <v>0</v>
      </c>
      <c r="E23" s="226">
        <v>0</v>
      </c>
      <c r="F23" s="226">
        <v>0</v>
      </c>
      <c r="G23" s="352">
        <v>0</v>
      </c>
      <c r="H23" s="178">
        <v>0</v>
      </c>
    </row>
    <row r="24" spans="1:8" ht="23.25" customHeight="1">
      <c r="A24" s="245" t="s">
        <v>216</v>
      </c>
      <c r="B24" s="246">
        <f t="shared" si="0"/>
        <v>394</v>
      </c>
      <c r="C24" s="176">
        <v>0</v>
      </c>
      <c r="D24" s="166">
        <f t="shared" si="1"/>
        <v>394</v>
      </c>
      <c r="E24" s="220">
        <v>0</v>
      </c>
      <c r="F24" s="220">
        <v>0</v>
      </c>
      <c r="G24" s="350">
        <v>394</v>
      </c>
      <c r="H24" s="176">
        <v>0</v>
      </c>
    </row>
    <row r="25" spans="1:8" ht="23.25" customHeight="1">
      <c r="A25" s="245" t="s">
        <v>217</v>
      </c>
      <c r="B25" s="246">
        <f t="shared" si="0"/>
        <v>578</v>
      </c>
      <c r="C25" s="176">
        <v>25</v>
      </c>
      <c r="D25" s="166">
        <f t="shared" si="1"/>
        <v>553</v>
      </c>
      <c r="E25" s="220">
        <v>0</v>
      </c>
      <c r="F25" s="220">
        <v>0</v>
      </c>
      <c r="G25" s="350">
        <v>553</v>
      </c>
      <c r="H25" s="176">
        <v>0</v>
      </c>
    </row>
    <row r="26" spans="1:8" ht="23.25" customHeight="1">
      <c r="A26" s="245" t="s">
        <v>218</v>
      </c>
      <c r="B26" s="246">
        <f t="shared" si="0"/>
        <v>955</v>
      </c>
      <c r="C26" s="176">
        <v>0</v>
      </c>
      <c r="D26" s="166">
        <f t="shared" si="1"/>
        <v>862</v>
      </c>
      <c r="E26" s="220">
        <v>0</v>
      </c>
      <c r="F26" s="220">
        <v>0</v>
      </c>
      <c r="G26" s="350">
        <v>862</v>
      </c>
      <c r="H26" s="176">
        <v>93</v>
      </c>
    </row>
    <row r="27" spans="1:8" ht="23.25" customHeight="1">
      <c r="A27" s="247" t="s">
        <v>219</v>
      </c>
      <c r="B27" s="248">
        <f t="shared" si="0"/>
        <v>712</v>
      </c>
      <c r="C27" s="177">
        <v>712</v>
      </c>
      <c r="D27" s="167">
        <f t="shared" si="1"/>
        <v>0</v>
      </c>
      <c r="E27" s="223">
        <v>0</v>
      </c>
      <c r="F27" s="223">
        <v>0</v>
      </c>
      <c r="G27" s="351">
        <v>0</v>
      </c>
      <c r="H27" s="177">
        <v>0</v>
      </c>
    </row>
    <row r="28" spans="1:8" ht="23.25" customHeight="1">
      <c r="A28" s="249" t="s">
        <v>220</v>
      </c>
      <c r="B28" s="250">
        <f t="shared" si="0"/>
        <v>321</v>
      </c>
      <c r="C28" s="178">
        <v>321</v>
      </c>
      <c r="D28" s="168">
        <f t="shared" si="1"/>
        <v>0</v>
      </c>
      <c r="E28" s="226">
        <v>0</v>
      </c>
      <c r="F28" s="226">
        <v>0</v>
      </c>
      <c r="G28" s="352">
        <v>0</v>
      </c>
      <c r="H28" s="178">
        <v>0</v>
      </c>
    </row>
    <row r="29" spans="1:8" ht="23.25" customHeight="1">
      <c r="A29" s="245" t="s">
        <v>221</v>
      </c>
      <c r="B29" s="246">
        <f t="shared" si="0"/>
        <v>365</v>
      </c>
      <c r="C29" s="176">
        <v>0</v>
      </c>
      <c r="D29" s="166">
        <f t="shared" si="1"/>
        <v>110</v>
      </c>
      <c r="E29" s="220">
        <v>0</v>
      </c>
      <c r="F29" s="220">
        <v>0</v>
      </c>
      <c r="G29" s="350">
        <v>110</v>
      </c>
      <c r="H29" s="176">
        <v>255</v>
      </c>
    </row>
    <row r="30" spans="1:8" ht="23.25" customHeight="1">
      <c r="A30" s="245" t="s">
        <v>222</v>
      </c>
      <c r="B30" s="246">
        <f t="shared" si="0"/>
        <v>722</v>
      </c>
      <c r="C30" s="176">
        <v>722</v>
      </c>
      <c r="D30" s="166">
        <f t="shared" si="1"/>
        <v>0</v>
      </c>
      <c r="E30" s="220">
        <v>0</v>
      </c>
      <c r="F30" s="220">
        <v>0</v>
      </c>
      <c r="G30" s="350">
        <v>0</v>
      </c>
      <c r="H30" s="180">
        <v>0</v>
      </c>
    </row>
    <row r="31" spans="1:8" ht="23.25" customHeight="1">
      <c r="A31" s="245" t="s">
        <v>223</v>
      </c>
      <c r="B31" s="246">
        <f t="shared" si="0"/>
        <v>255</v>
      </c>
      <c r="C31" s="176">
        <v>0</v>
      </c>
      <c r="D31" s="166">
        <f t="shared" si="1"/>
        <v>254</v>
      </c>
      <c r="E31" s="220">
        <v>0</v>
      </c>
      <c r="F31" s="220">
        <v>0</v>
      </c>
      <c r="G31" s="350">
        <v>254</v>
      </c>
      <c r="H31" s="176">
        <v>1</v>
      </c>
    </row>
    <row r="32" spans="1:8" ht="23.25" customHeight="1">
      <c r="A32" s="247" t="s">
        <v>224</v>
      </c>
      <c r="B32" s="248">
        <f t="shared" si="0"/>
        <v>387</v>
      </c>
      <c r="C32" s="177">
        <v>387</v>
      </c>
      <c r="D32" s="167">
        <f t="shared" si="1"/>
        <v>0</v>
      </c>
      <c r="E32" s="223">
        <v>0</v>
      </c>
      <c r="F32" s="223">
        <v>0</v>
      </c>
      <c r="G32" s="351">
        <v>0</v>
      </c>
      <c r="H32" s="177">
        <v>0</v>
      </c>
    </row>
    <row r="33" spans="1:8" ht="23.25" customHeight="1">
      <c r="A33" s="249" t="s">
        <v>225</v>
      </c>
      <c r="B33" s="250">
        <f t="shared" si="0"/>
        <v>549</v>
      </c>
      <c r="C33" s="178">
        <v>549</v>
      </c>
      <c r="D33" s="168">
        <f t="shared" si="1"/>
        <v>0</v>
      </c>
      <c r="E33" s="226">
        <v>0</v>
      </c>
      <c r="F33" s="226">
        <v>0</v>
      </c>
      <c r="G33" s="352">
        <v>0</v>
      </c>
      <c r="H33" s="178">
        <v>0</v>
      </c>
    </row>
    <row r="34" spans="1:8" ht="23.25" customHeight="1">
      <c r="A34" s="245" t="s">
        <v>226</v>
      </c>
      <c r="B34" s="246">
        <f t="shared" si="0"/>
        <v>277</v>
      </c>
      <c r="C34" s="176">
        <v>276</v>
      </c>
      <c r="D34" s="166">
        <f t="shared" si="1"/>
        <v>0</v>
      </c>
      <c r="E34" s="220">
        <v>0</v>
      </c>
      <c r="F34" s="220">
        <v>0</v>
      </c>
      <c r="G34" s="350">
        <v>0</v>
      </c>
      <c r="H34" s="176">
        <v>1</v>
      </c>
    </row>
    <row r="35" spans="1:8" ht="23.25" customHeight="1">
      <c r="A35" s="245" t="s">
        <v>227</v>
      </c>
      <c r="B35" s="246">
        <f t="shared" si="0"/>
        <v>257</v>
      </c>
      <c r="C35" s="176">
        <v>257</v>
      </c>
      <c r="D35" s="166">
        <f t="shared" si="1"/>
        <v>0</v>
      </c>
      <c r="E35" s="220">
        <v>0</v>
      </c>
      <c r="F35" s="220">
        <v>0</v>
      </c>
      <c r="G35" s="350">
        <v>0</v>
      </c>
      <c r="H35" s="176">
        <v>0</v>
      </c>
    </row>
    <row r="36" spans="1:8" ht="23.25" customHeight="1">
      <c r="A36" s="245" t="s">
        <v>228</v>
      </c>
      <c r="B36" s="246">
        <f t="shared" si="0"/>
        <v>540</v>
      </c>
      <c r="C36" s="176">
        <v>0</v>
      </c>
      <c r="D36" s="166">
        <f t="shared" si="1"/>
        <v>540</v>
      </c>
      <c r="E36" s="220">
        <v>0</v>
      </c>
      <c r="F36" s="220">
        <v>0</v>
      </c>
      <c r="G36" s="350">
        <v>540</v>
      </c>
      <c r="H36" s="176">
        <v>0</v>
      </c>
    </row>
    <row r="37" spans="1:8" ht="23.25" customHeight="1" thickBot="1">
      <c r="A37" s="251" t="s">
        <v>229</v>
      </c>
      <c r="B37" s="252">
        <f t="shared" si="0"/>
        <v>508</v>
      </c>
      <c r="C37" s="181">
        <v>0</v>
      </c>
      <c r="D37" s="169">
        <f t="shared" si="1"/>
        <v>508</v>
      </c>
      <c r="E37" s="229">
        <v>0</v>
      </c>
      <c r="F37" s="229">
        <v>0</v>
      </c>
      <c r="G37" s="353">
        <v>508</v>
      </c>
      <c r="H37" s="181">
        <v>0</v>
      </c>
    </row>
    <row r="38" spans="1:2" ht="24" customHeight="1">
      <c r="A38" s="29" t="s">
        <v>56</v>
      </c>
      <c r="B38" s="29"/>
    </row>
    <row r="39" spans="1:8" ht="24" customHeight="1">
      <c r="A39" s="29" t="s">
        <v>60</v>
      </c>
      <c r="B39" s="253"/>
      <c r="C39" s="91"/>
      <c r="D39" s="254"/>
      <c r="E39" s="90"/>
      <c r="F39" s="91"/>
      <c r="G39" s="90"/>
      <c r="H39" s="91"/>
    </row>
    <row r="40" spans="1:8" ht="24" customHeight="1" thickBot="1">
      <c r="A40" s="28" t="s">
        <v>107</v>
      </c>
      <c r="B40" s="28"/>
      <c r="C40" s="81"/>
      <c r="D40" s="81"/>
      <c r="E40" s="81"/>
      <c r="F40" s="81"/>
      <c r="G40" s="82"/>
      <c r="H40" s="83" t="s">
        <v>112</v>
      </c>
    </row>
    <row r="41" spans="1:8" ht="20.25" customHeight="1" thickBot="1">
      <c r="A41" s="495" t="s">
        <v>32</v>
      </c>
      <c r="B41" s="450"/>
      <c r="C41" s="491"/>
      <c r="D41" s="491"/>
      <c r="E41" s="491"/>
      <c r="F41" s="491"/>
      <c r="G41" s="491"/>
      <c r="H41" s="492"/>
    </row>
    <row r="42" spans="1:8" ht="16.5" customHeight="1">
      <c r="A42" s="475"/>
      <c r="B42" s="475" t="s">
        <v>275</v>
      </c>
      <c r="C42" s="486" t="s">
        <v>184</v>
      </c>
      <c r="D42" s="122" t="s">
        <v>151</v>
      </c>
      <c r="E42" s="123"/>
      <c r="F42" s="123"/>
      <c r="G42" s="124"/>
      <c r="H42" s="483" t="s">
        <v>186</v>
      </c>
    </row>
    <row r="43" spans="1:8" ht="16.5" customHeight="1">
      <c r="A43" s="475"/>
      <c r="B43" s="475"/>
      <c r="C43" s="496"/>
      <c r="D43" s="489" t="s">
        <v>58</v>
      </c>
      <c r="E43" s="479" t="s">
        <v>59</v>
      </c>
      <c r="F43" s="481" t="s">
        <v>83</v>
      </c>
      <c r="G43" s="477" t="s">
        <v>188</v>
      </c>
      <c r="H43" s="493"/>
    </row>
    <row r="44" spans="1:8" ht="16.5" customHeight="1" thickBot="1">
      <c r="A44" s="476"/>
      <c r="B44" s="476"/>
      <c r="C44" s="497"/>
      <c r="D44" s="490"/>
      <c r="E44" s="480"/>
      <c r="F44" s="482"/>
      <c r="G44" s="478"/>
      <c r="H44" s="494"/>
    </row>
    <row r="45" spans="1:8" ht="23.25" customHeight="1">
      <c r="A45" s="249" t="s">
        <v>230</v>
      </c>
      <c r="B45" s="250">
        <f aca="true" t="shared" si="2" ref="B45:B71">SUM(C45,D45,H45)</f>
        <v>562</v>
      </c>
      <c r="C45" s="178">
        <v>562</v>
      </c>
      <c r="D45" s="168">
        <f aca="true" t="shared" si="3" ref="D45:D52">SUM(E45:G45)</f>
        <v>0</v>
      </c>
      <c r="E45" s="226">
        <v>0</v>
      </c>
      <c r="F45" s="226">
        <v>0</v>
      </c>
      <c r="G45" s="352">
        <v>0</v>
      </c>
      <c r="H45" s="178">
        <v>0</v>
      </c>
    </row>
    <row r="46" spans="1:8" ht="23.25" customHeight="1">
      <c r="A46" s="245" t="s">
        <v>231</v>
      </c>
      <c r="B46" s="246">
        <f t="shared" si="2"/>
        <v>420</v>
      </c>
      <c r="C46" s="176">
        <v>418</v>
      </c>
      <c r="D46" s="166">
        <f t="shared" si="3"/>
        <v>0</v>
      </c>
      <c r="E46" s="220">
        <v>0</v>
      </c>
      <c r="F46" s="220">
        <v>0</v>
      </c>
      <c r="G46" s="350">
        <v>0</v>
      </c>
      <c r="H46" s="176">
        <v>2</v>
      </c>
    </row>
    <row r="47" spans="1:8" ht="23.25" customHeight="1">
      <c r="A47" s="245" t="s">
        <v>232</v>
      </c>
      <c r="B47" s="246">
        <f t="shared" si="2"/>
        <v>367</v>
      </c>
      <c r="C47" s="176">
        <v>367</v>
      </c>
      <c r="D47" s="166">
        <f t="shared" si="3"/>
        <v>0</v>
      </c>
      <c r="E47" s="220">
        <v>0</v>
      </c>
      <c r="F47" s="220">
        <v>0</v>
      </c>
      <c r="G47" s="350">
        <v>0</v>
      </c>
      <c r="H47" s="176">
        <v>0</v>
      </c>
    </row>
    <row r="48" spans="1:8" ht="23.25" customHeight="1">
      <c r="A48" s="245" t="s">
        <v>233</v>
      </c>
      <c r="B48" s="246">
        <f t="shared" si="2"/>
        <v>531</v>
      </c>
      <c r="C48" s="176">
        <v>531</v>
      </c>
      <c r="D48" s="166">
        <f t="shared" si="3"/>
        <v>0</v>
      </c>
      <c r="E48" s="220">
        <v>0</v>
      </c>
      <c r="F48" s="220">
        <v>0</v>
      </c>
      <c r="G48" s="350">
        <v>0</v>
      </c>
      <c r="H48" s="176">
        <v>0</v>
      </c>
    </row>
    <row r="49" spans="1:8" ht="23.25" customHeight="1">
      <c r="A49" s="247" t="s">
        <v>183</v>
      </c>
      <c r="B49" s="248">
        <f t="shared" si="2"/>
        <v>213</v>
      </c>
      <c r="C49" s="177">
        <v>213</v>
      </c>
      <c r="D49" s="167">
        <f t="shared" si="3"/>
        <v>0</v>
      </c>
      <c r="E49" s="223">
        <v>0</v>
      </c>
      <c r="F49" s="223">
        <v>0</v>
      </c>
      <c r="G49" s="351">
        <v>0</v>
      </c>
      <c r="H49" s="177">
        <v>0</v>
      </c>
    </row>
    <row r="50" spans="1:8" ht="23.25" customHeight="1">
      <c r="A50" s="255" t="s">
        <v>301</v>
      </c>
      <c r="B50" s="256">
        <f t="shared" si="2"/>
        <v>232</v>
      </c>
      <c r="C50" s="176">
        <v>0</v>
      </c>
      <c r="D50" s="171">
        <f t="shared" si="3"/>
        <v>232</v>
      </c>
      <c r="E50" s="220">
        <v>0</v>
      </c>
      <c r="F50" s="220">
        <v>0</v>
      </c>
      <c r="G50" s="350">
        <v>232</v>
      </c>
      <c r="H50" s="176">
        <v>0</v>
      </c>
    </row>
    <row r="51" spans="1:8" ht="23.25" customHeight="1">
      <c r="A51" s="255" t="s">
        <v>302</v>
      </c>
      <c r="B51" s="256">
        <f t="shared" si="2"/>
        <v>422</v>
      </c>
      <c r="C51" s="176">
        <v>420</v>
      </c>
      <c r="D51" s="171">
        <f t="shared" si="3"/>
        <v>0</v>
      </c>
      <c r="E51" s="220">
        <v>0</v>
      </c>
      <c r="F51" s="220">
        <v>0</v>
      </c>
      <c r="G51" s="350">
        <v>0</v>
      </c>
      <c r="H51" s="176">
        <v>2</v>
      </c>
    </row>
    <row r="52" spans="1:8" ht="23.25" customHeight="1">
      <c r="A52" s="255" t="s">
        <v>234</v>
      </c>
      <c r="B52" s="256">
        <f t="shared" si="2"/>
        <v>107</v>
      </c>
      <c r="C52" s="176">
        <v>0</v>
      </c>
      <c r="D52" s="171">
        <f t="shared" si="3"/>
        <v>107</v>
      </c>
      <c r="E52" s="220">
        <v>0</v>
      </c>
      <c r="F52" s="220">
        <v>0</v>
      </c>
      <c r="G52" s="350">
        <v>107</v>
      </c>
      <c r="H52" s="176">
        <v>0</v>
      </c>
    </row>
    <row r="53" spans="1:8" ht="23.25" customHeight="1">
      <c r="A53" s="255" t="s">
        <v>235</v>
      </c>
      <c r="B53" s="256">
        <f t="shared" si="2"/>
        <v>333</v>
      </c>
      <c r="C53" s="176">
        <v>333</v>
      </c>
      <c r="D53" s="171">
        <f aca="true" t="shared" si="4" ref="D53:D71">SUM(E53:G53)</f>
        <v>0</v>
      </c>
      <c r="E53" s="220">
        <v>0</v>
      </c>
      <c r="F53" s="220">
        <v>0</v>
      </c>
      <c r="G53" s="350">
        <v>0</v>
      </c>
      <c r="H53" s="176">
        <v>0</v>
      </c>
    </row>
    <row r="54" spans="1:8" ht="23.25" customHeight="1">
      <c r="A54" s="257" t="s">
        <v>236</v>
      </c>
      <c r="B54" s="258">
        <f t="shared" si="2"/>
        <v>78</v>
      </c>
      <c r="C54" s="177">
        <v>78</v>
      </c>
      <c r="D54" s="172">
        <f t="shared" si="4"/>
        <v>0</v>
      </c>
      <c r="E54" s="223">
        <v>0</v>
      </c>
      <c r="F54" s="223">
        <v>0</v>
      </c>
      <c r="G54" s="351">
        <v>0</v>
      </c>
      <c r="H54" s="177">
        <v>0</v>
      </c>
    </row>
    <row r="55" spans="1:8" ht="23.25" customHeight="1">
      <c r="A55" s="255" t="s">
        <v>237</v>
      </c>
      <c r="B55" s="256">
        <f t="shared" si="2"/>
        <v>144</v>
      </c>
      <c r="C55" s="176"/>
      <c r="D55" s="171">
        <f t="shared" si="4"/>
        <v>144</v>
      </c>
      <c r="E55" s="220">
        <v>0</v>
      </c>
      <c r="F55" s="220">
        <v>0</v>
      </c>
      <c r="G55" s="350">
        <v>144</v>
      </c>
      <c r="H55" s="176">
        <v>0</v>
      </c>
    </row>
    <row r="56" spans="1:8" ht="23.25" customHeight="1">
      <c r="A56" s="255" t="s">
        <v>238</v>
      </c>
      <c r="B56" s="256">
        <f t="shared" si="2"/>
        <v>157</v>
      </c>
      <c r="C56" s="176">
        <v>0</v>
      </c>
      <c r="D56" s="171">
        <f t="shared" si="4"/>
        <v>157</v>
      </c>
      <c r="E56" s="220">
        <v>0</v>
      </c>
      <c r="F56" s="220">
        <v>0</v>
      </c>
      <c r="G56" s="350">
        <v>157</v>
      </c>
      <c r="H56" s="176">
        <v>0</v>
      </c>
    </row>
    <row r="57" spans="1:8" ht="23.25" customHeight="1">
      <c r="A57" s="255" t="s">
        <v>239</v>
      </c>
      <c r="B57" s="256">
        <f t="shared" si="2"/>
        <v>157</v>
      </c>
      <c r="C57" s="176">
        <v>157</v>
      </c>
      <c r="D57" s="171">
        <f t="shared" si="4"/>
        <v>0</v>
      </c>
      <c r="E57" s="220">
        <v>0</v>
      </c>
      <c r="F57" s="220">
        <v>0</v>
      </c>
      <c r="G57" s="350">
        <v>0</v>
      </c>
      <c r="H57" s="176">
        <v>0</v>
      </c>
    </row>
    <row r="58" spans="1:8" ht="23.25" customHeight="1">
      <c r="A58" s="255" t="s">
        <v>240</v>
      </c>
      <c r="B58" s="256">
        <f t="shared" si="2"/>
        <v>191</v>
      </c>
      <c r="C58" s="176">
        <v>191</v>
      </c>
      <c r="D58" s="171">
        <f t="shared" si="4"/>
        <v>0</v>
      </c>
      <c r="E58" s="220">
        <v>0</v>
      </c>
      <c r="F58" s="220">
        <v>0</v>
      </c>
      <c r="G58" s="350">
        <v>0</v>
      </c>
      <c r="H58" s="176">
        <v>0</v>
      </c>
    </row>
    <row r="59" spans="1:8" ht="23.25" customHeight="1">
      <c r="A59" s="257" t="s">
        <v>241</v>
      </c>
      <c r="B59" s="258">
        <f t="shared" si="2"/>
        <v>20</v>
      </c>
      <c r="C59" s="177">
        <v>20</v>
      </c>
      <c r="D59" s="172">
        <f t="shared" si="4"/>
        <v>0</v>
      </c>
      <c r="E59" s="223">
        <v>0</v>
      </c>
      <c r="F59" s="223">
        <v>0</v>
      </c>
      <c r="G59" s="351">
        <v>0</v>
      </c>
      <c r="H59" s="177">
        <v>0</v>
      </c>
    </row>
    <row r="60" spans="1:8" ht="23.25" customHeight="1">
      <c r="A60" s="255" t="s">
        <v>242</v>
      </c>
      <c r="B60" s="256">
        <f t="shared" si="2"/>
        <v>233</v>
      </c>
      <c r="C60" s="176">
        <v>233</v>
      </c>
      <c r="D60" s="219">
        <f t="shared" si="4"/>
        <v>0</v>
      </c>
      <c r="E60" s="220">
        <v>0</v>
      </c>
      <c r="F60" s="220">
        <v>0</v>
      </c>
      <c r="G60" s="350">
        <v>0</v>
      </c>
      <c r="H60" s="176">
        <v>0</v>
      </c>
    </row>
    <row r="61" spans="1:8" ht="23.25" customHeight="1">
      <c r="A61" s="255" t="s">
        <v>243</v>
      </c>
      <c r="B61" s="256">
        <f t="shared" si="2"/>
        <v>356</v>
      </c>
      <c r="C61" s="176">
        <v>24</v>
      </c>
      <c r="D61" s="219">
        <f t="shared" si="4"/>
        <v>332</v>
      </c>
      <c r="E61" s="220">
        <v>0</v>
      </c>
      <c r="F61" s="220">
        <v>0</v>
      </c>
      <c r="G61" s="350">
        <v>332</v>
      </c>
      <c r="H61" s="176">
        <v>0</v>
      </c>
    </row>
    <row r="62" spans="1:8" ht="23.25" customHeight="1">
      <c r="A62" s="255" t="s">
        <v>244</v>
      </c>
      <c r="B62" s="256">
        <f t="shared" si="2"/>
        <v>193</v>
      </c>
      <c r="C62" s="176">
        <v>184</v>
      </c>
      <c r="D62" s="171">
        <f t="shared" si="4"/>
        <v>0</v>
      </c>
      <c r="E62" s="220">
        <v>0</v>
      </c>
      <c r="F62" s="220">
        <v>0</v>
      </c>
      <c r="G62" s="350">
        <v>0</v>
      </c>
      <c r="H62" s="176">
        <v>9</v>
      </c>
    </row>
    <row r="63" spans="1:8" ht="23.25" customHeight="1">
      <c r="A63" s="255" t="s">
        <v>245</v>
      </c>
      <c r="B63" s="256">
        <f t="shared" si="2"/>
        <v>202</v>
      </c>
      <c r="C63" s="176">
        <v>202</v>
      </c>
      <c r="D63" s="171">
        <f t="shared" si="4"/>
        <v>0</v>
      </c>
      <c r="E63" s="220">
        <v>0</v>
      </c>
      <c r="F63" s="220">
        <v>0</v>
      </c>
      <c r="G63" s="350">
        <v>0</v>
      </c>
      <c r="H63" s="176">
        <v>0</v>
      </c>
    </row>
    <row r="64" spans="1:8" ht="23.25" customHeight="1">
      <c r="A64" s="257" t="s">
        <v>246</v>
      </c>
      <c r="B64" s="258">
        <f t="shared" si="2"/>
        <v>280</v>
      </c>
      <c r="C64" s="177">
        <v>0</v>
      </c>
      <c r="D64" s="172">
        <f t="shared" si="4"/>
        <v>273</v>
      </c>
      <c r="E64" s="223">
        <v>0</v>
      </c>
      <c r="F64" s="223">
        <v>0</v>
      </c>
      <c r="G64" s="351">
        <v>273</v>
      </c>
      <c r="H64" s="177">
        <v>7</v>
      </c>
    </row>
    <row r="65" spans="1:8" ht="23.25" customHeight="1">
      <c r="A65" s="255" t="s">
        <v>247</v>
      </c>
      <c r="B65" s="256">
        <f t="shared" si="2"/>
        <v>174</v>
      </c>
      <c r="C65" s="176">
        <v>0</v>
      </c>
      <c r="D65" s="219">
        <f t="shared" si="4"/>
        <v>171</v>
      </c>
      <c r="E65" s="220">
        <v>0</v>
      </c>
      <c r="F65" s="220">
        <v>0</v>
      </c>
      <c r="G65" s="350">
        <v>171</v>
      </c>
      <c r="H65" s="176">
        <v>3</v>
      </c>
    </row>
    <row r="66" spans="1:8" ht="23.25" customHeight="1">
      <c r="A66" s="255" t="s">
        <v>248</v>
      </c>
      <c r="B66" s="256">
        <f t="shared" si="2"/>
        <v>212</v>
      </c>
      <c r="C66" s="176">
        <v>0</v>
      </c>
      <c r="D66" s="219">
        <f t="shared" si="4"/>
        <v>5</v>
      </c>
      <c r="E66" s="220">
        <v>0</v>
      </c>
      <c r="F66" s="220">
        <v>0</v>
      </c>
      <c r="G66" s="350">
        <v>5</v>
      </c>
      <c r="H66" s="176">
        <v>207</v>
      </c>
    </row>
    <row r="67" spans="1:8" ht="23.25" customHeight="1">
      <c r="A67" s="255" t="s">
        <v>249</v>
      </c>
      <c r="B67" s="256">
        <f t="shared" si="2"/>
        <v>98</v>
      </c>
      <c r="C67" s="176">
        <v>95</v>
      </c>
      <c r="D67" s="171">
        <f t="shared" si="4"/>
        <v>3</v>
      </c>
      <c r="E67" s="220">
        <v>0</v>
      </c>
      <c r="F67" s="220">
        <v>0</v>
      </c>
      <c r="G67" s="350">
        <v>3</v>
      </c>
      <c r="H67" s="176">
        <v>0</v>
      </c>
    </row>
    <row r="68" spans="1:8" ht="23.25" customHeight="1">
      <c r="A68" s="255" t="s">
        <v>250</v>
      </c>
      <c r="B68" s="256">
        <f t="shared" si="2"/>
        <v>260</v>
      </c>
      <c r="C68" s="176">
        <v>4</v>
      </c>
      <c r="D68" s="171">
        <f t="shared" si="4"/>
        <v>256</v>
      </c>
      <c r="E68" s="220">
        <v>0</v>
      </c>
      <c r="F68" s="220">
        <v>0</v>
      </c>
      <c r="G68" s="350">
        <v>256</v>
      </c>
      <c r="H68" s="176">
        <v>0</v>
      </c>
    </row>
    <row r="69" spans="1:8" ht="23.25" customHeight="1">
      <c r="A69" s="257" t="s">
        <v>251</v>
      </c>
      <c r="B69" s="258">
        <f t="shared" si="2"/>
        <v>55</v>
      </c>
      <c r="C69" s="177">
        <v>0</v>
      </c>
      <c r="D69" s="222">
        <f t="shared" si="4"/>
        <v>55</v>
      </c>
      <c r="E69" s="223">
        <v>0</v>
      </c>
      <c r="F69" s="223">
        <v>0</v>
      </c>
      <c r="G69" s="351">
        <v>55</v>
      </c>
      <c r="H69" s="177">
        <v>0</v>
      </c>
    </row>
    <row r="70" spans="1:8" ht="23.25" customHeight="1">
      <c r="A70" s="255" t="s">
        <v>252</v>
      </c>
      <c r="B70" s="256">
        <f t="shared" si="2"/>
        <v>39</v>
      </c>
      <c r="C70" s="176">
        <v>0</v>
      </c>
      <c r="D70" s="219">
        <f t="shared" si="4"/>
        <v>39</v>
      </c>
      <c r="E70" s="220">
        <v>0</v>
      </c>
      <c r="F70" s="220">
        <v>0</v>
      </c>
      <c r="G70" s="350">
        <v>39</v>
      </c>
      <c r="H70" s="176">
        <v>0</v>
      </c>
    </row>
    <row r="71" spans="1:8" ht="23.25" customHeight="1" thickBot="1">
      <c r="A71" s="356" t="s">
        <v>253</v>
      </c>
      <c r="B71" s="357">
        <f t="shared" si="2"/>
        <v>17</v>
      </c>
      <c r="C71" s="181">
        <v>0</v>
      </c>
      <c r="D71" s="174">
        <f t="shared" si="4"/>
        <v>17</v>
      </c>
      <c r="E71" s="229">
        <v>0</v>
      </c>
      <c r="F71" s="229">
        <v>0</v>
      </c>
      <c r="G71" s="353">
        <v>17</v>
      </c>
      <c r="H71" s="181">
        <v>0</v>
      </c>
    </row>
    <row r="72" spans="1:8" ht="45" customHeight="1" thickBot="1">
      <c r="A72" s="259" t="s">
        <v>35</v>
      </c>
      <c r="B72" s="174">
        <f>SUM(B8:B37,B45:B71)</f>
        <v>48131</v>
      </c>
      <c r="C72" s="181">
        <f aca="true" t="shared" si="5" ref="C72:H72">SUM(C8:C37,C45:C71)</f>
        <v>10797</v>
      </c>
      <c r="D72" s="169">
        <f t="shared" si="5"/>
        <v>36238</v>
      </c>
      <c r="E72" s="229">
        <f t="shared" si="5"/>
        <v>0</v>
      </c>
      <c r="F72" s="229">
        <f t="shared" si="5"/>
        <v>0</v>
      </c>
      <c r="G72" s="353">
        <f t="shared" si="5"/>
        <v>36238</v>
      </c>
      <c r="H72" s="181">
        <f t="shared" si="5"/>
        <v>1096</v>
      </c>
    </row>
  </sheetData>
  <mergeCells count="18">
    <mergeCell ref="A4:A7"/>
    <mergeCell ref="C5:C7"/>
    <mergeCell ref="B4:H4"/>
    <mergeCell ref="C42:C44"/>
    <mergeCell ref="H42:H44"/>
    <mergeCell ref="D6:D7"/>
    <mergeCell ref="E6:E7"/>
    <mergeCell ref="F43:F44"/>
    <mergeCell ref="A41:A44"/>
    <mergeCell ref="D43:D44"/>
    <mergeCell ref="E43:E44"/>
    <mergeCell ref="G43:G44"/>
    <mergeCell ref="B5:B7"/>
    <mergeCell ref="H5:H7"/>
    <mergeCell ref="B41:H41"/>
    <mergeCell ref="B42:B44"/>
    <mergeCell ref="G6:G7"/>
    <mergeCell ref="F6:F7"/>
  </mergeCells>
  <printOptions horizontalCentered="1"/>
  <pageMargins left="0.5905511811023623" right="0.5905511811023623" top="0.5905511811023623" bottom="0.5905511811023623" header="0.3937007874015748" footer="0.3937007874015748"/>
  <pageSetup firstPageNumber="39" useFirstPageNumber="1" fitToHeight="2" horizontalDpi="600" verticalDpi="600" orientation="portrait" paperSize="9" scale="85" r:id="rId1"/>
  <headerFooter alignWithMargins="0">
    <oddFooter>&amp;C&amp;P</oddFooter>
  </headerFooter>
  <rowBreaks count="1" manualBreakCount="1">
    <brk id="37" max="9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1">
    <tabColor indexed="15"/>
  </sheetPr>
  <dimension ref="A1:H72"/>
  <sheetViews>
    <sheetView view="pageBreakPreview" zoomScale="75" zoomScaleSheetLayoutView="75" workbookViewId="0" topLeftCell="A1">
      <pane xSplit="1" ySplit="7" topLeftCell="B8" activePane="bottomRight" state="frozen"/>
      <selection pane="topLeft" activeCell="I50" sqref="I50:I75"/>
      <selection pane="topRight" activeCell="I50" sqref="I50:I75"/>
      <selection pane="bottomLeft" activeCell="I50" sqref="I50:I75"/>
      <selection pane="bottomRight" activeCell="H1" sqref="H1:H16384"/>
    </sheetView>
  </sheetViews>
  <sheetFormatPr defaultColWidth="8.796875" defaultRowHeight="15"/>
  <cols>
    <col min="1" max="2" width="12.3984375" style="9" customWidth="1"/>
    <col min="3" max="3" width="12.3984375" style="20" customWidth="1"/>
    <col min="4" max="4" width="11.69921875" style="20" customWidth="1"/>
    <col min="5" max="6" width="10.59765625" style="20" customWidth="1"/>
    <col min="7" max="7" width="11.69921875" style="20" customWidth="1"/>
    <col min="8" max="8" width="11.19921875" style="20" customWidth="1"/>
    <col min="9" max="16384" width="11" style="9" customWidth="1"/>
  </cols>
  <sheetData>
    <row r="1" spans="1:2" ht="24" customHeight="1">
      <c r="A1" s="29" t="s">
        <v>56</v>
      </c>
      <c r="B1" s="29"/>
    </row>
    <row r="2" spans="1:2" ht="24" customHeight="1">
      <c r="A2" s="29" t="s">
        <v>60</v>
      </c>
      <c r="B2" s="29"/>
    </row>
    <row r="3" spans="1:8" ht="24" customHeight="1" thickBot="1">
      <c r="A3" s="28" t="s">
        <v>152</v>
      </c>
      <c r="B3" s="28"/>
      <c r="C3" s="81"/>
      <c r="D3" s="81"/>
      <c r="E3" s="81"/>
      <c r="F3" s="81"/>
      <c r="G3" s="82"/>
      <c r="H3" s="83" t="s">
        <v>112</v>
      </c>
    </row>
    <row r="4" spans="1:8" ht="20.25" customHeight="1" thickBot="1">
      <c r="A4" s="495" t="s">
        <v>32</v>
      </c>
      <c r="B4" s="450"/>
      <c r="C4" s="491"/>
      <c r="D4" s="491"/>
      <c r="E4" s="491"/>
      <c r="F4" s="491"/>
      <c r="G4" s="491"/>
      <c r="H4" s="492"/>
    </row>
    <row r="5" spans="1:8" ht="16.5" customHeight="1">
      <c r="A5" s="475"/>
      <c r="B5" s="475" t="s">
        <v>275</v>
      </c>
      <c r="C5" s="486" t="s">
        <v>184</v>
      </c>
      <c r="D5" s="122" t="s">
        <v>151</v>
      </c>
      <c r="E5" s="123"/>
      <c r="F5" s="123"/>
      <c r="G5" s="124"/>
      <c r="H5" s="483" t="s">
        <v>186</v>
      </c>
    </row>
    <row r="6" spans="1:8" ht="16.5" customHeight="1">
      <c r="A6" s="475"/>
      <c r="B6" s="475"/>
      <c r="C6" s="496"/>
      <c r="D6" s="489" t="s">
        <v>58</v>
      </c>
      <c r="E6" s="479" t="s">
        <v>59</v>
      </c>
      <c r="F6" s="481" t="s">
        <v>83</v>
      </c>
      <c r="G6" s="477" t="s">
        <v>188</v>
      </c>
      <c r="H6" s="493"/>
    </row>
    <row r="7" spans="1:8" ht="16.5" customHeight="1" thickBot="1">
      <c r="A7" s="476"/>
      <c r="B7" s="476"/>
      <c r="C7" s="497"/>
      <c r="D7" s="490"/>
      <c r="E7" s="480"/>
      <c r="F7" s="482"/>
      <c r="G7" s="478"/>
      <c r="H7" s="494"/>
    </row>
    <row r="8" spans="1:8" ht="23.25" customHeight="1">
      <c r="A8" s="115" t="s">
        <v>200</v>
      </c>
      <c r="B8" s="244">
        <f aca="true" t="shared" si="0" ref="B8:B37">SUM(C8,D8,H8)</f>
        <v>6913</v>
      </c>
      <c r="C8" s="175">
        <v>0</v>
      </c>
      <c r="D8" s="165">
        <f aca="true" t="shared" si="1" ref="D8:D37">SUM(E8:G8)</f>
        <v>6913</v>
      </c>
      <c r="E8" s="217">
        <v>0</v>
      </c>
      <c r="F8" s="217">
        <v>0</v>
      </c>
      <c r="G8" s="355">
        <v>6913</v>
      </c>
      <c r="H8" s="175">
        <v>0</v>
      </c>
    </row>
    <row r="9" spans="1:8" ht="23.25" customHeight="1">
      <c r="A9" s="245" t="s">
        <v>201</v>
      </c>
      <c r="B9" s="246">
        <f t="shared" si="0"/>
        <v>679</v>
      </c>
      <c r="C9" s="176">
        <v>0</v>
      </c>
      <c r="D9" s="166">
        <f t="shared" si="1"/>
        <v>679</v>
      </c>
      <c r="E9" s="220">
        <v>0</v>
      </c>
      <c r="F9" s="220">
        <v>0</v>
      </c>
      <c r="G9" s="350">
        <v>679</v>
      </c>
      <c r="H9" s="176">
        <v>0</v>
      </c>
    </row>
    <row r="10" spans="1:8" ht="23.25" customHeight="1">
      <c r="A10" s="245" t="s">
        <v>202</v>
      </c>
      <c r="B10" s="246">
        <f t="shared" si="0"/>
        <v>886</v>
      </c>
      <c r="C10" s="176">
        <v>0</v>
      </c>
      <c r="D10" s="166">
        <f t="shared" si="1"/>
        <v>886</v>
      </c>
      <c r="E10" s="220">
        <v>0</v>
      </c>
      <c r="F10" s="220">
        <v>0</v>
      </c>
      <c r="G10" s="350">
        <v>886</v>
      </c>
      <c r="H10" s="176">
        <v>0</v>
      </c>
    </row>
    <row r="11" spans="1:8" ht="23.25" customHeight="1">
      <c r="A11" s="245" t="s">
        <v>203</v>
      </c>
      <c r="B11" s="246">
        <f t="shared" si="0"/>
        <v>541</v>
      </c>
      <c r="C11" s="176">
        <v>0</v>
      </c>
      <c r="D11" s="166">
        <f t="shared" si="1"/>
        <v>541</v>
      </c>
      <c r="E11" s="220">
        <v>0</v>
      </c>
      <c r="F11" s="220">
        <v>0</v>
      </c>
      <c r="G11" s="350">
        <v>541</v>
      </c>
      <c r="H11" s="176">
        <v>0</v>
      </c>
    </row>
    <row r="12" spans="1:8" ht="23.25" customHeight="1">
      <c r="A12" s="247" t="s">
        <v>204</v>
      </c>
      <c r="B12" s="248">
        <f t="shared" si="0"/>
        <v>261</v>
      </c>
      <c r="C12" s="177">
        <v>261</v>
      </c>
      <c r="D12" s="167">
        <f t="shared" si="1"/>
        <v>0</v>
      </c>
      <c r="E12" s="223">
        <v>0</v>
      </c>
      <c r="F12" s="223">
        <v>0</v>
      </c>
      <c r="G12" s="351">
        <v>0</v>
      </c>
      <c r="H12" s="177">
        <v>0</v>
      </c>
    </row>
    <row r="13" spans="1:8" ht="23.25" customHeight="1">
      <c r="A13" s="249" t="s">
        <v>205</v>
      </c>
      <c r="B13" s="250">
        <f t="shared" si="0"/>
        <v>357</v>
      </c>
      <c r="C13" s="178">
        <v>0</v>
      </c>
      <c r="D13" s="168">
        <f t="shared" si="1"/>
        <v>357</v>
      </c>
      <c r="E13" s="226">
        <v>0</v>
      </c>
      <c r="F13" s="226">
        <v>0</v>
      </c>
      <c r="G13" s="352">
        <v>357</v>
      </c>
      <c r="H13" s="178">
        <v>0</v>
      </c>
    </row>
    <row r="14" spans="1:8" ht="23.25" customHeight="1">
      <c r="A14" s="245" t="s">
        <v>206</v>
      </c>
      <c r="B14" s="246">
        <f t="shared" si="0"/>
        <v>498</v>
      </c>
      <c r="C14" s="176">
        <v>0</v>
      </c>
      <c r="D14" s="166">
        <f t="shared" si="1"/>
        <v>498</v>
      </c>
      <c r="E14" s="220">
        <v>0</v>
      </c>
      <c r="F14" s="220">
        <v>0</v>
      </c>
      <c r="G14" s="350">
        <v>498</v>
      </c>
      <c r="H14" s="176">
        <v>0</v>
      </c>
    </row>
    <row r="15" spans="1:8" ht="23.25" customHeight="1">
      <c r="A15" s="245" t="s">
        <v>207</v>
      </c>
      <c r="B15" s="246">
        <f t="shared" si="0"/>
        <v>550</v>
      </c>
      <c r="C15" s="176">
        <v>0</v>
      </c>
      <c r="D15" s="166">
        <f t="shared" si="1"/>
        <v>550</v>
      </c>
      <c r="E15" s="220">
        <v>0</v>
      </c>
      <c r="F15" s="220">
        <v>0</v>
      </c>
      <c r="G15" s="350">
        <v>550</v>
      </c>
      <c r="H15" s="176">
        <v>0</v>
      </c>
    </row>
    <row r="16" spans="1:8" ht="23.25" customHeight="1">
      <c r="A16" s="245" t="s">
        <v>208</v>
      </c>
      <c r="B16" s="246">
        <f t="shared" si="0"/>
        <v>92</v>
      </c>
      <c r="C16" s="176">
        <v>0</v>
      </c>
      <c r="D16" s="166">
        <f t="shared" si="1"/>
        <v>92</v>
      </c>
      <c r="E16" s="220">
        <v>0</v>
      </c>
      <c r="F16" s="220">
        <v>0</v>
      </c>
      <c r="G16" s="350">
        <v>92</v>
      </c>
      <c r="H16" s="176">
        <v>0</v>
      </c>
    </row>
    <row r="17" spans="1:8" ht="23.25" customHeight="1">
      <c r="A17" s="247" t="s">
        <v>209</v>
      </c>
      <c r="B17" s="248">
        <f t="shared" si="0"/>
        <v>135</v>
      </c>
      <c r="C17" s="177">
        <v>0</v>
      </c>
      <c r="D17" s="167">
        <f t="shared" si="1"/>
        <v>135</v>
      </c>
      <c r="E17" s="223">
        <v>0</v>
      </c>
      <c r="F17" s="223">
        <v>0</v>
      </c>
      <c r="G17" s="351">
        <v>135</v>
      </c>
      <c r="H17" s="177">
        <v>0</v>
      </c>
    </row>
    <row r="18" spans="1:8" ht="23.25" customHeight="1">
      <c r="A18" s="249" t="s">
        <v>210</v>
      </c>
      <c r="B18" s="250">
        <f t="shared" si="0"/>
        <v>330</v>
      </c>
      <c r="C18" s="178">
        <v>0</v>
      </c>
      <c r="D18" s="168">
        <f t="shared" si="1"/>
        <v>330</v>
      </c>
      <c r="E18" s="226">
        <v>0</v>
      </c>
      <c r="F18" s="226">
        <v>0</v>
      </c>
      <c r="G18" s="352">
        <v>330</v>
      </c>
      <c r="H18" s="178">
        <v>0</v>
      </c>
    </row>
    <row r="19" spans="1:8" ht="23.25" customHeight="1">
      <c r="A19" s="245" t="s">
        <v>211</v>
      </c>
      <c r="B19" s="246">
        <f t="shared" si="0"/>
        <v>901</v>
      </c>
      <c r="C19" s="176">
        <v>0</v>
      </c>
      <c r="D19" s="166">
        <f t="shared" si="1"/>
        <v>901</v>
      </c>
      <c r="E19" s="220">
        <v>0</v>
      </c>
      <c r="F19" s="220">
        <v>0</v>
      </c>
      <c r="G19" s="350">
        <v>901</v>
      </c>
      <c r="H19" s="176">
        <v>0</v>
      </c>
    </row>
    <row r="20" spans="1:8" ht="23.25" customHeight="1">
      <c r="A20" s="245" t="s">
        <v>212</v>
      </c>
      <c r="B20" s="246">
        <f t="shared" si="0"/>
        <v>391</v>
      </c>
      <c r="C20" s="176">
        <v>134</v>
      </c>
      <c r="D20" s="166">
        <f t="shared" si="1"/>
        <v>257</v>
      </c>
      <c r="E20" s="220">
        <v>0</v>
      </c>
      <c r="F20" s="220">
        <v>0</v>
      </c>
      <c r="G20" s="350">
        <v>257</v>
      </c>
      <c r="H20" s="176">
        <v>0</v>
      </c>
    </row>
    <row r="21" spans="1:8" ht="23.25" customHeight="1">
      <c r="A21" s="245" t="s">
        <v>213</v>
      </c>
      <c r="B21" s="246">
        <f t="shared" si="0"/>
        <v>238</v>
      </c>
      <c r="C21" s="176">
        <v>0</v>
      </c>
      <c r="D21" s="166">
        <f t="shared" si="1"/>
        <v>238</v>
      </c>
      <c r="E21" s="220">
        <v>0</v>
      </c>
      <c r="F21" s="220">
        <v>0</v>
      </c>
      <c r="G21" s="350">
        <v>238</v>
      </c>
      <c r="H21" s="176">
        <v>0</v>
      </c>
    </row>
    <row r="22" spans="1:8" ht="23.25" customHeight="1">
      <c r="A22" s="247" t="s">
        <v>214</v>
      </c>
      <c r="B22" s="248">
        <f t="shared" si="0"/>
        <v>227</v>
      </c>
      <c r="C22" s="177">
        <v>0</v>
      </c>
      <c r="D22" s="167">
        <f t="shared" si="1"/>
        <v>225</v>
      </c>
      <c r="E22" s="223">
        <v>0</v>
      </c>
      <c r="F22" s="223">
        <v>0</v>
      </c>
      <c r="G22" s="351">
        <v>225</v>
      </c>
      <c r="H22" s="177">
        <v>2</v>
      </c>
    </row>
    <row r="23" spans="1:8" ht="23.25" customHeight="1">
      <c r="A23" s="249" t="s">
        <v>215</v>
      </c>
      <c r="B23" s="250">
        <f t="shared" si="0"/>
        <v>208</v>
      </c>
      <c r="C23" s="178">
        <v>208</v>
      </c>
      <c r="D23" s="168">
        <f t="shared" si="1"/>
        <v>0</v>
      </c>
      <c r="E23" s="226">
        <v>0</v>
      </c>
      <c r="F23" s="226">
        <v>0</v>
      </c>
      <c r="G23" s="352">
        <v>0</v>
      </c>
      <c r="H23" s="178">
        <v>0</v>
      </c>
    </row>
    <row r="24" spans="1:8" ht="23.25" customHeight="1">
      <c r="A24" s="245" t="s">
        <v>216</v>
      </c>
      <c r="B24" s="246">
        <f t="shared" si="0"/>
        <v>90</v>
      </c>
      <c r="C24" s="176">
        <v>0</v>
      </c>
      <c r="D24" s="166">
        <f t="shared" si="1"/>
        <v>90</v>
      </c>
      <c r="E24" s="220">
        <v>0</v>
      </c>
      <c r="F24" s="220">
        <v>0</v>
      </c>
      <c r="G24" s="350">
        <v>90</v>
      </c>
      <c r="H24" s="176">
        <v>0</v>
      </c>
    </row>
    <row r="25" spans="1:8" ht="23.25" customHeight="1">
      <c r="A25" s="245" t="s">
        <v>217</v>
      </c>
      <c r="B25" s="246">
        <f t="shared" si="0"/>
        <v>221</v>
      </c>
      <c r="C25" s="176">
        <v>0</v>
      </c>
      <c r="D25" s="166">
        <f t="shared" si="1"/>
        <v>221</v>
      </c>
      <c r="E25" s="220">
        <v>0</v>
      </c>
      <c r="F25" s="220">
        <v>0</v>
      </c>
      <c r="G25" s="350">
        <v>221</v>
      </c>
      <c r="H25" s="176">
        <v>0</v>
      </c>
    </row>
    <row r="26" spans="1:8" ht="23.25" customHeight="1">
      <c r="A26" s="245" t="s">
        <v>218</v>
      </c>
      <c r="B26" s="246">
        <f t="shared" si="0"/>
        <v>339</v>
      </c>
      <c r="C26" s="176">
        <v>0</v>
      </c>
      <c r="D26" s="166">
        <f t="shared" si="1"/>
        <v>339</v>
      </c>
      <c r="E26" s="220">
        <v>0</v>
      </c>
      <c r="F26" s="220">
        <v>0</v>
      </c>
      <c r="G26" s="350">
        <v>339</v>
      </c>
      <c r="H26" s="176">
        <v>0</v>
      </c>
    </row>
    <row r="27" spans="1:8" ht="23.25" customHeight="1">
      <c r="A27" s="247" t="s">
        <v>219</v>
      </c>
      <c r="B27" s="248">
        <f t="shared" si="0"/>
        <v>209</v>
      </c>
      <c r="C27" s="177">
        <v>209</v>
      </c>
      <c r="D27" s="167">
        <f t="shared" si="1"/>
        <v>0</v>
      </c>
      <c r="E27" s="223">
        <v>0</v>
      </c>
      <c r="F27" s="223">
        <v>0</v>
      </c>
      <c r="G27" s="351">
        <v>0</v>
      </c>
      <c r="H27" s="177">
        <v>0</v>
      </c>
    </row>
    <row r="28" spans="1:8" ht="23.25" customHeight="1">
      <c r="A28" s="249" t="s">
        <v>220</v>
      </c>
      <c r="B28" s="250">
        <f t="shared" si="0"/>
        <v>83</v>
      </c>
      <c r="C28" s="178">
        <v>83</v>
      </c>
      <c r="D28" s="168">
        <f t="shared" si="1"/>
        <v>0</v>
      </c>
      <c r="E28" s="226">
        <v>0</v>
      </c>
      <c r="F28" s="226">
        <v>0</v>
      </c>
      <c r="G28" s="352">
        <v>0</v>
      </c>
      <c r="H28" s="178">
        <v>0</v>
      </c>
    </row>
    <row r="29" spans="1:8" ht="23.25" customHeight="1">
      <c r="A29" s="245" t="s">
        <v>221</v>
      </c>
      <c r="B29" s="246">
        <f t="shared" si="0"/>
        <v>291</v>
      </c>
      <c r="C29" s="176">
        <v>0</v>
      </c>
      <c r="D29" s="166">
        <f t="shared" si="1"/>
        <v>291</v>
      </c>
      <c r="E29" s="220">
        <v>0</v>
      </c>
      <c r="F29" s="220">
        <v>0</v>
      </c>
      <c r="G29" s="350">
        <v>291</v>
      </c>
      <c r="H29" s="176">
        <v>0</v>
      </c>
    </row>
    <row r="30" spans="1:8" ht="23.25" customHeight="1">
      <c r="A30" s="245" t="s">
        <v>222</v>
      </c>
      <c r="B30" s="246">
        <f t="shared" si="0"/>
        <v>180</v>
      </c>
      <c r="C30" s="176">
        <v>180</v>
      </c>
      <c r="D30" s="166">
        <f t="shared" si="1"/>
        <v>0</v>
      </c>
      <c r="E30" s="220">
        <v>0</v>
      </c>
      <c r="F30" s="220">
        <v>0</v>
      </c>
      <c r="G30" s="350">
        <v>0</v>
      </c>
      <c r="H30" s="180">
        <v>0</v>
      </c>
    </row>
    <row r="31" spans="1:8" ht="23.25" customHeight="1">
      <c r="A31" s="245" t="s">
        <v>223</v>
      </c>
      <c r="B31" s="246">
        <f t="shared" si="0"/>
        <v>100</v>
      </c>
      <c r="C31" s="176">
        <v>0</v>
      </c>
      <c r="D31" s="166">
        <f t="shared" si="1"/>
        <v>100</v>
      </c>
      <c r="E31" s="220">
        <v>0</v>
      </c>
      <c r="F31" s="220">
        <v>0</v>
      </c>
      <c r="G31" s="350">
        <v>100</v>
      </c>
      <c r="H31" s="176">
        <v>0</v>
      </c>
    </row>
    <row r="32" spans="1:8" ht="23.25" customHeight="1">
      <c r="A32" s="247" t="s">
        <v>224</v>
      </c>
      <c r="B32" s="248">
        <f t="shared" si="0"/>
        <v>154</v>
      </c>
      <c r="C32" s="177">
        <v>0</v>
      </c>
      <c r="D32" s="167">
        <f t="shared" si="1"/>
        <v>154</v>
      </c>
      <c r="E32" s="223">
        <v>0</v>
      </c>
      <c r="F32" s="223">
        <v>0</v>
      </c>
      <c r="G32" s="351">
        <v>154</v>
      </c>
      <c r="H32" s="177">
        <v>0</v>
      </c>
    </row>
    <row r="33" spans="1:8" ht="23.25" customHeight="1">
      <c r="A33" s="249" t="s">
        <v>225</v>
      </c>
      <c r="B33" s="250">
        <f t="shared" si="0"/>
        <v>174</v>
      </c>
      <c r="C33" s="178">
        <v>174</v>
      </c>
      <c r="D33" s="168">
        <f t="shared" si="1"/>
        <v>0</v>
      </c>
      <c r="E33" s="226">
        <v>0</v>
      </c>
      <c r="F33" s="226">
        <v>0</v>
      </c>
      <c r="G33" s="352">
        <v>0</v>
      </c>
      <c r="H33" s="178">
        <v>0</v>
      </c>
    </row>
    <row r="34" spans="1:8" ht="23.25" customHeight="1">
      <c r="A34" s="245" t="s">
        <v>226</v>
      </c>
      <c r="B34" s="246">
        <f t="shared" si="0"/>
        <v>106</v>
      </c>
      <c r="C34" s="176">
        <v>106</v>
      </c>
      <c r="D34" s="166">
        <f t="shared" si="1"/>
        <v>0</v>
      </c>
      <c r="E34" s="220">
        <v>0</v>
      </c>
      <c r="F34" s="220">
        <v>0</v>
      </c>
      <c r="G34" s="350">
        <v>0</v>
      </c>
      <c r="H34" s="176">
        <v>0</v>
      </c>
    </row>
    <row r="35" spans="1:8" ht="23.25" customHeight="1">
      <c r="A35" s="245" t="s">
        <v>227</v>
      </c>
      <c r="B35" s="246">
        <f t="shared" si="0"/>
        <v>61</v>
      </c>
      <c r="C35" s="176">
        <v>0</v>
      </c>
      <c r="D35" s="166">
        <f t="shared" si="1"/>
        <v>61</v>
      </c>
      <c r="E35" s="220">
        <v>0</v>
      </c>
      <c r="F35" s="220">
        <v>0</v>
      </c>
      <c r="G35" s="350">
        <v>61</v>
      </c>
      <c r="H35" s="176">
        <v>0</v>
      </c>
    </row>
    <row r="36" spans="1:8" ht="23.25" customHeight="1">
      <c r="A36" s="245" t="s">
        <v>228</v>
      </c>
      <c r="B36" s="246">
        <f t="shared" si="0"/>
        <v>153</v>
      </c>
      <c r="C36" s="176">
        <v>0</v>
      </c>
      <c r="D36" s="166">
        <f t="shared" si="1"/>
        <v>153</v>
      </c>
      <c r="E36" s="220">
        <v>0</v>
      </c>
      <c r="F36" s="220">
        <v>0</v>
      </c>
      <c r="G36" s="350">
        <v>153</v>
      </c>
      <c r="H36" s="176">
        <v>0</v>
      </c>
    </row>
    <row r="37" spans="1:8" ht="23.25" customHeight="1" thickBot="1">
      <c r="A37" s="251" t="s">
        <v>229</v>
      </c>
      <c r="B37" s="252">
        <f t="shared" si="0"/>
        <v>186</v>
      </c>
      <c r="C37" s="181">
        <v>146</v>
      </c>
      <c r="D37" s="169">
        <f t="shared" si="1"/>
        <v>40</v>
      </c>
      <c r="E37" s="229">
        <v>0</v>
      </c>
      <c r="F37" s="229">
        <v>0</v>
      </c>
      <c r="G37" s="353">
        <v>40</v>
      </c>
      <c r="H37" s="181">
        <v>0</v>
      </c>
    </row>
    <row r="38" spans="1:2" ht="24" customHeight="1">
      <c r="A38" s="29" t="s">
        <v>56</v>
      </c>
      <c r="B38" s="29"/>
    </row>
    <row r="39" spans="1:8" ht="24" customHeight="1">
      <c r="A39" s="29" t="s">
        <v>60</v>
      </c>
      <c r="B39" s="253"/>
      <c r="C39" s="91"/>
      <c r="D39" s="254"/>
      <c r="E39" s="90"/>
      <c r="F39" s="91"/>
      <c r="G39" s="90"/>
      <c r="H39" s="91"/>
    </row>
    <row r="40" spans="1:8" ht="24" customHeight="1" thickBot="1">
      <c r="A40" s="28" t="s">
        <v>153</v>
      </c>
      <c r="B40" s="28"/>
      <c r="C40" s="81"/>
      <c r="D40" s="81"/>
      <c r="E40" s="81"/>
      <c r="F40" s="81"/>
      <c r="G40" s="82"/>
      <c r="H40" s="83" t="s">
        <v>112</v>
      </c>
    </row>
    <row r="41" spans="1:8" ht="20.25" customHeight="1" thickBot="1">
      <c r="A41" s="495" t="s">
        <v>32</v>
      </c>
      <c r="B41" s="450"/>
      <c r="C41" s="491"/>
      <c r="D41" s="491"/>
      <c r="E41" s="491"/>
      <c r="F41" s="491"/>
      <c r="G41" s="491"/>
      <c r="H41" s="492"/>
    </row>
    <row r="42" spans="1:8" ht="16.5" customHeight="1">
      <c r="A42" s="475"/>
      <c r="B42" s="475" t="s">
        <v>275</v>
      </c>
      <c r="C42" s="486" t="s">
        <v>184</v>
      </c>
      <c r="D42" s="122" t="s">
        <v>151</v>
      </c>
      <c r="E42" s="123"/>
      <c r="F42" s="123"/>
      <c r="G42" s="124"/>
      <c r="H42" s="483" t="s">
        <v>186</v>
      </c>
    </row>
    <row r="43" spans="1:8" ht="16.5" customHeight="1">
      <c r="A43" s="475"/>
      <c r="B43" s="475"/>
      <c r="C43" s="496"/>
      <c r="D43" s="489" t="s">
        <v>58</v>
      </c>
      <c r="E43" s="479" t="s">
        <v>59</v>
      </c>
      <c r="F43" s="481" t="s">
        <v>83</v>
      </c>
      <c r="G43" s="477" t="s">
        <v>188</v>
      </c>
      <c r="H43" s="493"/>
    </row>
    <row r="44" spans="1:8" ht="16.5" customHeight="1" thickBot="1">
      <c r="A44" s="476"/>
      <c r="B44" s="476"/>
      <c r="C44" s="497"/>
      <c r="D44" s="490"/>
      <c r="E44" s="480"/>
      <c r="F44" s="482"/>
      <c r="G44" s="478"/>
      <c r="H44" s="494"/>
    </row>
    <row r="45" spans="1:8" ht="23.25" customHeight="1">
      <c r="A45" s="249" t="s">
        <v>230</v>
      </c>
      <c r="B45" s="250">
        <f aca="true" t="shared" si="2" ref="B45:B71">SUM(C45,D45,H45)</f>
        <v>208</v>
      </c>
      <c r="C45" s="178">
        <v>208</v>
      </c>
      <c r="D45" s="168">
        <f aca="true" t="shared" si="3" ref="D45:D52">SUM(E45:G45)</f>
        <v>0</v>
      </c>
      <c r="E45" s="226">
        <v>0</v>
      </c>
      <c r="F45" s="226">
        <v>0</v>
      </c>
      <c r="G45" s="352">
        <v>0</v>
      </c>
      <c r="H45" s="178">
        <v>0</v>
      </c>
    </row>
    <row r="46" spans="1:8" ht="23.25" customHeight="1">
      <c r="A46" s="245" t="s">
        <v>231</v>
      </c>
      <c r="B46" s="246">
        <f t="shared" si="2"/>
        <v>45</v>
      </c>
      <c r="C46" s="176">
        <v>45</v>
      </c>
      <c r="D46" s="166">
        <f t="shared" si="3"/>
        <v>0</v>
      </c>
      <c r="E46" s="220">
        <v>0</v>
      </c>
      <c r="F46" s="220">
        <v>0</v>
      </c>
      <c r="G46" s="350">
        <v>0</v>
      </c>
      <c r="H46" s="176">
        <v>0</v>
      </c>
    </row>
    <row r="47" spans="1:8" ht="23.25" customHeight="1">
      <c r="A47" s="245" t="s">
        <v>232</v>
      </c>
      <c r="B47" s="246">
        <f t="shared" si="2"/>
        <v>101</v>
      </c>
      <c r="C47" s="176">
        <v>101</v>
      </c>
      <c r="D47" s="166">
        <f t="shared" si="3"/>
        <v>0</v>
      </c>
      <c r="E47" s="220">
        <v>0</v>
      </c>
      <c r="F47" s="220">
        <v>0</v>
      </c>
      <c r="G47" s="350">
        <v>0</v>
      </c>
      <c r="H47" s="176">
        <v>0</v>
      </c>
    </row>
    <row r="48" spans="1:8" ht="23.25" customHeight="1">
      <c r="A48" s="245" t="s">
        <v>233</v>
      </c>
      <c r="B48" s="246">
        <f t="shared" si="2"/>
        <v>201</v>
      </c>
      <c r="C48" s="176">
        <v>0</v>
      </c>
      <c r="D48" s="166">
        <f t="shared" si="3"/>
        <v>201</v>
      </c>
      <c r="E48" s="220">
        <v>0</v>
      </c>
      <c r="F48" s="220">
        <v>0</v>
      </c>
      <c r="G48" s="350">
        <v>201</v>
      </c>
      <c r="H48" s="176">
        <v>0</v>
      </c>
    </row>
    <row r="49" spans="1:8" ht="23.25" customHeight="1">
      <c r="A49" s="247" t="s">
        <v>183</v>
      </c>
      <c r="B49" s="248">
        <f t="shared" si="2"/>
        <v>19</v>
      </c>
      <c r="C49" s="177">
        <v>0</v>
      </c>
      <c r="D49" s="167">
        <f t="shared" si="3"/>
        <v>19</v>
      </c>
      <c r="E49" s="223">
        <v>0</v>
      </c>
      <c r="F49" s="223">
        <v>0</v>
      </c>
      <c r="G49" s="351">
        <v>19</v>
      </c>
      <c r="H49" s="177">
        <v>0</v>
      </c>
    </row>
    <row r="50" spans="1:8" ht="23.25" customHeight="1">
      <c r="A50" s="255" t="s">
        <v>301</v>
      </c>
      <c r="B50" s="256">
        <f t="shared" si="2"/>
        <v>112</v>
      </c>
      <c r="C50" s="176">
        <v>0</v>
      </c>
      <c r="D50" s="171">
        <f t="shared" si="3"/>
        <v>112</v>
      </c>
      <c r="E50" s="220">
        <v>0</v>
      </c>
      <c r="F50" s="220">
        <v>0</v>
      </c>
      <c r="G50" s="350">
        <v>112</v>
      </c>
      <c r="H50" s="176">
        <v>0</v>
      </c>
    </row>
    <row r="51" spans="1:8" ht="23.25" customHeight="1">
      <c r="A51" s="255" t="s">
        <v>302</v>
      </c>
      <c r="B51" s="256">
        <f t="shared" si="2"/>
        <v>90</v>
      </c>
      <c r="C51" s="176">
        <v>90</v>
      </c>
      <c r="D51" s="171">
        <f t="shared" si="3"/>
        <v>0</v>
      </c>
      <c r="E51" s="220">
        <v>0</v>
      </c>
      <c r="F51" s="220">
        <v>0</v>
      </c>
      <c r="G51" s="350">
        <v>0</v>
      </c>
      <c r="H51" s="176">
        <v>0</v>
      </c>
    </row>
    <row r="52" spans="1:8" ht="23.25" customHeight="1">
      <c r="A52" s="255" t="s">
        <v>234</v>
      </c>
      <c r="B52" s="256">
        <f t="shared" si="2"/>
        <v>35</v>
      </c>
      <c r="C52" s="176">
        <v>0</v>
      </c>
      <c r="D52" s="171">
        <f t="shared" si="3"/>
        <v>35</v>
      </c>
      <c r="E52" s="220">
        <v>0</v>
      </c>
      <c r="F52" s="220">
        <v>0</v>
      </c>
      <c r="G52" s="350">
        <v>35</v>
      </c>
      <c r="H52" s="176">
        <v>0</v>
      </c>
    </row>
    <row r="53" spans="1:8" ht="23.25" customHeight="1">
      <c r="A53" s="255" t="s">
        <v>235</v>
      </c>
      <c r="B53" s="256">
        <f t="shared" si="2"/>
        <v>113</v>
      </c>
      <c r="C53" s="176">
        <v>113</v>
      </c>
      <c r="D53" s="171">
        <f aca="true" t="shared" si="4" ref="D53:D71">SUM(E53:G53)</f>
        <v>0</v>
      </c>
      <c r="E53" s="220">
        <v>0</v>
      </c>
      <c r="F53" s="220">
        <v>0</v>
      </c>
      <c r="G53" s="350">
        <v>0</v>
      </c>
      <c r="H53" s="176">
        <v>0</v>
      </c>
    </row>
    <row r="54" spans="1:8" ht="23.25" customHeight="1">
      <c r="A54" s="257" t="s">
        <v>236</v>
      </c>
      <c r="B54" s="258">
        <f t="shared" si="2"/>
        <v>29</v>
      </c>
      <c r="C54" s="177">
        <v>29</v>
      </c>
      <c r="D54" s="172">
        <f t="shared" si="4"/>
        <v>0</v>
      </c>
      <c r="E54" s="223">
        <v>0</v>
      </c>
      <c r="F54" s="223">
        <v>0</v>
      </c>
      <c r="G54" s="351">
        <v>0</v>
      </c>
      <c r="H54" s="177">
        <v>0</v>
      </c>
    </row>
    <row r="55" spans="1:8" ht="23.25" customHeight="1">
      <c r="A55" s="255" t="s">
        <v>237</v>
      </c>
      <c r="B55" s="256">
        <f t="shared" si="2"/>
        <v>47</v>
      </c>
      <c r="C55" s="176"/>
      <c r="D55" s="171">
        <f t="shared" si="4"/>
        <v>47</v>
      </c>
      <c r="E55" s="220">
        <v>0</v>
      </c>
      <c r="F55" s="220">
        <v>0</v>
      </c>
      <c r="G55" s="350">
        <v>47</v>
      </c>
      <c r="H55" s="176">
        <v>0</v>
      </c>
    </row>
    <row r="56" spans="1:8" ht="23.25" customHeight="1">
      <c r="A56" s="255" t="s">
        <v>238</v>
      </c>
      <c r="B56" s="256">
        <f t="shared" si="2"/>
        <v>26</v>
      </c>
      <c r="C56" s="176">
        <v>0</v>
      </c>
      <c r="D56" s="171">
        <f t="shared" si="4"/>
        <v>26</v>
      </c>
      <c r="E56" s="220">
        <v>0</v>
      </c>
      <c r="F56" s="220">
        <v>0</v>
      </c>
      <c r="G56" s="350">
        <v>26</v>
      </c>
      <c r="H56" s="176">
        <v>0</v>
      </c>
    </row>
    <row r="57" spans="1:8" ht="23.25" customHeight="1">
      <c r="A57" s="255" t="s">
        <v>239</v>
      </c>
      <c r="B57" s="256">
        <f t="shared" si="2"/>
        <v>40</v>
      </c>
      <c r="C57" s="176">
        <v>0</v>
      </c>
      <c r="D57" s="171">
        <f t="shared" si="4"/>
        <v>40</v>
      </c>
      <c r="E57" s="220">
        <v>0</v>
      </c>
      <c r="F57" s="220">
        <v>0</v>
      </c>
      <c r="G57" s="350">
        <v>40</v>
      </c>
      <c r="H57" s="176">
        <v>0</v>
      </c>
    </row>
    <row r="58" spans="1:8" ht="23.25" customHeight="1">
      <c r="A58" s="255" t="s">
        <v>240</v>
      </c>
      <c r="B58" s="256">
        <f t="shared" si="2"/>
        <v>70</v>
      </c>
      <c r="C58" s="176">
        <v>70</v>
      </c>
      <c r="D58" s="171">
        <f t="shared" si="4"/>
        <v>0</v>
      </c>
      <c r="E58" s="220">
        <v>0</v>
      </c>
      <c r="F58" s="220">
        <v>0</v>
      </c>
      <c r="G58" s="350">
        <v>0</v>
      </c>
      <c r="H58" s="176">
        <v>0</v>
      </c>
    </row>
    <row r="59" spans="1:8" ht="23.25" customHeight="1">
      <c r="A59" s="257" t="s">
        <v>241</v>
      </c>
      <c r="B59" s="258">
        <f t="shared" si="2"/>
        <v>4</v>
      </c>
      <c r="C59" s="177">
        <v>4</v>
      </c>
      <c r="D59" s="172">
        <f t="shared" si="4"/>
        <v>0</v>
      </c>
      <c r="E59" s="223">
        <v>0</v>
      </c>
      <c r="F59" s="223">
        <v>0</v>
      </c>
      <c r="G59" s="351">
        <v>0</v>
      </c>
      <c r="H59" s="177">
        <v>0</v>
      </c>
    </row>
    <row r="60" spans="1:8" ht="23.25" customHeight="1">
      <c r="A60" s="255" t="s">
        <v>242</v>
      </c>
      <c r="B60" s="256">
        <f t="shared" si="2"/>
        <v>68</v>
      </c>
      <c r="C60" s="176">
        <v>68</v>
      </c>
      <c r="D60" s="219">
        <f t="shared" si="4"/>
        <v>0</v>
      </c>
      <c r="E60" s="220">
        <v>0</v>
      </c>
      <c r="F60" s="220">
        <v>0</v>
      </c>
      <c r="G60" s="350">
        <v>0</v>
      </c>
      <c r="H60" s="176">
        <v>0</v>
      </c>
    </row>
    <row r="61" spans="1:8" ht="23.25" customHeight="1">
      <c r="A61" s="255" t="s">
        <v>243</v>
      </c>
      <c r="B61" s="256">
        <f t="shared" si="2"/>
        <v>126</v>
      </c>
      <c r="C61" s="176"/>
      <c r="D61" s="219">
        <f t="shared" si="4"/>
        <v>126</v>
      </c>
      <c r="E61" s="220">
        <v>0</v>
      </c>
      <c r="F61" s="220">
        <v>0</v>
      </c>
      <c r="G61" s="350">
        <v>126</v>
      </c>
      <c r="H61" s="176">
        <v>0</v>
      </c>
    </row>
    <row r="62" spans="1:8" ht="23.25" customHeight="1">
      <c r="A62" s="255" t="s">
        <v>244</v>
      </c>
      <c r="B62" s="256">
        <f t="shared" si="2"/>
        <v>50</v>
      </c>
      <c r="C62" s="176">
        <v>0</v>
      </c>
      <c r="D62" s="171">
        <f t="shared" si="4"/>
        <v>50</v>
      </c>
      <c r="E62" s="220">
        <v>0</v>
      </c>
      <c r="F62" s="220">
        <v>0</v>
      </c>
      <c r="G62" s="350">
        <v>50</v>
      </c>
      <c r="H62" s="176">
        <v>0</v>
      </c>
    </row>
    <row r="63" spans="1:8" ht="23.25" customHeight="1">
      <c r="A63" s="255" t="s">
        <v>245</v>
      </c>
      <c r="B63" s="256">
        <f t="shared" si="2"/>
        <v>61</v>
      </c>
      <c r="C63" s="176">
        <v>0</v>
      </c>
      <c r="D63" s="171">
        <f t="shared" si="4"/>
        <v>61</v>
      </c>
      <c r="E63" s="220">
        <v>0</v>
      </c>
      <c r="F63" s="220">
        <v>0</v>
      </c>
      <c r="G63" s="350">
        <v>61</v>
      </c>
      <c r="H63" s="176">
        <v>0</v>
      </c>
    </row>
    <row r="64" spans="1:8" ht="23.25" customHeight="1">
      <c r="A64" s="257" t="s">
        <v>246</v>
      </c>
      <c r="B64" s="258">
        <f t="shared" si="2"/>
        <v>139</v>
      </c>
      <c r="C64" s="177">
        <v>0</v>
      </c>
      <c r="D64" s="172">
        <f t="shared" si="4"/>
        <v>139</v>
      </c>
      <c r="E64" s="223">
        <v>0</v>
      </c>
      <c r="F64" s="223">
        <v>0</v>
      </c>
      <c r="G64" s="351">
        <v>139</v>
      </c>
      <c r="H64" s="177">
        <v>0</v>
      </c>
    </row>
    <row r="65" spans="1:8" ht="23.25" customHeight="1">
      <c r="A65" s="255" t="s">
        <v>247</v>
      </c>
      <c r="B65" s="256">
        <f t="shared" si="2"/>
        <v>59</v>
      </c>
      <c r="C65" s="176">
        <v>0</v>
      </c>
      <c r="D65" s="219">
        <f t="shared" si="4"/>
        <v>59</v>
      </c>
      <c r="E65" s="220">
        <v>0</v>
      </c>
      <c r="F65" s="220">
        <v>0</v>
      </c>
      <c r="G65" s="350">
        <v>59</v>
      </c>
      <c r="H65" s="176">
        <v>0</v>
      </c>
    </row>
    <row r="66" spans="1:8" ht="23.25" customHeight="1">
      <c r="A66" s="255" t="s">
        <v>248</v>
      </c>
      <c r="B66" s="256">
        <f t="shared" si="2"/>
        <v>68</v>
      </c>
      <c r="C66" s="176">
        <v>0</v>
      </c>
      <c r="D66" s="219">
        <f t="shared" si="4"/>
        <v>68</v>
      </c>
      <c r="E66" s="220">
        <v>0</v>
      </c>
      <c r="F66" s="220">
        <v>0</v>
      </c>
      <c r="G66" s="350">
        <v>68</v>
      </c>
      <c r="H66" s="176">
        <v>0</v>
      </c>
    </row>
    <row r="67" spans="1:8" ht="23.25" customHeight="1">
      <c r="A67" s="255" t="s">
        <v>249</v>
      </c>
      <c r="B67" s="256">
        <f t="shared" si="2"/>
        <v>30</v>
      </c>
      <c r="C67" s="176">
        <v>0</v>
      </c>
      <c r="D67" s="171">
        <f t="shared" si="4"/>
        <v>30</v>
      </c>
      <c r="E67" s="220">
        <v>0</v>
      </c>
      <c r="F67" s="220">
        <v>0</v>
      </c>
      <c r="G67" s="350">
        <v>30</v>
      </c>
      <c r="H67" s="176">
        <v>0</v>
      </c>
    </row>
    <row r="68" spans="1:8" ht="23.25" customHeight="1">
      <c r="A68" s="255" t="s">
        <v>250</v>
      </c>
      <c r="B68" s="256">
        <f t="shared" si="2"/>
        <v>102</v>
      </c>
      <c r="C68" s="176">
        <v>0</v>
      </c>
      <c r="D68" s="171">
        <f t="shared" si="4"/>
        <v>102</v>
      </c>
      <c r="E68" s="220">
        <v>0</v>
      </c>
      <c r="F68" s="220">
        <v>0</v>
      </c>
      <c r="G68" s="350">
        <v>102</v>
      </c>
      <c r="H68" s="176">
        <v>0</v>
      </c>
    </row>
    <row r="69" spans="1:8" ht="23.25" customHeight="1">
      <c r="A69" s="257" t="s">
        <v>251</v>
      </c>
      <c r="B69" s="258">
        <f t="shared" si="2"/>
        <v>9</v>
      </c>
      <c r="C69" s="177">
        <v>0</v>
      </c>
      <c r="D69" s="222">
        <f t="shared" si="4"/>
        <v>9</v>
      </c>
      <c r="E69" s="223">
        <v>0</v>
      </c>
      <c r="F69" s="223">
        <v>0</v>
      </c>
      <c r="G69" s="351">
        <v>9</v>
      </c>
      <c r="H69" s="177">
        <v>0</v>
      </c>
    </row>
    <row r="70" spans="1:8" ht="23.25" customHeight="1">
      <c r="A70" s="255" t="s">
        <v>252</v>
      </c>
      <c r="B70" s="256">
        <f t="shared" si="2"/>
        <v>6</v>
      </c>
      <c r="C70" s="176">
        <v>0</v>
      </c>
      <c r="D70" s="219">
        <f t="shared" si="4"/>
        <v>6</v>
      </c>
      <c r="E70" s="220">
        <v>0</v>
      </c>
      <c r="F70" s="220">
        <v>0</v>
      </c>
      <c r="G70" s="350">
        <v>6</v>
      </c>
      <c r="H70" s="176">
        <v>0</v>
      </c>
    </row>
    <row r="71" spans="1:8" ht="23.25" customHeight="1" thickBot="1">
      <c r="A71" s="356" t="s">
        <v>253</v>
      </c>
      <c r="B71" s="357">
        <f t="shared" si="2"/>
        <v>2</v>
      </c>
      <c r="C71" s="181">
        <v>0</v>
      </c>
      <c r="D71" s="174">
        <f t="shared" si="4"/>
        <v>2</v>
      </c>
      <c r="E71" s="229">
        <v>0</v>
      </c>
      <c r="F71" s="229">
        <v>0</v>
      </c>
      <c r="G71" s="353">
        <v>2</v>
      </c>
      <c r="H71" s="181">
        <v>0</v>
      </c>
    </row>
    <row r="72" spans="1:8" ht="45" customHeight="1" thickBot="1">
      <c r="A72" s="259" t="s">
        <v>35</v>
      </c>
      <c r="B72" s="174">
        <f>SUM(B8:B37,B45:B71)</f>
        <v>17414</v>
      </c>
      <c r="C72" s="181">
        <f aca="true" t="shared" si="5" ref="C72:H72">SUM(C8:C37,C45:C71)</f>
        <v>2229</v>
      </c>
      <c r="D72" s="169">
        <f t="shared" si="5"/>
        <v>15183</v>
      </c>
      <c r="E72" s="229">
        <f t="shared" si="5"/>
        <v>0</v>
      </c>
      <c r="F72" s="229">
        <f t="shared" si="5"/>
        <v>0</v>
      </c>
      <c r="G72" s="353">
        <f t="shared" si="5"/>
        <v>15183</v>
      </c>
      <c r="H72" s="181">
        <f t="shared" si="5"/>
        <v>2</v>
      </c>
    </row>
  </sheetData>
  <mergeCells count="18">
    <mergeCell ref="E6:E7"/>
    <mergeCell ref="B41:H41"/>
    <mergeCell ref="B42:B44"/>
    <mergeCell ref="C42:C44"/>
    <mergeCell ref="H42:H44"/>
    <mergeCell ref="D43:D44"/>
    <mergeCell ref="G43:G44"/>
    <mergeCell ref="F43:F44"/>
    <mergeCell ref="A4:A7"/>
    <mergeCell ref="C5:C7"/>
    <mergeCell ref="E43:E44"/>
    <mergeCell ref="B4:H4"/>
    <mergeCell ref="H5:H7"/>
    <mergeCell ref="B5:B7"/>
    <mergeCell ref="G6:G7"/>
    <mergeCell ref="F6:F7"/>
    <mergeCell ref="A41:A44"/>
    <mergeCell ref="D6:D7"/>
  </mergeCells>
  <printOptions horizontalCentered="1"/>
  <pageMargins left="0.5905511811023623" right="0.5905511811023623" top="0.5905511811023623" bottom="0.5905511811023623" header="0.3937007874015748" footer="0.3937007874015748"/>
  <pageSetup firstPageNumber="41" useFirstPageNumber="1" fitToHeight="2" horizontalDpi="600" verticalDpi="600" orientation="portrait" paperSize="9" scale="85" r:id="rId1"/>
  <headerFooter alignWithMargins="0">
    <oddFooter>&amp;C&amp;P</oddFooter>
  </headerFooter>
  <rowBreaks count="1" manualBreakCount="1">
    <brk id="37" max="9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4">
    <tabColor indexed="15"/>
  </sheetPr>
  <dimension ref="A1:H73"/>
  <sheetViews>
    <sheetView view="pageBreakPreview" zoomScale="75" zoomScaleSheetLayoutView="75" workbookViewId="0" topLeftCell="A1">
      <pane xSplit="1" ySplit="7" topLeftCell="B59" activePane="bottomRight" state="frozen"/>
      <selection pane="topLeft" activeCell="A2" sqref="A2"/>
      <selection pane="topRight" activeCell="A2" sqref="A2"/>
      <selection pane="bottomLeft" activeCell="A2" sqref="A2"/>
      <selection pane="bottomRight" activeCell="H1" sqref="H1:H16384"/>
    </sheetView>
  </sheetViews>
  <sheetFormatPr defaultColWidth="8.796875" defaultRowHeight="15"/>
  <cols>
    <col min="1" max="2" width="12.69921875" style="9" customWidth="1"/>
    <col min="3" max="4" width="12.09765625" style="20" customWidth="1"/>
    <col min="5" max="6" width="11.69921875" style="20" customWidth="1"/>
    <col min="7" max="7" width="12.59765625" style="20" customWidth="1"/>
    <col min="8" max="8" width="11.09765625" style="20" customWidth="1"/>
    <col min="9" max="16384" width="11" style="9" customWidth="1"/>
  </cols>
  <sheetData>
    <row r="1" spans="1:2" ht="24" customHeight="1">
      <c r="A1" s="29" t="s">
        <v>56</v>
      </c>
      <c r="B1" s="29"/>
    </row>
    <row r="2" spans="1:2" ht="24" customHeight="1">
      <c r="A2" s="29" t="s">
        <v>60</v>
      </c>
      <c r="B2" s="29"/>
    </row>
    <row r="3" spans="1:8" ht="24" customHeight="1" thickBot="1">
      <c r="A3" s="28" t="s">
        <v>283</v>
      </c>
      <c r="B3" s="28"/>
      <c r="C3" s="81"/>
      <c r="D3" s="81"/>
      <c r="E3" s="81"/>
      <c r="F3" s="81"/>
      <c r="G3" s="82"/>
      <c r="H3" s="83" t="s">
        <v>112</v>
      </c>
    </row>
    <row r="4" spans="1:8" ht="20.25" customHeight="1" thickBot="1">
      <c r="A4" s="495" t="s">
        <v>32</v>
      </c>
      <c r="B4" s="450"/>
      <c r="C4" s="491"/>
      <c r="D4" s="491"/>
      <c r="E4" s="491"/>
      <c r="F4" s="491"/>
      <c r="G4" s="491"/>
      <c r="H4" s="492"/>
    </row>
    <row r="5" spans="1:8" ht="16.5" customHeight="1">
      <c r="A5" s="475"/>
      <c r="B5" s="475" t="s">
        <v>275</v>
      </c>
      <c r="C5" s="486" t="s">
        <v>184</v>
      </c>
      <c r="D5" s="122" t="s">
        <v>151</v>
      </c>
      <c r="E5" s="123"/>
      <c r="F5" s="123"/>
      <c r="G5" s="124"/>
      <c r="H5" s="483" t="s">
        <v>186</v>
      </c>
    </row>
    <row r="6" spans="1:8" ht="16.5" customHeight="1">
      <c r="A6" s="475"/>
      <c r="B6" s="475"/>
      <c r="C6" s="496"/>
      <c r="D6" s="489" t="s">
        <v>58</v>
      </c>
      <c r="E6" s="479" t="s">
        <v>59</v>
      </c>
      <c r="F6" s="481" t="s">
        <v>83</v>
      </c>
      <c r="G6" s="477" t="s">
        <v>188</v>
      </c>
      <c r="H6" s="493"/>
    </row>
    <row r="7" spans="1:8" ht="16.5" customHeight="1" thickBot="1">
      <c r="A7" s="476"/>
      <c r="B7" s="476"/>
      <c r="C7" s="497"/>
      <c r="D7" s="490"/>
      <c r="E7" s="480"/>
      <c r="F7" s="482"/>
      <c r="G7" s="478"/>
      <c r="H7" s="494"/>
    </row>
    <row r="8" spans="1:8" ht="23.25" customHeight="1">
      <c r="A8" s="115" t="s">
        <v>200</v>
      </c>
      <c r="B8" s="244">
        <f aca="true" t="shared" si="0" ref="B8:B37">SUM(C8,D8,H8)</f>
        <v>28206</v>
      </c>
      <c r="C8" s="175">
        <v>0</v>
      </c>
      <c r="D8" s="165">
        <f aca="true" t="shared" si="1" ref="D8:D37">SUM(E8:G8)</f>
        <v>28206</v>
      </c>
      <c r="E8" s="217">
        <v>0</v>
      </c>
      <c r="F8" s="217">
        <v>0</v>
      </c>
      <c r="G8" s="355">
        <v>28206</v>
      </c>
      <c r="H8" s="175">
        <v>0</v>
      </c>
    </row>
    <row r="9" spans="1:8" ht="23.25" customHeight="1">
      <c r="A9" s="245" t="s">
        <v>201</v>
      </c>
      <c r="B9" s="246">
        <f t="shared" si="0"/>
        <v>2705</v>
      </c>
      <c r="C9" s="176">
        <v>0</v>
      </c>
      <c r="D9" s="166">
        <f t="shared" si="1"/>
        <v>2705</v>
      </c>
      <c r="E9" s="220">
        <v>0</v>
      </c>
      <c r="F9" s="220">
        <v>0</v>
      </c>
      <c r="G9" s="350">
        <v>2705</v>
      </c>
      <c r="H9" s="176">
        <v>0</v>
      </c>
    </row>
    <row r="10" spans="1:8" ht="23.25" customHeight="1">
      <c r="A10" s="245" t="s">
        <v>202</v>
      </c>
      <c r="B10" s="246">
        <f t="shared" si="0"/>
        <v>2553</v>
      </c>
      <c r="C10" s="176">
        <v>0</v>
      </c>
      <c r="D10" s="166">
        <f t="shared" si="1"/>
        <v>2553</v>
      </c>
      <c r="E10" s="220">
        <v>0</v>
      </c>
      <c r="F10" s="220">
        <v>0</v>
      </c>
      <c r="G10" s="350">
        <v>2553</v>
      </c>
      <c r="H10" s="176">
        <v>0</v>
      </c>
    </row>
    <row r="11" spans="1:8" ht="23.25" customHeight="1">
      <c r="A11" s="245" t="s">
        <v>203</v>
      </c>
      <c r="B11" s="246">
        <f t="shared" si="0"/>
        <v>4183</v>
      </c>
      <c r="C11" s="176">
        <v>0</v>
      </c>
      <c r="D11" s="166">
        <f t="shared" si="1"/>
        <v>4183</v>
      </c>
      <c r="E11" s="220">
        <v>0</v>
      </c>
      <c r="F11" s="220">
        <v>0</v>
      </c>
      <c r="G11" s="350">
        <v>4183</v>
      </c>
      <c r="H11" s="176">
        <v>0</v>
      </c>
    </row>
    <row r="12" spans="1:8" ht="23.25" customHeight="1">
      <c r="A12" s="247" t="s">
        <v>204</v>
      </c>
      <c r="B12" s="248">
        <f t="shared" si="0"/>
        <v>0</v>
      </c>
      <c r="C12" s="177">
        <v>0</v>
      </c>
      <c r="D12" s="167">
        <f t="shared" si="1"/>
        <v>0</v>
      </c>
      <c r="E12" s="223">
        <v>0</v>
      </c>
      <c r="F12" s="223">
        <v>0</v>
      </c>
      <c r="G12" s="351">
        <v>0</v>
      </c>
      <c r="H12" s="177">
        <v>0</v>
      </c>
    </row>
    <row r="13" spans="1:8" ht="23.25" customHeight="1">
      <c r="A13" s="249" t="s">
        <v>205</v>
      </c>
      <c r="B13" s="250">
        <f t="shared" si="0"/>
        <v>1346</v>
      </c>
      <c r="C13" s="178">
        <v>0</v>
      </c>
      <c r="D13" s="168">
        <f t="shared" si="1"/>
        <v>1346</v>
      </c>
      <c r="E13" s="226">
        <v>0</v>
      </c>
      <c r="F13" s="226">
        <v>0</v>
      </c>
      <c r="G13" s="352">
        <v>1346</v>
      </c>
      <c r="H13" s="178">
        <v>0</v>
      </c>
    </row>
    <row r="14" spans="1:8" ht="23.25" customHeight="1">
      <c r="A14" s="245" t="s">
        <v>206</v>
      </c>
      <c r="B14" s="246">
        <f t="shared" si="0"/>
        <v>0</v>
      </c>
      <c r="C14" s="176">
        <v>0</v>
      </c>
      <c r="D14" s="166">
        <f t="shared" si="1"/>
        <v>0</v>
      </c>
      <c r="E14" s="220">
        <v>0</v>
      </c>
      <c r="F14" s="220">
        <v>0</v>
      </c>
      <c r="G14" s="350">
        <v>0</v>
      </c>
      <c r="H14" s="176">
        <v>0</v>
      </c>
    </row>
    <row r="15" spans="1:8" ht="23.25" customHeight="1">
      <c r="A15" s="245" t="s">
        <v>207</v>
      </c>
      <c r="B15" s="246">
        <f t="shared" si="0"/>
        <v>36</v>
      </c>
      <c r="C15" s="176">
        <v>0</v>
      </c>
      <c r="D15" s="166">
        <f t="shared" si="1"/>
        <v>36</v>
      </c>
      <c r="E15" s="220">
        <v>0</v>
      </c>
      <c r="F15" s="220">
        <v>0</v>
      </c>
      <c r="G15" s="350">
        <v>36</v>
      </c>
      <c r="H15" s="176">
        <v>0</v>
      </c>
    </row>
    <row r="16" spans="1:8" ht="23.25" customHeight="1">
      <c r="A16" s="245" t="s">
        <v>208</v>
      </c>
      <c r="B16" s="246">
        <f t="shared" si="0"/>
        <v>634</v>
      </c>
      <c r="C16" s="176">
        <v>0</v>
      </c>
      <c r="D16" s="166">
        <f t="shared" si="1"/>
        <v>634</v>
      </c>
      <c r="E16" s="220">
        <v>0</v>
      </c>
      <c r="F16" s="220">
        <v>0</v>
      </c>
      <c r="G16" s="350">
        <v>634</v>
      </c>
      <c r="H16" s="176">
        <v>0</v>
      </c>
    </row>
    <row r="17" spans="1:8" ht="23.25" customHeight="1">
      <c r="A17" s="247" t="s">
        <v>209</v>
      </c>
      <c r="B17" s="248">
        <f t="shared" si="0"/>
        <v>297</v>
      </c>
      <c r="C17" s="177">
        <v>0</v>
      </c>
      <c r="D17" s="167">
        <f t="shared" si="1"/>
        <v>297</v>
      </c>
      <c r="E17" s="223">
        <v>0</v>
      </c>
      <c r="F17" s="223">
        <v>0</v>
      </c>
      <c r="G17" s="351">
        <v>297</v>
      </c>
      <c r="H17" s="177">
        <v>0</v>
      </c>
    </row>
    <row r="18" spans="1:8" ht="23.25" customHeight="1">
      <c r="A18" s="249" t="s">
        <v>210</v>
      </c>
      <c r="B18" s="250">
        <f t="shared" si="0"/>
        <v>1241</v>
      </c>
      <c r="C18" s="178">
        <v>11</v>
      </c>
      <c r="D18" s="168">
        <f t="shared" si="1"/>
        <v>1230</v>
      </c>
      <c r="E18" s="226">
        <v>0</v>
      </c>
      <c r="F18" s="226">
        <v>0</v>
      </c>
      <c r="G18" s="352">
        <v>1230</v>
      </c>
      <c r="H18" s="178">
        <v>0</v>
      </c>
    </row>
    <row r="19" spans="1:8" ht="23.25" customHeight="1">
      <c r="A19" s="245" t="s">
        <v>211</v>
      </c>
      <c r="B19" s="246">
        <f t="shared" si="0"/>
        <v>1888</v>
      </c>
      <c r="C19" s="176">
        <v>0</v>
      </c>
      <c r="D19" s="166">
        <f t="shared" si="1"/>
        <v>1888</v>
      </c>
      <c r="E19" s="220">
        <v>0</v>
      </c>
      <c r="F19" s="220">
        <v>0</v>
      </c>
      <c r="G19" s="350">
        <v>1888</v>
      </c>
      <c r="H19" s="176">
        <v>0</v>
      </c>
    </row>
    <row r="20" spans="1:8" ht="23.25" customHeight="1">
      <c r="A20" s="245" t="s">
        <v>212</v>
      </c>
      <c r="B20" s="246">
        <f t="shared" si="0"/>
        <v>1163</v>
      </c>
      <c r="C20" s="176">
        <v>0</v>
      </c>
      <c r="D20" s="166">
        <f t="shared" si="1"/>
        <v>1163</v>
      </c>
      <c r="E20" s="220">
        <v>0</v>
      </c>
      <c r="F20" s="220">
        <v>0</v>
      </c>
      <c r="G20" s="350">
        <v>1163</v>
      </c>
      <c r="H20" s="176">
        <v>0</v>
      </c>
    </row>
    <row r="21" spans="1:8" ht="23.25" customHeight="1">
      <c r="A21" s="245" t="s">
        <v>213</v>
      </c>
      <c r="B21" s="246">
        <f t="shared" si="0"/>
        <v>742</v>
      </c>
      <c r="C21" s="176">
        <v>0</v>
      </c>
      <c r="D21" s="166">
        <f t="shared" si="1"/>
        <v>742</v>
      </c>
      <c r="E21" s="220">
        <v>0</v>
      </c>
      <c r="F21" s="220">
        <v>0</v>
      </c>
      <c r="G21" s="350">
        <v>742</v>
      </c>
      <c r="H21" s="176">
        <v>0</v>
      </c>
    </row>
    <row r="22" spans="1:8" ht="23.25" customHeight="1">
      <c r="A22" s="247" t="s">
        <v>214</v>
      </c>
      <c r="B22" s="248">
        <f t="shared" si="0"/>
        <v>507</v>
      </c>
      <c r="C22" s="177">
        <v>0</v>
      </c>
      <c r="D22" s="167">
        <f t="shared" si="1"/>
        <v>448</v>
      </c>
      <c r="E22" s="223">
        <v>0</v>
      </c>
      <c r="F22" s="223">
        <v>0</v>
      </c>
      <c r="G22" s="351">
        <v>448</v>
      </c>
      <c r="H22" s="177">
        <v>59</v>
      </c>
    </row>
    <row r="23" spans="1:8" ht="23.25" customHeight="1">
      <c r="A23" s="249" t="s">
        <v>215</v>
      </c>
      <c r="B23" s="250">
        <f t="shared" si="0"/>
        <v>637</v>
      </c>
      <c r="C23" s="178">
        <v>637</v>
      </c>
      <c r="D23" s="168">
        <f t="shared" si="1"/>
        <v>0</v>
      </c>
      <c r="E23" s="226">
        <v>0</v>
      </c>
      <c r="F23" s="226">
        <v>0</v>
      </c>
      <c r="G23" s="352">
        <v>0</v>
      </c>
      <c r="H23" s="178">
        <v>0</v>
      </c>
    </row>
    <row r="24" spans="1:8" ht="23.25" customHeight="1">
      <c r="A24" s="245" t="s">
        <v>216</v>
      </c>
      <c r="B24" s="246">
        <f t="shared" si="0"/>
        <v>371</v>
      </c>
      <c r="C24" s="176">
        <v>0</v>
      </c>
      <c r="D24" s="166">
        <f t="shared" si="1"/>
        <v>371</v>
      </c>
      <c r="E24" s="220">
        <v>0</v>
      </c>
      <c r="F24" s="220">
        <v>0</v>
      </c>
      <c r="G24" s="350">
        <v>371</v>
      </c>
      <c r="H24" s="176">
        <v>0</v>
      </c>
    </row>
    <row r="25" spans="1:8" ht="23.25" customHeight="1">
      <c r="A25" s="245" t="s">
        <v>217</v>
      </c>
      <c r="B25" s="246">
        <f t="shared" si="0"/>
        <v>1252</v>
      </c>
      <c r="C25" s="176">
        <v>0</v>
      </c>
      <c r="D25" s="166">
        <f t="shared" si="1"/>
        <v>1252</v>
      </c>
      <c r="E25" s="220">
        <v>0</v>
      </c>
      <c r="F25" s="220">
        <v>781</v>
      </c>
      <c r="G25" s="350">
        <v>471</v>
      </c>
      <c r="H25" s="176">
        <v>0</v>
      </c>
    </row>
    <row r="26" spans="1:8" ht="23.25" customHeight="1">
      <c r="A26" s="245" t="s">
        <v>218</v>
      </c>
      <c r="B26" s="246">
        <f t="shared" si="0"/>
        <v>3586</v>
      </c>
      <c r="C26" s="176">
        <v>0</v>
      </c>
      <c r="D26" s="166">
        <f t="shared" si="1"/>
        <v>3586</v>
      </c>
      <c r="E26" s="220">
        <v>0</v>
      </c>
      <c r="F26" s="220">
        <v>1483</v>
      </c>
      <c r="G26" s="350">
        <v>2103</v>
      </c>
      <c r="H26" s="176">
        <v>0</v>
      </c>
    </row>
    <row r="27" spans="1:8" ht="23.25" customHeight="1">
      <c r="A27" s="247" t="s">
        <v>219</v>
      </c>
      <c r="B27" s="248">
        <f t="shared" si="0"/>
        <v>1911</v>
      </c>
      <c r="C27" s="177">
        <v>0</v>
      </c>
      <c r="D27" s="167">
        <f t="shared" si="1"/>
        <v>1911</v>
      </c>
      <c r="E27" s="223">
        <v>0</v>
      </c>
      <c r="F27" s="223">
        <v>0</v>
      </c>
      <c r="G27" s="351">
        <v>1911</v>
      </c>
      <c r="H27" s="177">
        <v>0</v>
      </c>
    </row>
    <row r="28" spans="1:8" ht="23.25" customHeight="1">
      <c r="A28" s="249" t="s">
        <v>220</v>
      </c>
      <c r="B28" s="250">
        <f t="shared" si="0"/>
        <v>2</v>
      </c>
      <c r="C28" s="178">
        <v>2</v>
      </c>
      <c r="D28" s="168">
        <f t="shared" si="1"/>
        <v>0</v>
      </c>
      <c r="E28" s="226">
        <v>0</v>
      </c>
      <c r="F28" s="226">
        <v>0</v>
      </c>
      <c r="G28" s="352">
        <v>0</v>
      </c>
      <c r="H28" s="178">
        <v>0</v>
      </c>
    </row>
    <row r="29" spans="1:8" ht="23.25" customHeight="1">
      <c r="A29" s="245" t="s">
        <v>221</v>
      </c>
      <c r="B29" s="246">
        <f t="shared" si="0"/>
        <v>707</v>
      </c>
      <c r="C29" s="176">
        <v>707</v>
      </c>
      <c r="D29" s="166">
        <f t="shared" si="1"/>
        <v>0</v>
      </c>
      <c r="E29" s="220">
        <v>0</v>
      </c>
      <c r="F29" s="220">
        <v>0</v>
      </c>
      <c r="G29" s="350">
        <v>0</v>
      </c>
      <c r="H29" s="176">
        <v>0</v>
      </c>
    </row>
    <row r="30" spans="1:8" ht="23.25" customHeight="1">
      <c r="A30" s="245" t="s">
        <v>222</v>
      </c>
      <c r="B30" s="246">
        <f t="shared" si="0"/>
        <v>346</v>
      </c>
      <c r="C30" s="176">
        <v>346</v>
      </c>
      <c r="D30" s="166">
        <f t="shared" si="1"/>
        <v>0</v>
      </c>
      <c r="E30" s="220">
        <v>0</v>
      </c>
      <c r="F30" s="220">
        <v>0</v>
      </c>
      <c r="G30" s="350">
        <v>0</v>
      </c>
      <c r="H30" s="180">
        <v>0</v>
      </c>
    </row>
    <row r="31" spans="1:8" ht="23.25" customHeight="1">
      <c r="A31" s="245" t="s">
        <v>223</v>
      </c>
      <c r="B31" s="246">
        <f t="shared" si="0"/>
        <v>6</v>
      </c>
      <c r="C31" s="176">
        <v>0</v>
      </c>
      <c r="D31" s="166">
        <f t="shared" si="1"/>
        <v>6</v>
      </c>
      <c r="E31" s="220">
        <v>0</v>
      </c>
      <c r="F31" s="220">
        <v>0</v>
      </c>
      <c r="G31" s="350">
        <v>6</v>
      </c>
      <c r="H31" s="176">
        <v>0</v>
      </c>
    </row>
    <row r="32" spans="1:8" ht="23.25" customHeight="1">
      <c r="A32" s="247" t="s">
        <v>224</v>
      </c>
      <c r="B32" s="248">
        <f t="shared" si="0"/>
        <v>398</v>
      </c>
      <c r="C32" s="177">
        <v>0</v>
      </c>
      <c r="D32" s="167">
        <f t="shared" si="1"/>
        <v>398</v>
      </c>
      <c r="E32" s="223">
        <v>0</v>
      </c>
      <c r="F32" s="223">
        <v>0</v>
      </c>
      <c r="G32" s="351">
        <v>398</v>
      </c>
      <c r="H32" s="177">
        <v>0</v>
      </c>
    </row>
    <row r="33" spans="1:8" ht="23.25" customHeight="1">
      <c r="A33" s="249" t="s">
        <v>225</v>
      </c>
      <c r="B33" s="250">
        <f t="shared" si="0"/>
        <v>529</v>
      </c>
      <c r="C33" s="178">
        <v>529</v>
      </c>
      <c r="D33" s="168">
        <f t="shared" si="1"/>
        <v>0</v>
      </c>
      <c r="E33" s="226">
        <v>0</v>
      </c>
      <c r="F33" s="226">
        <v>0</v>
      </c>
      <c r="G33" s="352">
        <v>0</v>
      </c>
      <c r="H33" s="178">
        <v>0</v>
      </c>
    </row>
    <row r="34" spans="1:8" ht="23.25" customHeight="1">
      <c r="A34" s="245" t="s">
        <v>226</v>
      </c>
      <c r="B34" s="246">
        <f t="shared" si="0"/>
        <v>157</v>
      </c>
      <c r="C34" s="176">
        <v>146</v>
      </c>
      <c r="D34" s="166">
        <f t="shared" si="1"/>
        <v>0</v>
      </c>
      <c r="E34" s="220">
        <v>0</v>
      </c>
      <c r="F34" s="220">
        <v>0</v>
      </c>
      <c r="G34" s="350">
        <v>0</v>
      </c>
      <c r="H34" s="176">
        <v>11</v>
      </c>
    </row>
    <row r="35" spans="1:8" ht="23.25" customHeight="1">
      <c r="A35" s="245" t="s">
        <v>227</v>
      </c>
      <c r="B35" s="246">
        <f t="shared" si="0"/>
        <v>639</v>
      </c>
      <c r="C35" s="176">
        <v>0</v>
      </c>
      <c r="D35" s="166">
        <f t="shared" si="1"/>
        <v>639</v>
      </c>
      <c r="E35" s="220">
        <v>0</v>
      </c>
      <c r="F35" s="220">
        <v>0</v>
      </c>
      <c r="G35" s="350">
        <v>639</v>
      </c>
      <c r="H35" s="176">
        <v>0</v>
      </c>
    </row>
    <row r="36" spans="1:8" ht="23.25" customHeight="1">
      <c r="A36" s="245" t="s">
        <v>228</v>
      </c>
      <c r="B36" s="246">
        <f t="shared" si="0"/>
        <v>882</v>
      </c>
      <c r="C36" s="176">
        <v>0</v>
      </c>
      <c r="D36" s="166">
        <f t="shared" si="1"/>
        <v>882</v>
      </c>
      <c r="E36" s="220">
        <v>0</v>
      </c>
      <c r="F36" s="220">
        <v>0</v>
      </c>
      <c r="G36" s="350">
        <v>882</v>
      </c>
      <c r="H36" s="176">
        <v>0</v>
      </c>
    </row>
    <row r="37" spans="1:8" ht="23.25" customHeight="1" thickBot="1">
      <c r="A37" s="251" t="s">
        <v>229</v>
      </c>
      <c r="B37" s="252">
        <f t="shared" si="0"/>
        <v>808</v>
      </c>
      <c r="C37" s="181">
        <v>804</v>
      </c>
      <c r="D37" s="169">
        <f t="shared" si="1"/>
        <v>4</v>
      </c>
      <c r="E37" s="229">
        <v>0</v>
      </c>
      <c r="F37" s="229">
        <v>0</v>
      </c>
      <c r="G37" s="353">
        <v>4</v>
      </c>
      <c r="H37" s="181">
        <v>0</v>
      </c>
    </row>
    <row r="38" spans="1:2" ht="24" customHeight="1">
      <c r="A38" s="29" t="s">
        <v>56</v>
      </c>
      <c r="B38" s="29"/>
    </row>
    <row r="39" spans="1:8" ht="24" customHeight="1">
      <c r="A39" s="29" t="s">
        <v>60</v>
      </c>
      <c r="B39" s="253"/>
      <c r="C39" s="91"/>
      <c r="D39" s="254"/>
      <c r="E39" s="90"/>
      <c r="F39" s="91"/>
      <c r="G39" s="90"/>
      <c r="H39" s="91"/>
    </row>
    <row r="40" spans="1:8" ht="24" customHeight="1" thickBot="1">
      <c r="A40" s="28" t="s">
        <v>287</v>
      </c>
      <c r="B40" s="28"/>
      <c r="C40" s="81"/>
      <c r="D40" s="81"/>
      <c r="E40" s="81"/>
      <c r="F40" s="81"/>
      <c r="G40" s="82"/>
      <c r="H40" s="83" t="s">
        <v>112</v>
      </c>
    </row>
    <row r="41" spans="1:8" ht="20.25" customHeight="1" thickBot="1">
      <c r="A41" s="495" t="s">
        <v>32</v>
      </c>
      <c r="B41" s="450"/>
      <c r="C41" s="491"/>
      <c r="D41" s="491"/>
      <c r="E41" s="491"/>
      <c r="F41" s="491"/>
      <c r="G41" s="491"/>
      <c r="H41" s="492"/>
    </row>
    <row r="42" spans="1:8" ht="16.5" customHeight="1">
      <c r="A42" s="475"/>
      <c r="B42" s="475" t="s">
        <v>275</v>
      </c>
      <c r="C42" s="486" t="s">
        <v>184</v>
      </c>
      <c r="D42" s="122" t="s">
        <v>151</v>
      </c>
      <c r="E42" s="123"/>
      <c r="F42" s="123"/>
      <c r="G42" s="124"/>
      <c r="H42" s="483" t="s">
        <v>186</v>
      </c>
    </row>
    <row r="43" spans="1:8" ht="16.5" customHeight="1">
      <c r="A43" s="475"/>
      <c r="B43" s="475"/>
      <c r="C43" s="496"/>
      <c r="D43" s="489" t="s">
        <v>58</v>
      </c>
      <c r="E43" s="479" t="s">
        <v>59</v>
      </c>
      <c r="F43" s="481" t="s">
        <v>83</v>
      </c>
      <c r="G43" s="477" t="s">
        <v>188</v>
      </c>
      <c r="H43" s="493"/>
    </row>
    <row r="44" spans="1:8" ht="16.5" customHeight="1" thickBot="1">
      <c r="A44" s="476"/>
      <c r="B44" s="476"/>
      <c r="C44" s="497"/>
      <c r="D44" s="490"/>
      <c r="E44" s="480"/>
      <c r="F44" s="482"/>
      <c r="G44" s="478"/>
      <c r="H44" s="494"/>
    </row>
    <row r="45" spans="1:8" ht="23.25" customHeight="1">
      <c r="A45" s="249" t="s">
        <v>230</v>
      </c>
      <c r="B45" s="250">
        <f aca="true" t="shared" si="2" ref="B45:B71">SUM(C45,D45,H45)</f>
        <v>182</v>
      </c>
      <c r="C45" s="178">
        <v>182</v>
      </c>
      <c r="D45" s="168">
        <f aca="true" t="shared" si="3" ref="D45:D52">SUM(E45:G45)</f>
        <v>0</v>
      </c>
      <c r="E45" s="226">
        <v>0</v>
      </c>
      <c r="F45" s="226">
        <v>0</v>
      </c>
      <c r="G45" s="352">
        <v>0</v>
      </c>
      <c r="H45" s="178">
        <v>0</v>
      </c>
    </row>
    <row r="46" spans="1:8" ht="23.25" customHeight="1">
      <c r="A46" s="245" t="s">
        <v>231</v>
      </c>
      <c r="B46" s="246">
        <f t="shared" si="2"/>
        <v>3</v>
      </c>
      <c r="C46" s="176">
        <v>3</v>
      </c>
      <c r="D46" s="166">
        <f t="shared" si="3"/>
        <v>0</v>
      </c>
      <c r="E46" s="220">
        <v>0</v>
      </c>
      <c r="F46" s="220">
        <v>0</v>
      </c>
      <c r="G46" s="350">
        <v>0</v>
      </c>
      <c r="H46" s="176">
        <v>0</v>
      </c>
    </row>
    <row r="47" spans="1:8" ht="23.25" customHeight="1">
      <c r="A47" s="245" t="s">
        <v>232</v>
      </c>
      <c r="B47" s="246">
        <f t="shared" si="2"/>
        <v>18</v>
      </c>
      <c r="C47" s="176">
        <v>18</v>
      </c>
      <c r="D47" s="166">
        <f t="shared" si="3"/>
        <v>0</v>
      </c>
      <c r="E47" s="220">
        <v>0</v>
      </c>
      <c r="F47" s="220">
        <v>0</v>
      </c>
      <c r="G47" s="350">
        <v>0</v>
      </c>
      <c r="H47" s="176">
        <v>0</v>
      </c>
    </row>
    <row r="48" spans="1:8" ht="23.25" customHeight="1">
      <c r="A48" s="245" t="s">
        <v>233</v>
      </c>
      <c r="B48" s="246">
        <f t="shared" si="2"/>
        <v>1111</v>
      </c>
      <c r="C48" s="176">
        <v>0</v>
      </c>
      <c r="D48" s="166">
        <f t="shared" si="3"/>
        <v>1111</v>
      </c>
      <c r="E48" s="220">
        <v>97</v>
      </c>
      <c r="F48" s="220">
        <v>0</v>
      </c>
      <c r="G48" s="350">
        <v>1014</v>
      </c>
      <c r="H48" s="176">
        <v>0</v>
      </c>
    </row>
    <row r="49" spans="1:8" ht="23.25" customHeight="1">
      <c r="A49" s="247" t="s">
        <v>183</v>
      </c>
      <c r="B49" s="248">
        <f t="shared" si="2"/>
        <v>0</v>
      </c>
      <c r="C49" s="177">
        <v>0</v>
      </c>
      <c r="D49" s="167">
        <f t="shared" si="3"/>
        <v>0</v>
      </c>
      <c r="E49" s="223">
        <v>0</v>
      </c>
      <c r="F49" s="223">
        <v>0</v>
      </c>
      <c r="G49" s="351">
        <v>0</v>
      </c>
      <c r="H49" s="177">
        <v>0</v>
      </c>
    </row>
    <row r="50" spans="1:8" ht="23.25" customHeight="1">
      <c r="A50" s="255" t="s">
        <v>301</v>
      </c>
      <c r="B50" s="256">
        <f t="shared" si="2"/>
        <v>113</v>
      </c>
      <c r="C50" s="176">
        <v>0</v>
      </c>
      <c r="D50" s="171">
        <f t="shared" si="3"/>
        <v>113</v>
      </c>
      <c r="E50" s="220">
        <v>0</v>
      </c>
      <c r="F50" s="220">
        <v>0</v>
      </c>
      <c r="G50" s="350">
        <v>113</v>
      </c>
      <c r="H50" s="176">
        <v>0</v>
      </c>
    </row>
    <row r="51" spans="1:8" ht="23.25" customHeight="1">
      <c r="A51" s="255" t="s">
        <v>302</v>
      </c>
      <c r="B51" s="256">
        <f t="shared" si="2"/>
        <v>0</v>
      </c>
      <c r="C51" s="176">
        <v>0</v>
      </c>
      <c r="D51" s="171">
        <f t="shared" si="3"/>
        <v>0</v>
      </c>
      <c r="E51" s="220">
        <v>0</v>
      </c>
      <c r="F51" s="220">
        <v>0</v>
      </c>
      <c r="G51" s="350">
        <v>0</v>
      </c>
      <c r="H51" s="176">
        <v>0</v>
      </c>
    </row>
    <row r="52" spans="1:8" ht="23.25" customHeight="1">
      <c r="A52" s="255" t="s">
        <v>234</v>
      </c>
      <c r="B52" s="256">
        <f t="shared" si="2"/>
        <v>52</v>
      </c>
      <c r="C52" s="176">
        <v>0</v>
      </c>
      <c r="D52" s="171">
        <f t="shared" si="3"/>
        <v>52</v>
      </c>
      <c r="E52" s="220">
        <v>0</v>
      </c>
      <c r="F52" s="220">
        <v>0</v>
      </c>
      <c r="G52" s="350">
        <v>52</v>
      </c>
      <c r="H52" s="176">
        <v>0</v>
      </c>
    </row>
    <row r="53" spans="1:8" ht="23.25" customHeight="1">
      <c r="A53" s="255" t="s">
        <v>235</v>
      </c>
      <c r="B53" s="256">
        <f t="shared" si="2"/>
        <v>317</v>
      </c>
      <c r="C53" s="176">
        <v>317</v>
      </c>
      <c r="D53" s="171">
        <f aca="true" t="shared" si="4" ref="D53:D71">SUM(E53:G53)</f>
        <v>0</v>
      </c>
      <c r="E53" s="220">
        <v>0</v>
      </c>
      <c r="F53" s="220">
        <v>0</v>
      </c>
      <c r="G53" s="350">
        <v>0</v>
      </c>
      <c r="H53" s="176">
        <v>0</v>
      </c>
    </row>
    <row r="54" spans="1:8" ht="23.25" customHeight="1">
      <c r="A54" s="257" t="s">
        <v>236</v>
      </c>
      <c r="B54" s="258">
        <f t="shared" si="2"/>
        <v>40</v>
      </c>
      <c r="C54" s="177">
        <v>40</v>
      </c>
      <c r="D54" s="172">
        <f t="shared" si="4"/>
        <v>0</v>
      </c>
      <c r="E54" s="223">
        <v>0</v>
      </c>
      <c r="F54" s="223">
        <v>0</v>
      </c>
      <c r="G54" s="351">
        <v>0</v>
      </c>
      <c r="H54" s="177">
        <v>0</v>
      </c>
    </row>
    <row r="55" spans="1:8" ht="23.25" customHeight="1">
      <c r="A55" s="255" t="s">
        <v>237</v>
      </c>
      <c r="B55" s="256">
        <f t="shared" si="2"/>
        <v>312</v>
      </c>
      <c r="C55" s="176">
        <v>0</v>
      </c>
      <c r="D55" s="171">
        <f t="shared" si="4"/>
        <v>312</v>
      </c>
      <c r="E55" s="220">
        <v>0</v>
      </c>
      <c r="F55" s="220">
        <v>85</v>
      </c>
      <c r="G55" s="350">
        <v>227</v>
      </c>
      <c r="H55" s="176">
        <v>0</v>
      </c>
    </row>
    <row r="56" spans="1:8" ht="23.25" customHeight="1">
      <c r="A56" s="255" t="s">
        <v>238</v>
      </c>
      <c r="B56" s="256">
        <f t="shared" si="2"/>
        <v>420</v>
      </c>
      <c r="C56" s="176">
        <v>0</v>
      </c>
      <c r="D56" s="171">
        <f t="shared" si="4"/>
        <v>420</v>
      </c>
      <c r="E56" s="220">
        <v>0</v>
      </c>
      <c r="F56" s="220">
        <v>294</v>
      </c>
      <c r="G56" s="350">
        <v>126</v>
      </c>
      <c r="H56" s="176">
        <v>0</v>
      </c>
    </row>
    <row r="57" spans="1:8" ht="23.25" customHeight="1">
      <c r="A57" s="255" t="s">
        <v>239</v>
      </c>
      <c r="B57" s="256">
        <f t="shared" si="2"/>
        <v>0</v>
      </c>
      <c r="C57" s="176">
        <v>0</v>
      </c>
      <c r="D57" s="171">
        <f t="shared" si="4"/>
        <v>0</v>
      </c>
      <c r="E57" s="220">
        <v>0</v>
      </c>
      <c r="F57" s="220">
        <v>0</v>
      </c>
      <c r="G57" s="350">
        <v>0</v>
      </c>
      <c r="H57" s="176">
        <v>0</v>
      </c>
    </row>
    <row r="58" spans="1:8" ht="23.25" customHeight="1">
      <c r="A58" s="255" t="s">
        <v>240</v>
      </c>
      <c r="B58" s="256">
        <f t="shared" si="2"/>
        <v>4</v>
      </c>
      <c r="C58" s="176">
        <v>4</v>
      </c>
      <c r="D58" s="171">
        <f t="shared" si="4"/>
        <v>0</v>
      </c>
      <c r="E58" s="220">
        <v>0</v>
      </c>
      <c r="F58" s="220">
        <v>0</v>
      </c>
      <c r="G58" s="350">
        <v>0</v>
      </c>
      <c r="H58" s="176">
        <v>0</v>
      </c>
    </row>
    <row r="59" spans="1:8" ht="23.25" customHeight="1">
      <c r="A59" s="257" t="s">
        <v>241</v>
      </c>
      <c r="B59" s="258">
        <f t="shared" si="2"/>
        <v>0</v>
      </c>
      <c r="C59" s="177">
        <v>0</v>
      </c>
      <c r="D59" s="172">
        <f t="shared" si="4"/>
        <v>0</v>
      </c>
      <c r="E59" s="223">
        <v>0</v>
      </c>
      <c r="F59" s="223">
        <v>0</v>
      </c>
      <c r="G59" s="351">
        <v>0</v>
      </c>
      <c r="H59" s="177">
        <v>0</v>
      </c>
    </row>
    <row r="60" spans="1:8" ht="23.25" customHeight="1">
      <c r="A60" s="255" t="s">
        <v>242</v>
      </c>
      <c r="B60" s="256">
        <f t="shared" si="2"/>
        <v>237</v>
      </c>
      <c r="C60" s="176">
        <v>25</v>
      </c>
      <c r="D60" s="219">
        <f t="shared" si="4"/>
        <v>212</v>
      </c>
      <c r="E60" s="220">
        <v>0</v>
      </c>
      <c r="F60" s="220">
        <v>0</v>
      </c>
      <c r="G60" s="350">
        <v>212</v>
      </c>
      <c r="H60" s="176">
        <v>0</v>
      </c>
    </row>
    <row r="61" spans="1:8" ht="23.25" customHeight="1">
      <c r="A61" s="255" t="s">
        <v>243</v>
      </c>
      <c r="B61" s="256">
        <f t="shared" si="2"/>
        <v>354</v>
      </c>
      <c r="C61" s="176">
        <v>0</v>
      </c>
      <c r="D61" s="219">
        <f t="shared" si="4"/>
        <v>354</v>
      </c>
      <c r="E61" s="220">
        <v>0</v>
      </c>
      <c r="F61" s="220">
        <v>0</v>
      </c>
      <c r="G61" s="350">
        <v>354</v>
      </c>
      <c r="H61" s="176">
        <v>0</v>
      </c>
    </row>
    <row r="62" spans="1:8" ht="23.25" customHeight="1">
      <c r="A62" s="255" t="s">
        <v>244</v>
      </c>
      <c r="B62" s="256">
        <f t="shared" si="2"/>
        <v>0</v>
      </c>
      <c r="C62" s="176">
        <v>0</v>
      </c>
      <c r="D62" s="171">
        <f t="shared" si="4"/>
        <v>0</v>
      </c>
      <c r="E62" s="220">
        <v>0</v>
      </c>
      <c r="F62" s="220">
        <v>0</v>
      </c>
      <c r="G62" s="350">
        <v>0</v>
      </c>
      <c r="H62" s="176">
        <v>0</v>
      </c>
    </row>
    <row r="63" spans="1:8" ht="23.25" customHeight="1">
      <c r="A63" s="255" t="s">
        <v>245</v>
      </c>
      <c r="B63" s="256">
        <f t="shared" si="2"/>
        <v>0</v>
      </c>
      <c r="C63" s="176">
        <v>0</v>
      </c>
      <c r="D63" s="171">
        <f t="shared" si="4"/>
        <v>0</v>
      </c>
      <c r="E63" s="220">
        <v>0</v>
      </c>
      <c r="F63" s="220">
        <v>0</v>
      </c>
      <c r="G63" s="350">
        <v>0</v>
      </c>
      <c r="H63" s="176">
        <v>0</v>
      </c>
    </row>
    <row r="64" spans="1:8" ht="23.25" customHeight="1">
      <c r="A64" s="257" t="s">
        <v>246</v>
      </c>
      <c r="B64" s="258">
        <f t="shared" si="2"/>
        <v>454</v>
      </c>
      <c r="C64" s="177">
        <v>0</v>
      </c>
      <c r="D64" s="172">
        <f t="shared" si="4"/>
        <v>454</v>
      </c>
      <c r="E64" s="223">
        <v>0</v>
      </c>
      <c r="F64" s="223">
        <v>0</v>
      </c>
      <c r="G64" s="351">
        <v>454</v>
      </c>
      <c r="H64" s="177">
        <v>0</v>
      </c>
    </row>
    <row r="65" spans="1:8" ht="23.25" customHeight="1">
      <c r="A65" s="255" t="s">
        <v>247</v>
      </c>
      <c r="B65" s="256">
        <f t="shared" si="2"/>
        <v>185</v>
      </c>
      <c r="C65" s="176">
        <v>0</v>
      </c>
      <c r="D65" s="219">
        <f t="shared" si="4"/>
        <v>185</v>
      </c>
      <c r="E65" s="220">
        <v>0</v>
      </c>
      <c r="F65" s="220">
        <v>0</v>
      </c>
      <c r="G65" s="350">
        <v>185</v>
      </c>
      <c r="H65" s="176">
        <v>0</v>
      </c>
    </row>
    <row r="66" spans="1:8" ht="23.25" customHeight="1">
      <c r="A66" s="255" t="s">
        <v>248</v>
      </c>
      <c r="B66" s="256">
        <f t="shared" si="2"/>
        <v>198</v>
      </c>
      <c r="C66" s="176">
        <v>0</v>
      </c>
      <c r="D66" s="219">
        <f t="shared" si="4"/>
        <v>144</v>
      </c>
      <c r="E66" s="220">
        <v>0</v>
      </c>
      <c r="F66" s="220">
        <v>0</v>
      </c>
      <c r="G66" s="350">
        <v>144</v>
      </c>
      <c r="H66" s="176">
        <v>54</v>
      </c>
    </row>
    <row r="67" spans="1:8" ht="23.25" customHeight="1">
      <c r="A67" s="255" t="s">
        <v>249</v>
      </c>
      <c r="B67" s="256">
        <f t="shared" si="2"/>
        <v>90</v>
      </c>
      <c r="C67" s="176">
        <v>0</v>
      </c>
      <c r="D67" s="171">
        <f t="shared" si="4"/>
        <v>90</v>
      </c>
      <c r="E67" s="220">
        <v>0</v>
      </c>
      <c r="F67" s="220">
        <v>0</v>
      </c>
      <c r="G67" s="350">
        <v>90</v>
      </c>
      <c r="H67" s="176">
        <v>0</v>
      </c>
    </row>
    <row r="68" spans="1:8" ht="23.25" customHeight="1">
      <c r="A68" s="255" t="s">
        <v>250</v>
      </c>
      <c r="B68" s="256">
        <f t="shared" si="2"/>
        <v>347</v>
      </c>
      <c r="C68" s="176">
        <v>0</v>
      </c>
      <c r="D68" s="171">
        <f t="shared" si="4"/>
        <v>347</v>
      </c>
      <c r="E68" s="220">
        <v>0</v>
      </c>
      <c r="F68" s="220">
        <v>0</v>
      </c>
      <c r="G68" s="350">
        <v>347</v>
      </c>
      <c r="H68" s="176">
        <v>0</v>
      </c>
    </row>
    <row r="69" spans="1:8" ht="23.25" customHeight="1">
      <c r="A69" s="257" t="s">
        <v>251</v>
      </c>
      <c r="B69" s="258">
        <f t="shared" si="2"/>
        <v>1</v>
      </c>
      <c r="C69" s="177">
        <v>1</v>
      </c>
      <c r="D69" s="222">
        <f t="shared" si="4"/>
        <v>0</v>
      </c>
      <c r="E69" s="223">
        <v>0</v>
      </c>
      <c r="F69" s="223">
        <v>0</v>
      </c>
      <c r="G69" s="351">
        <v>0</v>
      </c>
      <c r="H69" s="177">
        <v>0</v>
      </c>
    </row>
    <row r="70" spans="1:8" ht="23.25" customHeight="1">
      <c r="A70" s="255" t="s">
        <v>252</v>
      </c>
      <c r="B70" s="256">
        <f t="shared" si="2"/>
        <v>0</v>
      </c>
      <c r="C70" s="176">
        <v>0</v>
      </c>
      <c r="D70" s="219">
        <f t="shared" si="4"/>
        <v>0</v>
      </c>
      <c r="E70" s="220">
        <v>0</v>
      </c>
      <c r="F70" s="220">
        <v>0</v>
      </c>
      <c r="G70" s="350">
        <v>0</v>
      </c>
      <c r="H70" s="176">
        <v>0</v>
      </c>
    </row>
    <row r="71" spans="1:8" ht="23.25" customHeight="1" thickBot="1">
      <c r="A71" s="356" t="s">
        <v>253</v>
      </c>
      <c r="B71" s="357">
        <f t="shared" si="2"/>
        <v>0</v>
      </c>
      <c r="C71" s="181">
        <v>0</v>
      </c>
      <c r="D71" s="174">
        <f t="shared" si="4"/>
        <v>0</v>
      </c>
      <c r="E71" s="229">
        <v>0</v>
      </c>
      <c r="F71" s="229">
        <v>0</v>
      </c>
      <c r="G71" s="353">
        <v>0</v>
      </c>
      <c r="H71" s="181">
        <v>0</v>
      </c>
    </row>
    <row r="72" spans="1:8" ht="45" customHeight="1" thickBot="1">
      <c r="A72" s="259" t="s">
        <v>35</v>
      </c>
      <c r="B72" s="174">
        <f>SUM(B8:B37,B45:B71)</f>
        <v>62170</v>
      </c>
      <c r="C72" s="181">
        <f aca="true" t="shared" si="5" ref="C72:H72">SUM(C8:C37,C45:C71)</f>
        <v>3772</v>
      </c>
      <c r="D72" s="169">
        <f t="shared" si="5"/>
        <v>58274</v>
      </c>
      <c r="E72" s="229">
        <f t="shared" si="5"/>
        <v>97</v>
      </c>
      <c r="F72" s="229">
        <f t="shared" si="5"/>
        <v>2643</v>
      </c>
      <c r="G72" s="353">
        <f t="shared" si="5"/>
        <v>55534</v>
      </c>
      <c r="H72" s="181">
        <f t="shared" si="5"/>
        <v>124</v>
      </c>
    </row>
    <row r="73" ht="20.25" customHeight="1">
      <c r="A73" s="13" t="s">
        <v>284</v>
      </c>
    </row>
  </sheetData>
  <mergeCells count="18">
    <mergeCell ref="E6:E7"/>
    <mergeCell ref="B41:H41"/>
    <mergeCell ref="B42:B44"/>
    <mergeCell ref="C42:C44"/>
    <mergeCell ref="H42:H44"/>
    <mergeCell ref="D43:D44"/>
    <mergeCell ref="G43:G44"/>
    <mergeCell ref="F43:F44"/>
    <mergeCell ref="A4:A7"/>
    <mergeCell ref="C5:C7"/>
    <mergeCell ref="E43:E44"/>
    <mergeCell ref="B4:H4"/>
    <mergeCell ref="H5:H7"/>
    <mergeCell ref="B5:B7"/>
    <mergeCell ref="G6:G7"/>
    <mergeCell ref="F6:F7"/>
    <mergeCell ref="A41:A44"/>
    <mergeCell ref="D6:D7"/>
  </mergeCells>
  <printOptions horizontalCentered="1"/>
  <pageMargins left="0.5905511811023623" right="0.5905511811023623" top="0.5905511811023623" bottom="0.5905511811023623" header="0.3937007874015748" footer="0.3937007874015748"/>
  <pageSetup firstPageNumber="43" useFirstPageNumber="1" fitToHeight="2" horizontalDpi="600" verticalDpi="600" orientation="portrait" paperSize="9" scale="85" r:id="rId1"/>
  <headerFooter alignWithMargins="0">
    <oddFooter>&amp;C&amp;P</oddFooter>
  </headerFooter>
  <rowBreaks count="1" manualBreakCount="1">
    <brk id="37" max="11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2">
    <tabColor indexed="15"/>
  </sheetPr>
  <dimension ref="A1:I72"/>
  <sheetViews>
    <sheetView view="pageBreakPreview" zoomScale="75" zoomScaleSheetLayoutView="75" workbookViewId="0" topLeftCell="A1">
      <pane xSplit="1" ySplit="7" topLeftCell="B65" activePane="bottomRight" state="frozen"/>
      <selection pane="topLeft" activeCell="I50" sqref="I50:I75"/>
      <selection pane="topRight" activeCell="I50" sqref="I50:I75"/>
      <selection pane="bottomLeft" activeCell="I50" sqref="I50:I75"/>
      <selection pane="bottomRight" activeCell="L67" sqref="L67"/>
    </sheetView>
  </sheetViews>
  <sheetFormatPr defaultColWidth="8.796875" defaultRowHeight="15"/>
  <cols>
    <col min="1" max="2" width="11.3984375" style="9" customWidth="1"/>
    <col min="3" max="4" width="10.5" style="20" customWidth="1"/>
    <col min="5" max="7" width="10.09765625" style="20" customWidth="1"/>
    <col min="8" max="9" width="10.5" style="20" customWidth="1"/>
    <col min="10" max="16384" width="11" style="9" customWidth="1"/>
  </cols>
  <sheetData>
    <row r="1" spans="1:2" ht="24" customHeight="1">
      <c r="A1" s="29" t="s">
        <v>56</v>
      </c>
      <c r="B1" s="29"/>
    </row>
    <row r="2" spans="1:2" ht="24" customHeight="1">
      <c r="A2" s="29" t="s">
        <v>60</v>
      </c>
      <c r="B2" s="29"/>
    </row>
    <row r="3" spans="1:9" ht="24" customHeight="1" thickBot="1">
      <c r="A3" s="28" t="s">
        <v>108</v>
      </c>
      <c r="B3" s="28"/>
      <c r="C3" s="81"/>
      <c r="D3" s="81"/>
      <c r="E3" s="81"/>
      <c r="F3" s="81"/>
      <c r="G3" s="81"/>
      <c r="H3" s="82"/>
      <c r="I3" s="83" t="s">
        <v>112</v>
      </c>
    </row>
    <row r="4" spans="1:9" ht="20.25" customHeight="1" thickBot="1">
      <c r="A4" s="495" t="s">
        <v>32</v>
      </c>
      <c r="B4" s="450"/>
      <c r="C4" s="491"/>
      <c r="D4" s="491"/>
      <c r="E4" s="491"/>
      <c r="F4" s="491"/>
      <c r="G4" s="491"/>
      <c r="H4" s="491"/>
      <c r="I4" s="492"/>
    </row>
    <row r="5" spans="1:9" ht="16.5" customHeight="1">
      <c r="A5" s="475"/>
      <c r="B5" s="475" t="s">
        <v>275</v>
      </c>
      <c r="C5" s="486" t="s">
        <v>184</v>
      </c>
      <c r="D5" s="122" t="s">
        <v>151</v>
      </c>
      <c r="E5" s="123"/>
      <c r="F5" s="123"/>
      <c r="G5" s="123"/>
      <c r="H5" s="124"/>
      <c r="I5" s="483" t="s">
        <v>186</v>
      </c>
    </row>
    <row r="6" spans="1:9" ht="16.5" customHeight="1">
      <c r="A6" s="475"/>
      <c r="B6" s="475"/>
      <c r="C6" s="496"/>
      <c r="D6" s="489" t="s">
        <v>58</v>
      </c>
      <c r="E6" s="479" t="s">
        <v>59</v>
      </c>
      <c r="F6" s="481" t="s">
        <v>83</v>
      </c>
      <c r="G6" s="481" t="s">
        <v>84</v>
      </c>
      <c r="H6" s="477" t="s">
        <v>188</v>
      </c>
      <c r="I6" s="493"/>
    </row>
    <row r="7" spans="1:9" ht="16.5" customHeight="1" thickBot="1">
      <c r="A7" s="476"/>
      <c r="B7" s="476"/>
      <c r="C7" s="497"/>
      <c r="D7" s="490"/>
      <c r="E7" s="480"/>
      <c r="F7" s="482"/>
      <c r="G7" s="482"/>
      <c r="H7" s="478"/>
      <c r="I7" s="494"/>
    </row>
    <row r="8" spans="1:9" ht="23.25" customHeight="1">
      <c r="A8" s="115" t="s">
        <v>200</v>
      </c>
      <c r="B8" s="244">
        <f aca="true" t="shared" si="0" ref="B8:B37">SUM(C8,D8,I8)</f>
        <v>2748</v>
      </c>
      <c r="C8" s="175">
        <v>0</v>
      </c>
      <c r="D8" s="165">
        <f aca="true" t="shared" si="1" ref="D8:D37">SUM(E8:H8)</f>
        <v>0</v>
      </c>
      <c r="E8" s="217">
        <v>0</v>
      </c>
      <c r="F8" s="217">
        <v>0</v>
      </c>
      <c r="G8" s="217">
        <v>0</v>
      </c>
      <c r="H8" s="355">
        <v>0</v>
      </c>
      <c r="I8" s="175">
        <v>2748</v>
      </c>
    </row>
    <row r="9" spans="1:9" ht="23.25" customHeight="1">
      <c r="A9" s="245" t="s">
        <v>201</v>
      </c>
      <c r="B9" s="246">
        <f t="shared" si="0"/>
        <v>1032</v>
      </c>
      <c r="C9" s="176">
        <v>923</v>
      </c>
      <c r="D9" s="166">
        <f t="shared" si="1"/>
        <v>0</v>
      </c>
      <c r="E9" s="220">
        <v>0</v>
      </c>
      <c r="F9" s="220">
        <v>0</v>
      </c>
      <c r="G9" s="220">
        <v>0</v>
      </c>
      <c r="H9" s="350">
        <v>0</v>
      </c>
      <c r="I9" s="176">
        <v>109</v>
      </c>
    </row>
    <row r="10" spans="1:9" ht="23.25" customHeight="1">
      <c r="A10" s="245" t="s">
        <v>202</v>
      </c>
      <c r="B10" s="246">
        <f t="shared" si="0"/>
        <v>580</v>
      </c>
      <c r="C10" s="176">
        <v>0</v>
      </c>
      <c r="D10" s="166">
        <f t="shared" si="1"/>
        <v>227</v>
      </c>
      <c r="E10" s="220">
        <v>0</v>
      </c>
      <c r="F10" s="220">
        <v>0</v>
      </c>
      <c r="G10" s="220">
        <v>0</v>
      </c>
      <c r="H10" s="350">
        <v>227</v>
      </c>
      <c r="I10" s="176">
        <v>353</v>
      </c>
    </row>
    <row r="11" spans="1:9" ht="23.25" customHeight="1">
      <c r="A11" s="245" t="s">
        <v>203</v>
      </c>
      <c r="B11" s="246">
        <f t="shared" si="0"/>
        <v>1129</v>
      </c>
      <c r="C11" s="176">
        <v>1071</v>
      </c>
      <c r="D11" s="166">
        <f t="shared" si="1"/>
        <v>0</v>
      </c>
      <c r="E11" s="220">
        <v>0</v>
      </c>
      <c r="F11" s="220">
        <v>0</v>
      </c>
      <c r="G11" s="220">
        <v>0</v>
      </c>
      <c r="H11" s="350">
        <v>0</v>
      </c>
      <c r="I11" s="176">
        <v>58</v>
      </c>
    </row>
    <row r="12" spans="1:9" ht="23.25" customHeight="1">
      <c r="A12" s="247" t="s">
        <v>204</v>
      </c>
      <c r="B12" s="248">
        <f t="shared" si="0"/>
        <v>365</v>
      </c>
      <c r="C12" s="177">
        <v>310</v>
      </c>
      <c r="D12" s="167">
        <f t="shared" si="1"/>
        <v>0</v>
      </c>
      <c r="E12" s="223">
        <v>0</v>
      </c>
      <c r="F12" s="223">
        <v>0</v>
      </c>
      <c r="G12" s="223">
        <v>0</v>
      </c>
      <c r="H12" s="351">
        <v>0</v>
      </c>
      <c r="I12" s="177">
        <v>55</v>
      </c>
    </row>
    <row r="13" spans="1:9" ht="23.25" customHeight="1">
      <c r="A13" s="249" t="s">
        <v>205</v>
      </c>
      <c r="B13" s="250">
        <f t="shared" si="0"/>
        <v>71</v>
      </c>
      <c r="C13" s="178">
        <v>0</v>
      </c>
      <c r="D13" s="168">
        <f t="shared" si="1"/>
        <v>0</v>
      </c>
      <c r="E13" s="226">
        <v>0</v>
      </c>
      <c r="F13" s="226">
        <v>0</v>
      </c>
      <c r="G13" s="226">
        <v>0</v>
      </c>
      <c r="H13" s="352">
        <v>0</v>
      </c>
      <c r="I13" s="178">
        <v>71</v>
      </c>
    </row>
    <row r="14" spans="1:9" ht="23.25" customHeight="1">
      <c r="A14" s="245" t="s">
        <v>206</v>
      </c>
      <c r="B14" s="246">
        <f t="shared" si="0"/>
        <v>730</v>
      </c>
      <c r="C14" s="176">
        <v>635</v>
      </c>
      <c r="D14" s="166">
        <f t="shared" si="1"/>
        <v>0</v>
      </c>
      <c r="E14" s="220">
        <v>0</v>
      </c>
      <c r="F14" s="220">
        <v>0</v>
      </c>
      <c r="G14" s="220">
        <v>0</v>
      </c>
      <c r="H14" s="350">
        <v>0</v>
      </c>
      <c r="I14" s="176">
        <v>95</v>
      </c>
    </row>
    <row r="15" spans="1:9" ht="23.25" customHeight="1">
      <c r="A15" s="245" t="s">
        <v>207</v>
      </c>
      <c r="B15" s="246">
        <f t="shared" si="0"/>
        <v>425</v>
      </c>
      <c r="C15" s="176">
        <v>379</v>
      </c>
      <c r="D15" s="166">
        <f t="shared" si="1"/>
        <v>0</v>
      </c>
      <c r="E15" s="220">
        <v>0</v>
      </c>
      <c r="F15" s="220">
        <v>0</v>
      </c>
      <c r="G15" s="220">
        <v>0</v>
      </c>
      <c r="H15" s="350">
        <v>0</v>
      </c>
      <c r="I15" s="176">
        <v>46</v>
      </c>
    </row>
    <row r="16" spans="1:9" ht="23.25" customHeight="1">
      <c r="A16" s="245" t="s">
        <v>208</v>
      </c>
      <c r="B16" s="246">
        <f t="shared" si="0"/>
        <v>148</v>
      </c>
      <c r="C16" s="176">
        <v>84</v>
      </c>
      <c r="D16" s="166">
        <f t="shared" si="1"/>
        <v>0</v>
      </c>
      <c r="E16" s="220">
        <v>0</v>
      </c>
      <c r="F16" s="220">
        <v>0</v>
      </c>
      <c r="G16" s="220">
        <v>0</v>
      </c>
      <c r="H16" s="350">
        <v>0</v>
      </c>
      <c r="I16" s="176">
        <v>64</v>
      </c>
    </row>
    <row r="17" spans="1:9" ht="23.25" customHeight="1">
      <c r="A17" s="247" t="s">
        <v>209</v>
      </c>
      <c r="B17" s="248">
        <f t="shared" si="0"/>
        <v>176</v>
      </c>
      <c r="C17" s="177">
        <v>159</v>
      </c>
      <c r="D17" s="167">
        <f t="shared" si="1"/>
        <v>0</v>
      </c>
      <c r="E17" s="223">
        <v>0</v>
      </c>
      <c r="F17" s="223">
        <v>0</v>
      </c>
      <c r="G17" s="223">
        <v>0</v>
      </c>
      <c r="H17" s="351">
        <v>0</v>
      </c>
      <c r="I17" s="177">
        <v>17</v>
      </c>
    </row>
    <row r="18" spans="1:9" ht="23.25" customHeight="1">
      <c r="A18" s="249" t="s">
        <v>210</v>
      </c>
      <c r="B18" s="250">
        <f t="shared" si="0"/>
        <v>50</v>
      </c>
      <c r="C18" s="178">
        <v>1</v>
      </c>
      <c r="D18" s="168">
        <f t="shared" si="1"/>
        <v>21</v>
      </c>
      <c r="E18" s="226">
        <v>0</v>
      </c>
      <c r="F18" s="226">
        <v>0</v>
      </c>
      <c r="G18" s="226">
        <v>0</v>
      </c>
      <c r="H18" s="352">
        <v>21</v>
      </c>
      <c r="I18" s="178">
        <v>28</v>
      </c>
    </row>
    <row r="19" spans="1:9" ht="23.25" customHeight="1">
      <c r="A19" s="245" t="s">
        <v>211</v>
      </c>
      <c r="B19" s="246">
        <f t="shared" si="0"/>
        <v>0</v>
      </c>
      <c r="C19" s="176">
        <v>0</v>
      </c>
      <c r="D19" s="166">
        <f t="shared" si="1"/>
        <v>0</v>
      </c>
      <c r="E19" s="220">
        <v>0</v>
      </c>
      <c r="F19" s="220">
        <v>0</v>
      </c>
      <c r="G19" s="220">
        <v>0</v>
      </c>
      <c r="H19" s="350">
        <v>0</v>
      </c>
      <c r="I19" s="176">
        <v>0</v>
      </c>
    </row>
    <row r="20" spans="1:9" ht="23.25" customHeight="1">
      <c r="A20" s="245" t="s">
        <v>212</v>
      </c>
      <c r="B20" s="246">
        <f t="shared" si="0"/>
        <v>421</v>
      </c>
      <c r="C20" s="176">
        <v>342</v>
      </c>
      <c r="D20" s="166">
        <f t="shared" si="1"/>
        <v>0</v>
      </c>
      <c r="E20" s="220">
        <v>0</v>
      </c>
      <c r="F20" s="220">
        <v>0</v>
      </c>
      <c r="G20" s="220">
        <v>0</v>
      </c>
      <c r="H20" s="350">
        <v>0</v>
      </c>
      <c r="I20" s="176">
        <v>79</v>
      </c>
    </row>
    <row r="21" spans="1:9" ht="23.25" customHeight="1">
      <c r="A21" s="245" t="s">
        <v>213</v>
      </c>
      <c r="B21" s="246">
        <f t="shared" si="0"/>
        <v>186</v>
      </c>
      <c r="C21" s="176">
        <v>18</v>
      </c>
      <c r="D21" s="166">
        <f t="shared" si="1"/>
        <v>0</v>
      </c>
      <c r="E21" s="220">
        <v>0</v>
      </c>
      <c r="F21" s="220">
        <v>0</v>
      </c>
      <c r="G21" s="220">
        <v>0</v>
      </c>
      <c r="H21" s="350">
        <v>0</v>
      </c>
      <c r="I21" s="176">
        <v>168</v>
      </c>
    </row>
    <row r="22" spans="1:9" ht="23.25" customHeight="1">
      <c r="A22" s="247" t="s">
        <v>214</v>
      </c>
      <c r="B22" s="248">
        <f t="shared" si="0"/>
        <v>1889</v>
      </c>
      <c r="C22" s="177">
        <v>0</v>
      </c>
      <c r="D22" s="167">
        <f t="shared" si="1"/>
        <v>1889</v>
      </c>
      <c r="E22" s="223">
        <v>0</v>
      </c>
      <c r="F22" s="223">
        <v>0</v>
      </c>
      <c r="G22" s="223">
        <v>0</v>
      </c>
      <c r="H22" s="351">
        <v>1889</v>
      </c>
      <c r="I22" s="177">
        <v>0</v>
      </c>
    </row>
    <row r="23" spans="1:9" ht="23.25" customHeight="1">
      <c r="A23" s="249" t="s">
        <v>215</v>
      </c>
      <c r="B23" s="250">
        <f t="shared" si="0"/>
        <v>365</v>
      </c>
      <c r="C23" s="178">
        <v>272</v>
      </c>
      <c r="D23" s="168">
        <f t="shared" si="1"/>
        <v>0</v>
      </c>
      <c r="E23" s="226">
        <v>0</v>
      </c>
      <c r="F23" s="226">
        <v>0</v>
      </c>
      <c r="G23" s="226">
        <v>0</v>
      </c>
      <c r="H23" s="352">
        <v>0</v>
      </c>
      <c r="I23" s="178">
        <v>93</v>
      </c>
    </row>
    <row r="24" spans="1:9" ht="23.25" customHeight="1">
      <c r="A24" s="245" t="s">
        <v>216</v>
      </c>
      <c r="B24" s="246">
        <f t="shared" si="0"/>
        <v>97</v>
      </c>
      <c r="C24" s="176">
        <v>64</v>
      </c>
      <c r="D24" s="166">
        <f t="shared" si="1"/>
        <v>0</v>
      </c>
      <c r="E24" s="220">
        <v>0</v>
      </c>
      <c r="F24" s="220">
        <v>0</v>
      </c>
      <c r="G24" s="220">
        <v>0</v>
      </c>
      <c r="H24" s="350">
        <v>0</v>
      </c>
      <c r="I24" s="176">
        <v>33</v>
      </c>
    </row>
    <row r="25" spans="1:9" ht="23.25" customHeight="1">
      <c r="A25" s="245" t="s">
        <v>217</v>
      </c>
      <c r="B25" s="246">
        <f t="shared" si="0"/>
        <v>328</v>
      </c>
      <c r="C25" s="176">
        <v>0</v>
      </c>
      <c r="D25" s="166">
        <f t="shared" si="1"/>
        <v>144</v>
      </c>
      <c r="E25" s="220">
        <v>0</v>
      </c>
      <c r="F25" s="220">
        <v>0</v>
      </c>
      <c r="G25" s="220">
        <v>0</v>
      </c>
      <c r="H25" s="350">
        <v>144</v>
      </c>
      <c r="I25" s="176">
        <v>184</v>
      </c>
    </row>
    <row r="26" spans="1:9" ht="23.25" customHeight="1">
      <c r="A26" s="245" t="s">
        <v>218</v>
      </c>
      <c r="B26" s="246">
        <f t="shared" si="0"/>
        <v>516</v>
      </c>
      <c r="C26" s="176">
        <v>462</v>
      </c>
      <c r="D26" s="166">
        <f t="shared" si="1"/>
        <v>0</v>
      </c>
      <c r="E26" s="220">
        <v>0</v>
      </c>
      <c r="F26" s="220">
        <v>0</v>
      </c>
      <c r="G26" s="220">
        <v>0</v>
      </c>
      <c r="H26" s="350">
        <v>0</v>
      </c>
      <c r="I26" s="176">
        <v>54</v>
      </c>
    </row>
    <row r="27" spans="1:9" ht="23.25" customHeight="1">
      <c r="A27" s="247" t="s">
        <v>219</v>
      </c>
      <c r="B27" s="248">
        <f t="shared" si="0"/>
        <v>535</v>
      </c>
      <c r="C27" s="177">
        <v>401</v>
      </c>
      <c r="D27" s="167">
        <f t="shared" si="1"/>
        <v>0</v>
      </c>
      <c r="E27" s="223">
        <v>0</v>
      </c>
      <c r="F27" s="223">
        <v>0</v>
      </c>
      <c r="G27" s="223">
        <v>0</v>
      </c>
      <c r="H27" s="351">
        <v>0</v>
      </c>
      <c r="I27" s="177">
        <v>134</v>
      </c>
    </row>
    <row r="28" spans="1:9" ht="23.25" customHeight="1">
      <c r="A28" s="249" t="s">
        <v>220</v>
      </c>
      <c r="B28" s="250">
        <f t="shared" si="0"/>
        <v>10</v>
      </c>
      <c r="C28" s="178">
        <v>10</v>
      </c>
      <c r="D28" s="168">
        <f t="shared" si="1"/>
        <v>0</v>
      </c>
      <c r="E28" s="226">
        <v>0</v>
      </c>
      <c r="F28" s="226">
        <v>0</v>
      </c>
      <c r="G28" s="226">
        <v>0</v>
      </c>
      <c r="H28" s="352">
        <v>0</v>
      </c>
      <c r="I28" s="178">
        <v>0</v>
      </c>
    </row>
    <row r="29" spans="1:9" ht="23.25" customHeight="1">
      <c r="A29" s="245" t="s">
        <v>221</v>
      </c>
      <c r="B29" s="246">
        <f t="shared" si="0"/>
        <v>160</v>
      </c>
      <c r="C29" s="176">
        <v>73</v>
      </c>
      <c r="D29" s="166">
        <f t="shared" si="1"/>
        <v>0</v>
      </c>
      <c r="E29" s="220">
        <v>0</v>
      </c>
      <c r="F29" s="220">
        <v>0</v>
      </c>
      <c r="G29" s="220">
        <v>0</v>
      </c>
      <c r="H29" s="350">
        <v>0</v>
      </c>
      <c r="I29" s="176">
        <v>87</v>
      </c>
    </row>
    <row r="30" spans="1:9" ht="23.25" customHeight="1">
      <c r="A30" s="245" t="s">
        <v>222</v>
      </c>
      <c r="B30" s="246">
        <f t="shared" si="0"/>
        <v>115</v>
      </c>
      <c r="C30" s="176">
        <v>115</v>
      </c>
      <c r="D30" s="166">
        <f t="shared" si="1"/>
        <v>0</v>
      </c>
      <c r="E30" s="220">
        <v>0</v>
      </c>
      <c r="F30" s="220">
        <v>0</v>
      </c>
      <c r="G30" s="220">
        <v>0</v>
      </c>
      <c r="H30" s="350">
        <v>0</v>
      </c>
      <c r="I30" s="180">
        <v>0</v>
      </c>
    </row>
    <row r="31" spans="1:9" ht="23.25" customHeight="1">
      <c r="A31" s="245" t="s">
        <v>223</v>
      </c>
      <c r="B31" s="246">
        <f t="shared" si="0"/>
        <v>141</v>
      </c>
      <c r="C31" s="176">
        <v>0</v>
      </c>
      <c r="D31" s="166">
        <f t="shared" si="1"/>
        <v>114</v>
      </c>
      <c r="E31" s="220">
        <v>0</v>
      </c>
      <c r="F31" s="220">
        <v>0</v>
      </c>
      <c r="G31" s="220">
        <v>0</v>
      </c>
      <c r="H31" s="350">
        <v>114</v>
      </c>
      <c r="I31" s="176">
        <v>27</v>
      </c>
    </row>
    <row r="32" spans="1:9" ht="23.25" customHeight="1">
      <c r="A32" s="247" t="s">
        <v>224</v>
      </c>
      <c r="B32" s="248">
        <f t="shared" si="0"/>
        <v>32</v>
      </c>
      <c r="C32" s="177">
        <v>30</v>
      </c>
      <c r="D32" s="167">
        <f t="shared" si="1"/>
        <v>0</v>
      </c>
      <c r="E32" s="223">
        <v>0</v>
      </c>
      <c r="F32" s="223">
        <v>0</v>
      </c>
      <c r="G32" s="223">
        <v>0</v>
      </c>
      <c r="H32" s="351"/>
      <c r="I32" s="177">
        <v>2</v>
      </c>
    </row>
    <row r="33" spans="1:9" ht="23.25" customHeight="1">
      <c r="A33" s="249" t="s">
        <v>225</v>
      </c>
      <c r="B33" s="250">
        <f t="shared" si="0"/>
        <v>128</v>
      </c>
      <c r="C33" s="178">
        <v>23</v>
      </c>
      <c r="D33" s="168">
        <f t="shared" si="1"/>
        <v>0</v>
      </c>
      <c r="E33" s="226">
        <v>0</v>
      </c>
      <c r="F33" s="226">
        <v>0</v>
      </c>
      <c r="G33" s="226">
        <v>0</v>
      </c>
      <c r="H33" s="352">
        <v>0</v>
      </c>
      <c r="I33" s="178">
        <v>105</v>
      </c>
    </row>
    <row r="34" spans="1:9" ht="23.25" customHeight="1">
      <c r="A34" s="245" t="s">
        <v>226</v>
      </c>
      <c r="B34" s="246">
        <f t="shared" si="0"/>
        <v>79</v>
      </c>
      <c r="C34" s="176">
        <v>79</v>
      </c>
      <c r="D34" s="166">
        <f t="shared" si="1"/>
        <v>0</v>
      </c>
      <c r="E34" s="220">
        <v>0</v>
      </c>
      <c r="F34" s="220">
        <v>0</v>
      </c>
      <c r="G34" s="220">
        <v>0</v>
      </c>
      <c r="H34" s="350">
        <v>0</v>
      </c>
      <c r="I34" s="176">
        <v>0</v>
      </c>
    </row>
    <row r="35" spans="1:9" ht="23.25" customHeight="1">
      <c r="A35" s="245" t="s">
        <v>227</v>
      </c>
      <c r="B35" s="246">
        <f t="shared" si="0"/>
        <v>169</v>
      </c>
      <c r="C35" s="176">
        <v>81</v>
      </c>
      <c r="D35" s="166">
        <f t="shared" si="1"/>
        <v>0</v>
      </c>
      <c r="E35" s="220">
        <v>0</v>
      </c>
      <c r="F35" s="220">
        <v>0</v>
      </c>
      <c r="G35" s="220">
        <v>0</v>
      </c>
      <c r="H35" s="350">
        <v>0</v>
      </c>
      <c r="I35" s="176">
        <v>88</v>
      </c>
    </row>
    <row r="36" spans="1:9" ht="23.25" customHeight="1">
      <c r="A36" s="245" t="s">
        <v>228</v>
      </c>
      <c r="B36" s="246">
        <f t="shared" si="0"/>
        <v>206</v>
      </c>
      <c r="C36" s="176">
        <v>0</v>
      </c>
      <c r="D36" s="166">
        <f t="shared" si="1"/>
        <v>176</v>
      </c>
      <c r="E36" s="220">
        <v>0</v>
      </c>
      <c r="F36" s="220">
        <v>0</v>
      </c>
      <c r="G36" s="220">
        <v>0</v>
      </c>
      <c r="H36" s="350">
        <v>176</v>
      </c>
      <c r="I36" s="176">
        <v>30</v>
      </c>
    </row>
    <row r="37" spans="1:9" ht="23.25" customHeight="1" thickBot="1">
      <c r="A37" s="251" t="s">
        <v>229</v>
      </c>
      <c r="B37" s="252">
        <f t="shared" si="0"/>
        <v>235</v>
      </c>
      <c r="C37" s="181">
        <v>0</v>
      </c>
      <c r="D37" s="169">
        <f t="shared" si="1"/>
        <v>175</v>
      </c>
      <c r="E37" s="229">
        <v>0</v>
      </c>
      <c r="F37" s="229">
        <v>0</v>
      </c>
      <c r="G37" s="229">
        <v>0</v>
      </c>
      <c r="H37" s="353">
        <v>175</v>
      </c>
      <c r="I37" s="181">
        <v>60</v>
      </c>
    </row>
    <row r="38" spans="1:2" ht="24" customHeight="1">
      <c r="A38" s="29" t="s">
        <v>56</v>
      </c>
      <c r="B38" s="29"/>
    </row>
    <row r="39" spans="1:9" ht="24" customHeight="1">
      <c r="A39" s="29" t="s">
        <v>60</v>
      </c>
      <c r="B39" s="253"/>
      <c r="C39" s="91"/>
      <c r="D39" s="254"/>
      <c r="E39" s="90"/>
      <c r="F39" s="91"/>
      <c r="G39" s="90"/>
      <c r="H39" s="90"/>
      <c r="I39" s="91"/>
    </row>
    <row r="40" spans="1:9" ht="24" customHeight="1" thickBot="1">
      <c r="A40" s="28" t="s">
        <v>109</v>
      </c>
      <c r="B40" s="28"/>
      <c r="C40" s="81"/>
      <c r="D40" s="81"/>
      <c r="E40" s="81"/>
      <c r="F40" s="81"/>
      <c r="G40" s="81"/>
      <c r="H40" s="82"/>
      <c r="I40" s="83" t="s">
        <v>112</v>
      </c>
    </row>
    <row r="41" spans="1:9" ht="20.25" customHeight="1" thickBot="1">
      <c r="A41" s="495" t="s">
        <v>32</v>
      </c>
      <c r="B41" s="450"/>
      <c r="C41" s="491"/>
      <c r="D41" s="491"/>
      <c r="E41" s="491"/>
      <c r="F41" s="491"/>
      <c r="G41" s="491"/>
      <c r="H41" s="491"/>
      <c r="I41" s="492"/>
    </row>
    <row r="42" spans="1:9" ht="16.5" customHeight="1">
      <c r="A42" s="475"/>
      <c r="B42" s="475" t="s">
        <v>275</v>
      </c>
      <c r="C42" s="486" t="s">
        <v>184</v>
      </c>
      <c r="D42" s="122" t="s">
        <v>151</v>
      </c>
      <c r="E42" s="123"/>
      <c r="F42" s="123"/>
      <c r="G42" s="123"/>
      <c r="H42" s="124"/>
      <c r="I42" s="483" t="s">
        <v>186</v>
      </c>
    </row>
    <row r="43" spans="1:9" ht="16.5" customHeight="1">
      <c r="A43" s="475"/>
      <c r="B43" s="475"/>
      <c r="C43" s="496"/>
      <c r="D43" s="489" t="s">
        <v>58</v>
      </c>
      <c r="E43" s="479" t="s">
        <v>59</v>
      </c>
      <c r="F43" s="481" t="s">
        <v>83</v>
      </c>
      <c r="G43" s="481" t="s">
        <v>84</v>
      </c>
      <c r="H43" s="477" t="s">
        <v>188</v>
      </c>
      <c r="I43" s="493"/>
    </row>
    <row r="44" spans="1:9" ht="16.5" customHeight="1" thickBot="1">
      <c r="A44" s="476"/>
      <c r="B44" s="476"/>
      <c r="C44" s="497"/>
      <c r="D44" s="490"/>
      <c r="E44" s="480"/>
      <c r="F44" s="482"/>
      <c r="G44" s="482"/>
      <c r="H44" s="478"/>
      <c r="I44" s="494"/>
    </row>
    <row r="45" spans="1:9" ht="23.25" customHeight="1">
      <c r="A45" s="249" t="s">
        <v>230</v>
      </c>
      <c r="B45" s="250">
        <f aca="true" t="shared" si="2" ref="B45:B71">SUM(C45,D45,I45)</f>
        <v>405</v>
      </c>
      <c r="C45" s="178">
        <v>405</v>
      </c>
      <c r="D45" s="168">
        <f aca="true" t="shared" si="3" ref="D45:D52">SUM(E45:H45)</f>
        <v>0</v>
      </c>
      <c r="E45" s="226">
        <v>0</v>
      </c>
      <c r="F45" s="226">
        <v>0</v>
      </c>
      <c r="G45" s="226">
        <v>0</v>
      </c>
      <c r="H45" s="352">
        <v>0</v>
      </c>
      <c r="I45" s="178">
        <v>0</v>
      </c>
    </row>
    <row r="46" spans="1:9" ht="23.25" customHeight="1">
      <c r="A46" s="245" t="s">
        <v>231</v>
      </c>
      <c r="B46" s="246">
        <f t="shared" si="2"/>
        <v>198</v>
      </c>
      <c r="C46" s="176">
        <v>130</v>
      </c>
      <c r="D46" s="166">
        <f t="shared" si="3"/>
        <v>0</v>
      </c>
      <c r="E46" s="220">
        <v>0</v>
      </c>
      <c r="F46" s="220">
        <v>0</v>
      </c>
      <c r="G46" s="220">
        <v>0</v>
      </c>
      <c r="H46" s="350">
        <v>0</v>
      </c>
      <c r="I46" s="176">
        <v>68</v>
      </c>
    </row>
    <row r="47" spans="1:9" ht="23.25" customHeight="1">
      <c r="A47" s="245" t="s">
        <v>232</v>
      </c>
      <c r="B47" s="246">
        <f t="shared" si="2"/>
        <v>190</v>
      </c>
      <c r="C47" s="176">
        <v>115</v>
      </c>
      <c r="D47" s="166">
        <f t="shared" si="3"/>
        <v>0</v>
      </c>
      <c r="E47" s="220">
        <v>0</v>
      </c>
      <c r="F47" s="220">
        <v>0</v>
      </c>
      <c r="G47" s="220">
        <v>0</v>
      </c>
      <c r="H47" s="350">
        <v>0</v>
      </c>
      <c r="I47" s="176">
        <v>75</v>
      </c>
    </row>
    <row r="48" spans="1:9" ht="23.25" customHeight="1">
      <c r="A48" s="245" t="s">
        <v>233</v>
      </c>
      <c r="B48" s="246">
        <f t="shared" si="2"/>
        <v>240</v>
      </c>
      <c r="C48" s="176">
        <v>0</v>
      </c>
      <c r="D48" s="166">
        <f t="shared" si="3"/>
        <v>157</v>
      </c>
      <c r="E48" s="220">
        <v>0</v>
      </c>
      <c r="F48" s="220">
        <v>0</v>
      </c>
      <c r="G48" s="220">
        <v>0</v>
      </c>
      <c r="H48" s="350">
        <v>157</v>
      </c>
      <c r="I48" s="176">
        <v>83</v>
      </c>
    </row>
    <row r="49" spans="1:9" ht="23.25" customHeight="1">
      <c r="A49" s="247" t="s">
        <v>183</v>
      </c>
      <c r="B49" s="248">
        <f t="shared" si="2"/>
        <v>95</v>
      </c>
      <c r="C49" s="177">
        <v>34</v>
      </c>
      <c r="D49" s="167">
        <f t="shared" si="3"/>
        <v>0</v>
      </c>
      <c r="E49" s="223">
        <v>0</v>
      </c>
      <c r="F49" s="223">
        <v>0</v>
      </c>
      <c r="G49" s="223">
        <v>0</v>
      </c>
      <c r="H49" s="351">
        <v>0</v>
      </c>
      <c r="I49" s="177">
        <v>61</v>
      </c>
    </row>
    <row r="50" spans="1:9" ht="23.25" customHeight="1">
      <c r="A50" s="255" t="s">
        <v>301</v>
      </c>
      <c r="B50" s="256">
        <f t="shared" si="2"/>
        <v>103</v>
      </c>
      <c r="C50" s="176">
        <v>0</v>
      </c>
      <c r="D50" s="171">
        <f t="shared" si="3"/>
        <v>91</v>
      </c>
      <c r="E50" s="220">
        <v>0</v>
      </c>
      <c r="F50" s="220">
        <v>0</v>
      </c>
      <c r="G50" s="220">
        <v>0</v>
      </c>
      <c r="H50" s="350">
        <v>91</v>
      </c>
      <c r="I50" s="176">
        <v>12</v>
      </c>
    </row>
    <row r="51" spans="1:9" ht="23.25" customHeight="1">
      <c r="A51" s="255" t="s">
        <v>302</v>
      </c>
      <c r="B51" s="256">
        <f t="shared" si="2"/>
        <v>143</v>
      </c>
      <c r="C51" s="176">
        <v>40</v>
      </c>
      <c r="D51" s="171">
        <f t="shared" si="3"/>
        <v>0</v>
      </c>
      <c r="E51" s="220">
        <v>0</v>
      </c>
      <c r="F51" s="220">
        <v>0</v>
      </c>
      <c r="G51" s="220">
        <v>0</v>
      </c>
      <c r="H51" s="350">
        <v>0</v>
      </c>
      <c r="I51" s="176">
        <v>103</v>
      </c>
    </row>
    <row r="52" spans="1:9" ht="23.25" customHeight="1">
      <c r="A52" s="255" t="s">
        <v>234</v>
      </c>
      <c r="B52" s="256">
        <f t="shared" si="2"/>
        <v>76</v>
      </c>
      <c r="C52" s="176">
        <v>0</v>
      </c>
      <c r="D52" s="171">
        <f t="shared" si="3"/>
        <v>38</v>
      </c>
      <c r="E52" s="220">
        <v>0</v>
      </c>
      <c r="F52" s="220">
        <v>0</v>
      </c>
      <c r="G52" s="220">
        <v>0</v>
      </c>
      <c r="H52" s="350">
        <v>38</v>
      </c>
      <c r="I52" s="176">
        <v>38</v>
      </c>
    </row>
    <row r="53" spans="1:9" ht="23.25" customHeight="1">
      <c r="A53" s="255" t="s">
        <v>235</v>
      </c>
      <c r="B53" s="256">
        <f t="shared" si="2"/>
        <v>104</v>
      </c>
      <c r="C53" s="176">
        <v>83</v>
      </c>
      <c r="D53" s="171">
        <f aca="true" t="shared" si="4" ref="D53:D71">SUM(E53:H53)</f>
        <v>0</v>
      </c>
      <c r="E53" s="220">
        <v>0</v>
      </c>
      <c r="F53" s="220">
        <v>0</v>
      </c>
      <c r="G53" s="220">
        <v>0</v>
      </c>
      <c r="H53" s="350">
        <v>0</v>
      </c>
      <c r="I53" s="176">
        <v>21</v>
      </c>
    </row>
    <row r="54" spans="1:9" ht="23.25" customHeight="1">
      <c r="A54" s="257" t="s">
        <v>236</v>
      </c>
      <c r="B54" s="258">
        <f t="shared" si="2"/>
        <v>11</v>
      </c>
      <c r="C54" s="177">
        <v>7</v>
      </c>
      <c r="D54" s="172">
        <f t="shared" si="4"/>
        <v>0</v>
      </c>
      <c r="E54" s="223">
        <v>0</v>
      </c>
      <c r="F54" s="223">
        <v>0</v>
      </c>
      <c r="G54" s="223">
        <v>0</v>
      </c>
      <c r="H54" s="351">
        <v>0</v>
      </c>
      <c r="I54" s="177">
        <v>4</v>
      </c>
    </row>
    <row r="55" spans="1:9" ht="23.25" customHeight="1">
      <c r="A55" s="255" t="s">
        <v>237</v>
      </c>
      <c r="B55" s="256">
        <f t="shared" si="2"/>
        <v>130</v>
      </c>
      <c r="C55" s="176"/>
      <c r="D55" s="171">
        <f t="shared" si="4"/>
        <v>115</v>
      </c>
      <c r="E55" s="220">
        <v>0</v>
      </c>
      <c r="F55" s="220">
        <v>0</v>
      </c>
      <c r="G55" s="220">
        <v>43</v>
      </c>
      <c r="H55" s="350">
        <v>72</v>
      </c>
      <c r="I55" s="176">
        <v>15</v>
      </c>
    </row>
    <row r="56" spans="1:9" ht="23.25" customHeight="1">
      <c r="A56" s="255" t="s">
        <v>238</v>
      </c>
      <c r="B56" s="256">
        <f t="shared" si="2"/>
        <v>116</v>
      </c>
      <c r="C56" s="176">
        <v>0</v>
      </c>
      <c r="D56" s="171">
        <f t="shared" si="4"/>
        <v>22</v>
      </c>
      <c r="E56" s="220">
        <v>0</v>
      </c>
      <c r="F56" s="220">
        <v>0</v>
      </c>
      <c r="G56" s="220">
        <v>0</v>
      </c>
      <c r="H56" s="350">
        <v>22</v>
      </c>
      <c r="I56" s="176">
        <v>94</v>
      </c>
    </row>
    <row r="57" spans="1:9" ht="23.25" customHeight="1">
      <c r="A57" s="255" t="s">
        <v>239</v>
      </c>
      <c r="B57" s="256">
        <f t="shared" si="2"/>
        <v>100</v>
      </c>
      <c r="C57" s="176">
        <v>0</v>
      </c>
      <c r="D57" s="171">
        <f t="shared" si="4"/>
        <v>84</v>
      </c>
      <c r="E57" s="220">
        <v>0</v>
      </c>
      <c r="F57" s="220">
        <v>0</v>
      </c>
      <c r="G57" s="220">
        <v>0</v>
      </c>
      <c r="H57" s="350">
        <v>84</v>
      </c>
      <c r="I57" s="176">
        <v>16</v>
      </c>
    </row>
    <row r="58" spans="1:9" ht="23.25" customHeight="1">
      <c r="A58" s="255" t="s">
        <v>240</v>
      </c>
      <c r="B58" s="256">
        <f t="shared" si="2"/>
        <v>41</v>
      </c>
      <c r="C58" s="176">
        <v>20</v>
      </c>
      <c r="D58" s="171">
        <f t="shared" si="4"/>
        <v>0</v>
      </c>
      <c r="E58" s="220">
        <v>0</v>
      </c>
      <c r="F58" s="220">
        <v>0</v>
      </c>
      <c r="G58" s="220">
        <v>0</v>
      </c>
      <c r="H58" s="350">
        <v>0</v>
      </c>
      <c r="I58" s="176">
        <v>21</v>
      </c>
    </row>
    <row r="59" spans="1:9" ht="23.25" customHeight="1">
      <c r="A59" s="257" t="s">
        <v>241</v>
      </c>
      <c r="B59" s="258">
        <f t="shared" si="2"/>
        <v>5</v>
      </c>
      <c r="C59" s="177">
        <v>5</v>
      </c>
      <c r="D59" s="172">
        <f t="shared" si="4"/>
        <v>0</v>
      </c>
      <c r="E59" s="223">
        <v>0</v>
      </c>
      <c r="F59" s="223">
        <v>0</v>
      </c>
      <c r="G59" s="223">
        <v>0</v>
      </c>
      <c r="H59" s="351">
        <v>0</v>
      </c>
      <c r="I59" s="177">
        <v>0</v>
      </c>
    </row>
    <row r="60" spans="1:9" ht="23.25" customHeight="1">
      <c r="A60" s="255" t="s">
        <v>242</v>
      </c>
      <c r="B60" s="256">
        <f t="shared" si="2"/>
        <v>0</v>
      </c>
      <c r="C60" s="176">
        <v>0</v>
      </c>
      <c r="D60" s="219">
        <f t="shared" si="4"/>
        <v>0</v>
      </c>
      <c r="E60" s="220">
        <v>0</v>
      </c>
      <c r="F60" s="220">
        <v>0</v>
      </c>
      <c r="G60" s="220">
        <v>0</v>
      </c>
      <c r="H60" s="350">
        <v>0</v>
      </c>
      <c r="I60" s="176">
        <v>0</v>
      </c>
    </row>
    <row r="61" spans="1:9" ht="23.25" customHeight="1">
      <c r="A61" s="255" t="s">
        <v>243</v>
      </c>
      <c r="B61" s="256">
        <f t="shared" si="2"/>
        <v>85</v>
      </c>
      <c r="C61" s="176">
        <v>85</v>
      </c>
      <c r="D61" s="219">
        <f t="shared" si="4"/>
        <v>0</v>
      </c>
      <c r="E61" s="220">
        <v>0</v>
      </c>
      <c r="F61" s="220">
        <v>0</v>
      </c>
      <c r="G61" s="220">
        <v>0</v>
      </c>
      <c r="H61" s="350">
        <v>0</v>
      </c>
      <c r="I61" s="176">
        <v>0</v>
      </c>
    </row>
    <row r="62" spans="1:9" ht="23.25" customHeight="1">
      <c r="A62" s="255" t="s">
        <v>244</v>
      </c>
      <c r="B62" s="256">
        <f t="shared" si="2"/>
        <v>51</v>
      </c>
      <c r="C62" s="176">
        <v>34</v>
      </c>
      <c r="D62" s="171">
        <f t="shared" si="4"/>
        <v>0</v>
      </c>
      <c r="E62" s="220">
        <v>0</v>
      </c>
      <c r="F62" s="220">
        <v>0</v>
      </c>
      <c r="G62" s="220">
        <v>0</v>
      </c>
      <c r="H62" s="350">
        <v>0</v>
      </c>
      <c r="I62" s="176">
        <v>17</v>
      </c>
    </row>
    <row r="63" spans="1:9" ht="23.25" customHeight="1">
      <c r="A63" s="255" t="s">
        <v>245</v>
      </c>
      <c r="B63" s="256">
        <f t="shared" si="2"/>
        <v>56</v>
      </c>
      <c r="C63" s="176">
        <v>56</v>
      </c>
      <c r="D63" s="171">
        <f t="shared" si="4"/>
        <v>0</v>
      </c>
      <c r="E63" s="220">
        <v>0</v>
      </c>
      <c r="F63" s="220">
        <v>0</v>
      </c>
      <c r="G63" s="220">
        <v>0</v>
      </c>
      <c r="H63" s="350">
        <v>0</v>
      </c>
      <c r="I63" s="176">
        <v>0</v>
      </c>
    </row>
    <row r="64" spans="1:9" ht="23.25" customHeight="1">
      <c r="A64" s="257" t="s">
        <v>246</v>
      </c>
      <c r="B64" s="258">
        <f t="shared" si="2"/>
        <v>56</v>
      </c>
      <c r="C64" s="177">
        <v>41</v>
      </c>
      <c r="D64" s="172">
        <f t="shared" si="4"/>
        <v>0</v>
      </c>
      <c r="E64" s="223">
        <v>0</v>
      </c>
      <c r="F64" s="223">
        <v>0</v>
      </c>
      <c r="G64" s="223">
        <v>0</v>
      </c>
      <c r="H64" s="351">
        <v>0</v>
      </c>
      <c r="I64" s="177">
        <v>15</v>
      </c>
    </row>
    <row r="65" spans="1:9" ht="23.25" customHeight="1">
      <c r="A65" s="255" t="s">
        <v>247</v>
      </c>
      <c r="B65" s="256">
        <f t="shared" si="2"/>
        <v>45</v>
      </c>
      <c r="C65" s="176">
        <v>0</v>
      </c>
      <c r="D65" s="219">
        <f t="shared" si="4"/>
        <v>0</v>
      </c>
      <c r="E65" s="220">
        <v>0</v>
      </c>
      <c r="F65" s="220">
        <v>0</v>
      </c>
      <c r="G65" s="220">
        <v>0</v>
      </c>
      <c r="H65" s="350">
        <v>0</v>
      </c>
      <c r="I65" s="176">
        <v>45</v>
      </c>
    </row>
    <row r="66" spans="1:9" ht="23.25" customHeight="1">
      <c r="A66" s="255" t="s">
        <v>248</v>
      </c>
      <c r="B66" s="256">
        <f t="shared" si="2"/>
        <v>0</v>
      </c>
      <c r="C66" s="176">
        <v>0</v>
      </c>
      <c r="D66" s="219">
        <f t="shared" si="4"/>
        <v>0</v>
      </c>
      <c r="E66" s="220">
        <v>0</v>
      </c>
      <c r="F66" s="220">
        <v>0</v>
      </c>
      <c r="G66" s="220">
        <v>0</v>
      </c>
      <c r="H66" s="350">
        <v>0</v>
      </c>
      <c r="I66" s="176">
        <v>0</v>
      </c>
    </row>
    <row r="67" spans="1:9" ht="23.25" customHeight="1">
      <c r="A67" s="255" t="s">
        <v>249</v>
      </c>
      <c r="B67" s="256">
        <f t="shared" si="2"/>
        <v>30</v>
      </c>
      <c r="C67" s="176">
        <v>30</v>
      </c>
      <c r="D67" s="171">
        <f t="shared" si="4"/>
        <v>0</v>
      </c>
      <c r="E67" s="220">
        <v>0</v>
      </c>
      <c r="F67" s="220">
        <v>0</v>
      </c>
      <c r="G67" s="220">
        <v>0</v>
      </c>
      <c r="H67" s="350">
        <v>0</v>
      </c>
      <c r="I67" s="176">
        <v>0</v>
      </c>
    </row>
    <row r="68" spans="1:9" ht="23.25" customHeight="1">
      <c r="A68" s="255" t="s">
        <v>250</v>
      </c>
      <c r="B68" s="256">
        <f t="shared" si="2"/>
        <v>132</v>
      </c>
      <c r="C68" s="176"/>
      <c r="D68" s="171">
        <f t="shared" si="4"/>
        <v>14</v>
      </c>
      <c r="E68" s="220">
        <v>0</v>
      </c>
      <c r="F68" s="220">
        <v>3</v>
      </c>
      <c r="G68" s="220">
        <v>0</v>
      </c>
      <c r="H68" s="350">
        <v>11</v>
      </c>
      <c r="I68" s="176">
        <v>118</v>
      </c>
    </row>
    <row r="69" spans="1:9" ht="23.25" customHeight="1">
      <c r="A69" s="257" t="s">
        <v>251</v>
      </c>
      <c r="B69" s="258">
        <f t="shared" si="2"/>
        <v>0</v>
      </c>
      <c r="C69" s="177">
        <v>0</v>
      </c>
      <c r="D69" s="222">
        <f t="shared" si="4"/>
        <v>0</v>
      </c>
      <c r="E69" s="223">
        <v>0</v>
      </c>
      <c r="F69" s="223">
        <v>0</v>
      </c>
      <c r="G69" s="223">
        <v>0</v>
      </c>
      <c r="H69" s="351">
        <v>0</v>
      </c>
      <c r="I69" s="177">
        <v>0</v>
      </c>
    </row>
    <row r="70" spans="1:9" ht="23.25" customHeight="1">
      <c r="A70" s="255" t="s">
        <v>252</v>
      </c>
      <c r="B70" s="256">
        <f t="shared" si="2"/>
        <v>0</v>
      </c>
      <c r="C70" s="176">
        <v>0</v>
      </c>
      <c r="D70" s="219">
        <f t="shared" si="4"/>
        <v>0</v>
      </c>
      <c r="E70" s="220">
        <v>0</v>
      </c>
      <c r="F70" s="220">
        <v>0</v>
      </c>
      <c r="G70" s="220">
        <v>0</v>
      </c>
      <c r="H70" s="350">
        <v>0</v>
      </c>
      <c r="I70" s="176">
        <v>0</v>
      </c>
    </row>
    <row r="71" spans="1:9" ht="23.25" customHeight="1" thickBot="1">
      <c r="A71" s="356" t="s">
        <v>253</v>
      </c>
      <c r="B71" s="357">
        <f t="shared" si="2"/>
        <v>0</v>
      </c>
      <c r="C71" s="181">
        <v>0</v>
      </c>
      <c r="D71" s="174">
        <f t="shared" si="4"/>
        <v>0</v>
      </c>
      <c r="E71" s="229">
        <v>0</v>
      </c>
      <c r="F71" s="229">
        <v>0</v>
      </c>
      <c r="G71" s="229">
        <v>0</v>
      </c>
      <c r="H71" s="353">
        <v>0</v>
      </c>
      <c r="I71" s="181">
        <v>0</v>
      </c>
    </row>
    <row r="72" spans="1:9" ht="45" customHeight="1" thickBot="1">
      <c r="A72" s="259" t="s">
        <v>35</v>
      </c>
      <c r="B72" s="174">
        <f>SUM(B8:B37,B45:B71)</f>
        <v>15478</v>
      </c>
      <c r="C72" s="181">
        <f aca="true" t="shared" si="5" ref="C72:I72">SUM(C8:C37,C45:C71)</f>
        <v>6617</v>
      </c>
      <c r="D72" s="169">
        <f t="shared" si="5"/>
        <v>3267</v>
      </c>
      <c r="E72" s="229">
        <f t="shared" si="5"/>
        <v>0</v>
      </c>
      <c r="F72" s="229">
        <f t="shared" si="5"/>
        <v>3</v>
      </c>
      <c r="G72" s="229">
        <f t="shared" si="5"/>
        <v>43</v>
      </c>
      <c r="H72" s="353">
        <f t="shared" si="5"/>
        <v>3221</v>
      </c>
      <c r="I72" s="181">
        <f t="shared" si="5"/>
        <v>5594</v>
      </c>
    </row>
  </sheetData>
  <mergeCells count="20">
    <mergeCell ref="A4:A7"/>
    <mergeCell ref="B4:I4"/>
    <mergeCell ref="B5:B7"/>
    <mergeCell ref="C42:C44"/>
    <mergeCell ref="I42:I44"/>
    <mergeCell ref="D6:D7"/>
    <mergeCell ref="E6:E7"/>
    <mergeCell ref="G43:G44"/>
    <mergeCell ref="F43:F44"/>
    <mergeCell ref="A41:A44"/>
    <mergeCell ref="C5:C7"/>
    <mergeCell ref="B41:I41"/>
    <mergeCell ref="B42:B44"/>
    <mergeCell ref="H6:H7"/>
    <mergeCell ref="F6:F7"/>
    <mergeCell ref="G6:G7"/>
    <mergeCell ref="D43:D44"/>
    <mergeCell ref="E43:E44"/>
    <mergeCell ref="H43:H44"/>
    <mergeCell ref="I5:I7"/>
  </mergeCells>
  <printOptions horizontalCentered="1"/>
  <pageMargins left="0.5905511811023623" right="0.5905511811023623" top="0.5905511811023623" bottom="0.5905511811023623" header="0.3937007874015748" footer="0.3937007874015748"/>
  <pageSetup firstPageNumber="45" useFirstPageNumber="1" fitToHeight="2" horizontalDpi="600" verticalDpi="600" orientation="portrait" paperSize="9" scale="85" r:id="rId1"/>
  <headerFooter alignWithMargins="0">
    <oddFooter>&amp;C&amp;P</oddFooter>
  </headerFooter>
  <rowBreaks count="1" manualBreakCount="1">
    <brk id="37" max="9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20">
    <tabColor indexed="15"/>
  </sheetPr>
  <dimension ref="A1:K73"/>
  <sheetViews>
    <sheetView view="pageBreakPreview" zoomScale="75" zoomScaleSheetLayoutView="75" workbookViewId="0" topLeftCell="A1">
      <pane xSplit="1" ySplit="7" topLeftCell="B8" activePane="bottomRight" state="frozen"/>
      <selection pane="topLeft" activeCell="I50" sqref="I50:I75"/>
      <selection pane="topRight" activeCell="I50" sqref="I50:I75"/>
      <selection pane="bottomLeft" activeCell="I50" sqref="I50:I75"/>
      <selection pane="bottomRight" activeCell="B25" sqref="B25"/>
    </sheetView>
  </sheetViews>
  <sheetFormatPr defaultColWidth="8.796875" defaultRowHeight="15"/>
  <cols>
    <col min="1" max="1" width="10.59765625" style="9" customWidth="1"/>
    <col min="2" max="2" width="9.5" style="9" customWidth="1"/>
    <col min="3" max="3" width="9.09765625" style="20" customWidth="1"/>
    <col min="4" max="5" width="9.19921875" style="20" customWidth="1"/>
    <col min="6" max="7" width="9" style="20" customWidth="1"/>
    <col min="8" max="9" width="7.69921875" style="20" customWidth="1"/>
    <col min="10" max="10" width="10.09765625" style="20" customWidth="1"/>
    <col min="11" max="11" width="6.8984375" style="20" customWidth="1"/>
    <col min="12" max="16384" width="11" style="9" customWidth="1"/>
  </cols>
  <sheetData>
    <row r="1" spans="1:2" ht="24" customHeight="1">
      <c r="A1" s="29" t="s">
        <v>56</v>
      </c>
      <c r="B1" s="29"/>
    </row>
    <row r="2" spans="1:2" ht="24" customHeight="1">
      <c r="A2" s="29" t="s">
        <v>60</v>
      </c>
      <c r="B2" s="29"/>
    </row>
    <row r="3" spans="1:11" ht="24" customHeight="1" thickBot="1">
      <c r="A3" s="28" t="s">
        <v>285</v>
      </c>
      <c r="B3" s="28"/>
      <c r="C3" s="81"/>
      <c r="D3" s="81"/>
      <c r="E3" s="81"/>
      <c r="F3" s="81"/>
      <c r="G3" s="81"/>
      <c r="H3" s="81"/>
      <c r="I3" s="81"/>
      <c r="J3" s="82"/>
      <c r="K3" s="83" t="s">
        <v>112</v>
      </c>
    </row>
    <row r="4" spans="1:11" ht="20.25" customHeight="1" thickBot="1">
      <c r="A4" s="495" t="s">
        <v>32</v>
      </c>
      <c r="B4" s="450"/>
      <c r="C4" s="491"/>
      <c r="D4" s="491"/>
      <c r="E4" s="491"/>
      <c r="F4" s="491"/>
      <c r="G4" s="491"/>
      <c r="H4" s="491"/>
      <c r="I4" s="491"/>
      <c r="J4" s="491"/>
      <c r="K4" s="492"/>
    </row>
    <row r="5" spans="1:11" ht="16.5" customHeight="1">
      <c r="A5" s="475"/>
      <c r="B5" s="475" t="s">
        <v>275</v>
      </c>
      <c r="C5" s="486" t="s">
        <v>184</v>
      </c>
      <c r="D5" s="122" t="s">
        <v>151</v>
      </c>
      <c r="E5" s="123"/>
      <c r="F5" s="123"/>
      <c r="G5" s="123"/>
      <c r="H5" s="123"/>
      <c r="I5" s="123"/>
      <c r="J5" s="124"/>
      <c r="K5" s="483" t="s">
        <v>186</v>
      </c>
    </row>
    <row r="6" spans="1:11" ht="16.5" customHeight="1">
      <c r="A6" s="475"/>
      <c r="B6" s="475"/>
      <c r="C6" s="496"/>
      <c r="D6" s="489" t="s">
        <v>58</v>
      </c>
      <c r="E6" s="479" t="s">
        <v>59</v>
      </c>
      <c r="F6" s="481" t="s">
        <v>83</v>
      </c>
      <c r="G6" s="481" t="s">
        <v>187</v>
      </c>
      <c r="H6" s="481" t="s">
        <v>307</v>
      </c>
      <c r="I6" s="481" t="s">
        <v>84</v>
      </c>
      <c r="J6" s="477" t="s">
        <v>188</v>
      </c>
      <c r="K6" s="493"/>
    </row>
    <row r="7" spans="1:11" ht="16.5" customHeight="1" thickBot="1">
      <c r="A7" s="476"/>
      <c r="B7" s="476"/>
      <c r="C7" s="497"/>
      <c r="D7" s="490"/>
      <c r="E7" s="480"/>
      <c r="F7" s="482"/>
      <c r="G7" s="482"/>
      <c r="H7" s="482"/>
      <c r="I7" s="482"/>
      <c r="J7" s="478"/>
      <c r="K7" s="494"/>
    </row>
    <row r="8" spans="1:11" ht="23.25" customHeight="1">
      <c r="A8" s="115" t="s">
        <v>200</v>
      </c>
      <c r="B8" s="244">
        <f aca="true" t="shared" si="0" ref="B8:B37">SUM(C8,D8,K8)</f>
        <v>28557</v>
      </c>
      <c r="C8" s="175">
        <v>18</v>
      </c>
      <c r="D8" s="165">
        <f aca="true" t="shared" si="1" ref="D8:D37">SUM(E8:J8)</f>
        <v>28539</v>
      </c>
      <c r="E8" s="217">
        <v>28539</v>
      </c>
      <c r="F8" s="217">
        <v>0</v>
      </c>
      <c r="G8" s="217">
        <v>0</v>
      </c>
      <c r="H8" s="217">
        <v>0</v>
      </c>
      <c r="I8" s="217">
        <v>0</v>
      </c>
      <c r="J8" s="355">
        <v>0</v>
      </c>
      <c r="K8" s="175">
        <v>0</v>
      </c>
    </row>
    <row r="9" spans="1:11" ht="23.25" customHeight="1">
      <c r="A9" s="245" t="s">
        <v>201</v>
      </c>
      <c r="B9" s="246">
        <f t="shared" si="0"/>
        <v>4616</v>
      </c>
      <c r="C9" s="176">
        <v>4</v>
      </c>
      <c r="D9" s="166">
        <f t="shared" si="1"/>
        <v>4612</v>
      </c>
      <c r="E9" s="220">
        <v>4550</v>
      </c>
      <c r="F9" s="220">
        <v>53</v>
      </c>
      <c r="G9" s="220">
        <v>0</v>
      </c>
      <c r="H9" s="220">
        <v>0</v>
      </c>
      <c r="I9" s="220">
        <v>0</v>
      </c>
      <c r="J9" s="350">
        <v>9</v>
      </c>
      <c r="K9" s="176">
        <v>0</v>
      </c>
    </row>
    <row r="10" spans="1:11" ht="23.25" customHeight="1">
      <c r="A10" s="245" t="s">
        <v>202</v>
      </c>
      <c r="B10" s="246">
        <f t="shared" si="0"/>
        <v>174</v>
      </c>
      <c r="C10" s="176">
        <v>174</v>
      </c>
      <c r="D10" s="166">
        <f t="shared" si="1"/>
        <v>0</v>
      </c>
      <c r="E10" s="220">
        <v>0</v>
      </c>
      <c r="F10" s="220">
        <v>0</v>
      </c>
      <c r="G10" s="220">
        <v>0</v>
      </c>
      <c r="H10" s="220">
        <v>0</v>
      </c>
      <c r="I10" s="220">
        <v>0</v>
      </c>
      <c r="J10" s="350">
        <v>0</v>
      </c>
      <c r="K10" s="176">
        <v>0</v>
      </c>
    </row>
    <row r="11" spans="1:11" ht="23.25" customHeight="1">
      <c r="A11" s="245" t="s">
        <v>203</v>
      </c>
      <c r="B11" s="246">
        <f t="shared" si="0"/>
        <v>1319</v>
      </c>
      <c r="C11" s="176">
        <v>125</v>
      </c>
      <c r="D11" s="166">
        <f t="shared" si="1"/>
        <v>1194</v>
      </c>
      <c r="E11" s="220">
        <v>1083</v>
      </c>
      <c r="F11" s="220">
        <v>0</v>
      </c>
      <c r="G11" s="220">
        <v>111</v>
      </c>
      <c r="H11" s="220">
        <v>0</v>
      </c>
      <c r="I11" s="220">
        <v>0</v>
      </c>
      <c r="J11" s="350">
        <v>0</v>
      </c>
      <c r="K11" s="176">
        <v>0</v>
      </c>
    </row>
    <row r="12" spans="1:11" ht="23.25" customHeight="1">
      <c r="A12" s="247" t="s">
        <v>204</v>
      </c>
      <c r="B12" s="248">
        <f t="shared" si="0"/>
        <v>42</v>
      </c>
      <c r="C12" s="177">
        <v>42</v>
      </c>
      <c r="D12" s="167">
        <f t="shared" si="1"/>
        <v>0</v>
      </c>
      <c r="E12" s="223">
        <v>0</v>
      </c>
      <c r="F12" s="223">
        <v>0</v>
      </c>
      <c r="G12" s="223">
        <v>0</v>
      </c>
      <c r="H12" s="223">
        <v>0</v>
      </c>
      <c r="I12" s="223">
        <v>0</v>
      </c>
      <c r="J12" s="351">
        <v>0</v>
      </c>
      <c r="K12" s="177">
        <v>0</v>
      </c>
    </row>
    <row r="13" spans="1:11" ht="23.25" customHeight="1">
      <c r="A13" s="249" t="s">
        <v>205</v>
      </c>
      <c r="B13" s="250">
        <f t="shared" si="0"/>
        <v>23</v>
      </c>
      <c r="C13" s="178">
        <v>0</v>
      </c>
      <c r="D13" s="168">
        <f t="shared" si="1"/>
        <v>23</v>
      </c>
      <c r="E13" s="226">
        <v>0</v>
      </c>
      <c r="F13" s="226">
        <v>0</v>
      </c>
      <c r="G13" s="226">
        <v>0</v>
      </c>
      <c r="H13" s="226">
        <v>0</v>
      </c>
      <c r="I13" s="226">
        <v>0</v>
      </c>
      <c r="J13" s="352">
        <v>23</v>
      </c>
      <c r="K13" s="178">
        <v>0</v>
      </c>
    </row>
    <row r="14" spans="1:11" ht="23.25" customHeight="1">
      <c r="A14" s="245" t="s">
        <v>206</v>
      </c>
      <c r="B14" s="246">
        <f t="shared" si="0"/>
        <v>5747</v>
      </c>
      <c r="C14" s="176">
        <v>0</v>
      </c>
      <c r="D14" s="166">
        <f t="shared" si="1"/>
        <v>5747</v>
      </c>
      <c r="E14" s="220">
        <v>5687</v>
      </c>
      <c r="F14" s="220">
        <v>0</v>
      </c>
      <c r="G14" s="220">
        <v>0</v>
      </c>
      <c r="H14" s="220">
        <v>0</v>
      </c>
      <c r="I14" s="220">
        <v>0</v>
      </c>
      <c r="J14" s="350">
        <v>60</v>
      </c>
      <c r="K14" s="176">
        <v>0</v>
      </c>
    </row>
    <row r="15" spans="1:11" ht="23.25" customHeight="1">
      <c r="A15" s="245" t="s">
        <v>207</v>
      </c>
      <c r="B15" s="246">
        <f t="shared" si="0"/>
        <v>6592</v>
      </c>
      <c r="C15" s="176">
        <v>139</v>
      </c>
      <c r="D15" s="166">
        <f t="shared" si="1"/>
        <v>6453</v>
      </c>
      <c r="E15" s="220">
        <v>5182</v>
      </c>
      <c r="F15" s="220">
        <v>1271</v>
      </c>
      <c r="G15" s="220">
        <v>0</v>
      </c>
      <c r="H15" s="220">
        <v>0</v>
      </c>
      <c r="I15" s="220">
        <v>0</v>
      </c>
      <c r="J15" s="350">
        <v>0</v>
      </c>
      <c r="K15" s="176">
        <v>0</v>
      </c>
    </row>
    <row r="16" spans="1:11" ht="23.25" customHeight="1">
      <c r="A16" s="245" t="s">
        <v>208</v>
      </c>
      <c r="B16" s="246">
        <f t="shared" si="0"/>
        <v>40</v>
      </c>
      <c r="C16" s="176">
        <v>0</v>
      </c>
      <c r="D16" s="166">
        <f t="shared" si="1"/>
        <v>40</v>
      </c>
      <c r="E16" s="220">
        <v>3</v>
      </c>
      <c r="F16" s="220">
        <v>0</v>
      </c>
      <c r="G16" s="220">
        <v>10</v>
      </c>
      <c r="H16" s="220">
        <v>0</v>
      </c>
      <c r="I16" s="220">
        <v>0</v>
      </c>
      <c r="J16" s="350">
        <v>27</v>
      </c>
      <c r="K16" s="176">
        <v>0</v>
      </c>
    </row>
    <row r="17" spans="1:11" ht="23.25" customHeight="1">
      <c r="A17" s="247" t="s">
        <v>209</v>
      </c>
      <c r="B17" s="248">
        <f t="shared" si="0"/>
        <v>730</v>
      </c>
      <c r="C17" s="177">
        <v>0</v>
      </c>
      <c r="D17" s="167">
        <f t="shared" si="1"/>
        <v>730</v>
      </c>
      <c r="E17" s="223">
        <v>643</v>
      </c>
      <c r="F17" s="223">
        <v>0</v>
      </c>
      <c r="G17" s="223">
        <v>0</v>
      </c>
      <c r="H17" s="223">
        <v>0</v>
      </c>
      <c r="I17" s="223">
        <v>0</v>
      </c>
      <c r="J17" s="351">
        <v>87</v>
      </c>
      <c r="K17" s="177">
        <v>0</v>
      </c>
    </row>
    <row r="18" spans="1:11" ht="23.25" customHeight="1">
      <c r="A18" s="249" t="s">
        <v>210</v>
      </c>
      <c r="B18" s="250">
        <f t="shared" si="0"/>
        <v>1053</v>
      </c>
      <c r="C18" s="178">
        <v>0</v>
      </c>
      <c r="D18" s="168">
        <f t="shared" si="1"/>
        <v>1053</v>
      </c>
      <c r="E18" s="226">
        <v>160</v>
      </c>
      <c r="F18" s="226">
        <v>165</v>
      </c>
      <c r="G18" s="226">
        <v>676</v>
      </c>
      <c r="H18" s="226">
        <v>0</v>
      </c>
      <c r="I18" s="226">
        <v>0</v>
      </c>
      <c r="J18" s="352">
        <v>52</v>
      </c>
      <c r="K18" s="178">
        <v>0</v>
      </c>
    </row>
    <row r="19" spans="1:11" ht="23.25" customHeight="1">
      <c r="A19" s="245" t="s">
        <v>211</v>
      </c>
      <c r="B19" s="246">
        <f t="shared" si="0"/>
        <v>6379</v>
      </c>
      <c r="C19" s="176">
        <v>0</v>
      </c>
      <c r="D19" s="166">
        <f t="shared" si="1"/>
        <v>6379</v>
      </c>
      <c r="E19" s="220">
        <v>3876</v>
      </c>
      <c r="F19" s="220">
        <v>0</v>
      </c>
      <c r="G19" s="220">
        <v>2503</v>
      </c>
      <c r="H19" s="220">
        <v>0</v>
      </c>
      <c r="I19" s="220">
        <v>0</v>
      </c>
      <c r="J19" s="350">
        <v>0</v>
      </c>
      <c r="K19" s="176">
        <v>0</v>
      </c>
    </row>
    <row r="20" spans="1:11" ht="23.25" customHeight="1">
      <c r="A20" s="245" t="s">
        <v>212</v>
      </c>
      <c r="B20" s="246">
        <f t="shared" si="0"/>
        <v>3497</v>
      </c>
      <c r="C20" s="176">
        <v>238</v>
      </c>
      <c r="D20" s="166">
        <f t="shared" si="1"/>
        <v>3259</v>
      </c>
      <c r="E20" s="220">
        <v>2029</v>
      </c>
      <c r="F20" s="220">
        <v>0</v>
      </c>
      <c r="G20" s="220">
        <v>1184</v>
      </c>
      <c r="H20" s="220">
        <v>0</v>
      </c>
      <c r="I20" s="220">
        <v>0</v>
      </c>
      <c r="J20" s="350">
        <v>46</v>
      </c>
      <c r="K20" s="176">
        <v>0</v>
      </c>
    </row>
    <row r="21" spans="1:11" ht="23.25" customHeight="1">
      <c r="A21" s="245" t="s">
        <v>213</v>
      </c>
      <c r="B21" s="246">
        <f t="shared" si="0"/>
        <v>47</v>
      </c>
      <c r="C21" s="176">
        <v>0</v>
      </c>
      <c r="D21" s="166">
        <f t="shared" si="1"/>
        <v>47</v>
      </c>
      <c r="E21" s="220">
        <v>0</v>
      </c>
      <c r="F21" s="220">
        <v>0</v>
      </c>
      <c r="G21" s="220">
        <v>0</v>
      </c>
      <c r="H21" s="220">
        <v>0</v>
      </c>
      <c r="I21" s="220">
        <v>0</v>
      </c>
      <c r="J21" s="350">
        <v>47</v>
      </c>
      <c r="K21" s="176">
        <v>0</v>
      </c>
    </row>
    <row r="22" spans="1:11" ht="23.25" customHeight="1">
      <c r="A22" s="247" t="s">
        <v>214</v>
      </c>
      <c r="B22" s="248">
        <f t="shared" si="0"/>
        <v>46</v>
      </c>
      <c r="C22" s="177">
        <v>0</v>
      </c>
      <c r="D22" s="167">
        <f t="shared" si="1"/>
        <v>46</v>
      </c>
      <c r="E22" s="223">
        <v>0</v>
      </c>
      <c r="F22" s="223">
        <v>0</v>
      </c>
      <c r="G22" s="223">
        <v>0</v>
      </c>
      <c r="H22" s="223">
        <v>0</v>
      </c>
      <c r="I22" s="223">
        <v>0</v>
      </c>
      <c r="J22" s="351">
        <v>46</v>
      </c>
      <c r="K22" s="177">
        <v>0</v>
      </c>
    </row>
    <row r="23" spans="1:11" ht="23.25" customHeight="1">
      <c r="A23" s="249" t="s">
        <v>215</v>
      </c>
      <c r="B23" s="250">
        <f t="shared" si="0"/>
        <v>134</v>
      </c>
      <c r="C23" s="178">
        <v>0</v>
      </c>
      <c r="D23" s="168">
        <f t="shared" si="1"/>
        <v>134</v>
      </c>
      <c r="E23" s="226">
        <v>100</v>
      </c>
      <c r="F23" s="226">
        <v>0</v>
      </c>
      <c r="G23" s="226">
        <v>0</v>
      </c>
      <c r="H23" s="226">
        <v>0</v>
      </c>
      <c r="I23" s="226">
        <v>0</v>
      </c>
      <c r="J23" s="352">
        <v>34</v>
      </c>
      <c r="K23" s="178">
        <v>0</v>
      </c>
    </row>
    <row r="24" spans="1:11" ht="23.25" customHeight="1">
      <c r="A24" s="245" t="s">
        <v>216</v>
      </c>
      <c r="B24" s="246">
        <f t="shared" si="0"/>
        <v>0</v>
      </c>
      <c r="C24" s="176">
        <v>0</v>
      </c>
      <c r="D24" s="166">
        <f t="shared" si="1"/>
        <v>0</v>
      </c>
      <c r="E24" s="220">
        <v>0</v>
      </c>
      <c r="F24" s="220">
        <v>0</v>
      </c>
      <c r="G24" s="220">
        <v>0</v>
      </c>
      <c r="H24" s="220">
        <v>0</v>
      </c>
      <c r="I24" s="220">
        <v>0</v>
      </c>
      <c r="J24" s="350">
        <v>0</v>
      </c>
      <c r="K24" s="176">
        <v>0</v>
      </c>
    </row>
    <row r="25" spans="1:11" ht="23.25" customHeight="1">
      <c r="A25" s="245" t="s">
        <v>217</v>
      </c>
      <c r="B25" s="246">
        <f t="shared" si="0"/>
        <v>2448</v>
      </c>
      <c r="C25" s="176">
        <v>0</v>
      </c>
      <c r="D25" s="166">
        <f t="shared" si="1"/>
        <v>2448</v>
      </c>
      <c r="E25" s="220">
        <v>1102</v>
      </c>
      <c r="F25" s="220">
        <v>0</v>
      </c>
      <c r="G25" s="220">
        <v>0</v>
      </c>
      <c r="H25" s="220">
        <v>0</v>
      </c>
      <c r="I25" s="220">
        <v>347</v>
      </c>
      <c r="J25" s="350">
        <v>999</v>
      </c>
      <c r="K25" s="176">
        <v>0</v>
      </c>
    </row>
    <row r="26" spans="1:11" ht="23.25" customHeight="1">
      <c r="A26" s="245" t="s">
        <v>218</v>
      </c>
      <c r="B26" s="246">
        <f t="shared" si="0"/>
        <v>431</v>
      </c>
      <c r="C26" s="176">
        <v>25</v>
      </c>
      <c r="D26" s="166">
        <f t="shared" si="1"/>
        <v>406</v>
      </c>
      <c r="E26" s="220">
        <v>388</v>
      </c>
      <c r="F26" s="220">
        <v>0</v>
      </c>
      <c r="G26" s="220">
        <v>0</v>
      </c>
      <c r="H26" s="220">
        <v>0</v>
      </c>
      <c r="I26" s="220">
        <v>0</v>
      </c>
      <c r="J26" s="350">
        <v>18</v>
      </c>
      <c r="K26" s="176">
        <v>0</v>
      </c>
    </row>
    <row r="27" spans="1:11" ht="23.25" customHeight="1">
      <c r="A27" s="247" t="s">
        <v>219</v>
      </c>
      <c r="B27" s="248">
        <f t="shared" si="0"/>
        <v>325</v>
      </c>
      <c r="C27" s="177">
        <v>2</v>
      </c>
      <c r="D27" s="167">
        <f t="shared" si="1"/>
        <v>323</v>
      </c>
      <c r="E27" s="223">
        <v>290</v>
      </c>
      <c r="F27" s="223">
        <v>0</v>
      </c>
      <c r="G27" s="223">
        <v>0</v>
      </c>
      <c r="H27" s="223">
        <v>0</v>
      </c>
      <c r="I27" s="223">
        <v>0</v>
      </c>
      <c r="J27" s="351">
        <v>33</v>
      </c>
      <c r="K27" s="177">
        <v>0</v>
      </c>
    </row>
    <row r="28" spans="1:11" ht="23.25" customHeight="1">
      <c r="A28" s="249" t="s">
        <v>220</v>
      </c>
      <c r="B28" s="250">
        <f t="shared" si="0"/>
        <v>140</v>
      </c>
      <c r="C28" s="178">
        <v>108</v>
      </c>
      <c r="D28" s="168">
        <f t="shared" si="1"/>
        <v>32</v>
      </c>
      <c r="E28" s="226">
        <v>0</v>
      </c>
      <c r="F28" s="226">
        <v>0</v>
      </c>
      <c r="G28" s="226">
        <v>0</v>
      </c>
      <c r="H28" s="226">
        <v>0</v>
      </c>
      <c r="I28" s="226">
        <v>0</v>
      </c>
      <c r="J28" s="352">
        <v>32</v>
      </c>
      <c r="K28" s="178">
        <v>0</v>
      </c>
    </row>
    <row r="29" spans="1:11" ht="23.25" customHeight="1">
      <c r="A29" s="245" t="s">
        <v>221</v>
      </c>
      <c r="B29" s="246">
        <f t="shared" si="0"/>
        <v>4701</v>
      </c>
      <c r="C29" s="176">
        <v>27</v>
      </c>
      <c r="D29" s="166">
        <f t="shared" si="1"/>
        <v>4674</v>
      </c>
      <c r="E29" s="220">
        <v>4597</v>
      </c>
      <c r="F29" s="220">
        <v>77</v>
      </c>
      <c r="G29" s="220">
        <v>0</v>
      </c>
      <c r="H29" s="220">
        <v>0</v>
      </c>
      <c r="I29" s="220">
        <v>0</v>
      </c>
      <c r="J29" s="350">
        <v>0</v>
      </c>
      <c r="K29" s="176">
        <v>0</v>
      </c>
    </row>
    <row r="30" spans="1:11" ht="23.25" customHeight="1">
      <c r="A30" s="245" t="s">
        <v>222</v>
      </c>
      <c r="B30" s="246">
        <f t="shared" si="0"/>
        <v>543</v>
      </c>
      <c r="C30" s="176">
        <v>527</v>
      </c>
      <c r="D30" s="166">
        <f t="shared" si="1"/>
        <v>16</v>
      </c>
      <c r="E30" s="220">
        <v>0</v>
      </c>
      <c r="F30" s="220">
        <v>0</v>
      </c>
      <c r="G30" s="220">
        <v>0</v>
      </c>
      <c r="H30" s="220">
        <v>0</v>
      </c>
      <c r="I30" s="220">
        <v>0</v>
      </c>
      <c r="J30" s="350">
        <v>16</v>
      </c>
      <c r="K30" s="180">
        <v>0</v>
      </c>
    </row>
    <row r="31" spans="1:11" ht="23.25" customHeight="1">
      <c r="A31" s="245" t="s">
        <v>223</v>
      </c>
      <c r="B31" s="246">
        <f t="shared" si="0"/>
        <v>77</v>
      </c>
      <c r="C31" s="176">
        <v>0</v>
      </c>
      <c r="D31" s="166">
        <f t="shared" si="1"/>
        <v>77</v>
      </c>
      <c r="E31" s="220">
        <v>42</v>
      </c>
      <c r="F31" s="220">
        <v>25</v>
      </c>
      <c r="G31" s="220">
        <v>0</v>
      </c>
      <c r="H31" s="220">
        <v>0</v>
      </c>
      <c r="I31" s="220">
        <v>0</v>
      </c>
      <c r="J31" s="350">
        <v>10</v>
      </c>
      <c r="K31" s="176">
        <v>0</v>
      </c>
    </row>
    <row r="32" spans="1:11" ht="23.25" customHeight="1">
      <c r="A32" s="247" t="s">
        <v>224</v>
      </c>
      <c r="B32" s="248">
        <f t="shared" si="0"/>
        <v>1970</v>
      </c>
      <c r="C32" s="177">
        <v>0</v>
      </c>
      <c r="D32" s="167">
        <f t="shared" si="1"/>
        <v>1970</v>
      </c>
      <c r="E32" s="223">
        <v>1857</v>
      </c>
      <c r="F32" s="223">
        <v>107</v>
      </c>
      <c r="G32" s="223">
        <v>0</v>
      </c>
      <c r="H32" s="223">
        <v>0</v>
      </c>
      <c r="I32" s="223">
        <v>0</v>
      </c>
      <c r="J32" s="351">
        <v>6</v>
      </c>
      <c r="K32" s="177">
        <v>0</v>
      </c>
    </row>
    <row r="33" spans="1:11" ht="23.25" customHeight="1">
      <c r="A33" s="249" t="s">
        <v>225</v>
      </c>
      <c r="B33" s="250">
        <f t="shared" si="0"/>
        <v>16</v>
      </c>
      <c r="C33" s="178">
        <v>16</v>
      </c>
      <c r="D33" s="168">
        <f t="shared" si="1"/>
        <v>0</v>
      </c>
      <c r="E33" s="226">
        <v>0</v>
      </c>
      <c r="F33" s="226">
        <v>0</v>
      </c>
      <c r="G33" s="226">
        <v>0</v>
      </c>
      <c r="H33" s="226">
        <v>0</v>
      </c>
      <c r="I33" s="226">
        <v>0</v>
      </c>
      <c r="J33" s="352">
        <v>0</v>
      </c>
      <c r="K33" s="178">
        <v>0</v>
      </c>
    </row>
    <row r="34" spans="1:11" ht="23.25" customHeight="1">
      <c r="A34" s="245" t="s">
        <v>226</v>
      </c>
      <c r="B34" s="246">
        <f t="shared" si="0"/>
        <v>401</v>
      </c>
      <c r="C34" s="176">
        <v>18</v>
      </c>
      <c r="D34" s="166">
        <f t="shared" si="1"/>
        <v>383</v>
      </c>
      <c r="E34" s="220">
        <v>356</v>
      </c>
      <c r="F34" s="220">
        <v>0</v>
      </c>
      <c r="G34" s="220">
        <v>0</v>
      </c>
      <c r="H34" s="220">
        <v>0</v>
      </c>
      <c r="I34" s="220">
        <v>0</v>
      </c>
      <c r="J34" s="350">
        <v>27</v>
      </c>
      <c r="K34" s="176">
        <v>0</v>
      </c>
    </row>
    <row r="35" spans="1:11" ht="23.25" customHeight="1">
      <c r="A35" s="245" t="s">
        <v>227</v>
      </c>
      <c r="B35" s="246">
        <f t="shared" si="0"/>
        <v>287</v>
      </c>
      <c r="C35" s="176">
        <v>95</v>
      </c>
      <c r="D35" s="166">
        <f t="shared" si="1"/>
        <v>192</v>
      </c>
      <c r="E35" s="220">
        <v>156</v>
      </c>
      <c r="F35" s="220">
        <v>36</v>
      </c>
      <c r="G35" s="220">
        <v>0</v>
      </c>
      <c r="H35" s="220">
        <v>0</v>
      </c>
      <c r="I35" s="220">
        <v>0</v>
      </c>
      <c r="J35" s="350">
        <v>0</v>
      </c>
      <c r="K35" s="176">
        <v>0</v>
      </c>
    </row>
    <row r="36" spans="1:11" ht="23.25" customHeight="1">
      <c r="A36" s="245" t="s">
        <v>228</v>
      </c>
      <c r="B36" s="246">
        <f t="shared" si="0"/>
        <v>402</v>
      </c>
      <c r="C36" s="176">
        <v>33</v>
      </c>
      <c r="D36" s="166">
        <f t="shared" si="1"/>
        <v>369</v>
      </c>
      <c r="E36" s="220">
        <v>0</v>
      </c>
      <c r="F36" s="220">
        <v>0</v>
      </c>
      <c r="G36" s="220">
        <v>369</v>
      </c>
      <c r="H36" s="220">
        <v>0</v>
      </c>
      <c r="I36" s="220">
        <v>0</v>
      </c>
      <c r="J36" s="350">
        <v>0</v>
      </c>
      <c r="K36" s="176">
        <v>0</v>
      </c>
    </row>
    <row r="37" spans="1:11" ht="23.25" customHeight="1" thickBot="1">
      <c r="A37" s="251" t="s">
        <v>229</v>
      </c>
      <c r="B37" s="252">
        <f t="shared" si="0"/>
        <v>118</v>
      </c>
      <c r="C37" s="181">
        <v>0</v>
      </c>
      <c r="D37" s="169">
        <f t="shared" si="1"/>
        <v>118</v>
      </c>
      <c r="E37" s="229">
        <v>106</v>
      </c>
      <c r="F37" s="229">
        <v>0</v>
      </c>
      <c r="G37" s="229">
        <v>0</v>
      </c>
      <c r="H37" s="229">
        <v>0</v>
      </c>
      <c r="I37" s="229">
        <v>0</v>
      </c>
      <c r="J37" s="353">
        <v>12</v>
      </c>
      <c r="K37" s="181">
        <v>0</v>
      </c>
    </row>
    <row r="38" spans="1:2" ht="24" customHeight="1">
      <c r="A38" s="29" t="s">
        <v>56</v>
      </c>
      <c r="B38" s="29"/>
    </row>
    <row r="39" spans="1:11" ht="24" customHeight="1">
      <c r="A39" s="29" t="s">
        <v>60</v>
      </c>
      <c r="B39" s="253"/>
      <c r="C39" s="91"/>
      <c r="D39" s="254"/>
      <c r="E39" s="90"/>
      <c r="F39" s="91"/>
      <c r="G39" s="90"/>
      <c r="H39" s="90"/>
      <c r="I39" s="90"/>
      <c r="J39" s="90"/>
      <c r="K39" s="91"/>
    </row>
    <row r="40" spans="1:11" ht="24" customHeight="1" thickBot="1">
      <c r="A40" s="28" t="s">
        <v>288</v>
      </c>
      <c r="B40" s="28"/>
      <c r="C40" s="81"/>
      <c r="D40" s="81"/>
      <c r="E40" s="81"/>
      <c r="F40" s="81"/>
      <c r="G40" s="81"/>
      <c r="H40" s="81"/>
      <c r="I40" s="81"/>
      <c r="J40" s="82"/>
      <c r="K40" s="83" t="s">
        <v>112</v>
      </c>
    </row>
    <row r="41" spans="1:11" ht="20.25" customHeight="1" thickBot="1">
      <c r="A41" s="495" t="s">
        <v>32</v>
      </c>
      <c r="B41" s="450"/>
      <c r="C41" s="491"/>
      <c r="D41" s="491"/>
      <c r="E41" s="491"/>
      <c r="F41" s="491"/>
      <c r="G41" s="491"/>
      <c r="H41" s="491"/>
      <c r="I41" s="491"/>
      <c r="J41" s="491"/>
      <c r="K41" s="492"/>
    </row>
    <row r="42" spans="1:11" ht="16.5" customHeight="1">
      <c r="A42" s="475"/>
      <c r="B42" s="475" t="s">
        <v>275</v>
      </c>
      <c r="C42" s="486" t="s">
        <v>184</v>
      </c>
      <c r="D42" s="122" t="s">
        <v>151</v>
      </c>
      <c r="E42" s="123"/>
      <c r="F42" s="123"/>
      <c r="G42" s="123"/>
      <c r="H42" s="123"/>
      <c r="I42" s="123"/>
      <c r="J42" s="124"/>
      <c r="K42" s="483" t="s">
        <v>186</v>
      </c>
    </row>
    <row r="43" spans="1:11" ht="16.5" customHeight="1">
      <c r="A43" s="475"/>
      <c r="B43" s="475"/>
      <c r="C43" s="496"/>
      <c r="D43" s="489" t="s">
        <v>58</v>
      </c>
      <c r="E43" s="479" t="s">
        <v>59</v>
      </c>
      <c r="F43" s="481" t="s">
        <v>83</v>
      </c>
      <c r="G43" s="481" t="s">
        <v>187</v>
      </c>
      <c r="H43" s="481" t="s">
        <v>307</v>
      </c>
      <c r="I43" s="481" t="s">
        <v>84</v>
      </c>
      <c r="J43" s="477" t="s">
        <v>188</v>
      </c>
      <c r="K43" s="493"/>
    </row>
    <row r="44" spans="1:11" ht="16.5" customHeight="1" thickBot="1">
      <c r="A44" s="476"/>
      <c r="B44" s="476"/>
      <c r="C44" s="497"/>
      <c r="D44" s="490"/>
      <c r="E44" s="480"/>
      <c r="F44" s="482"/>
      <c r="G44" s="482"/>
      <c r="H44" s="482"/>
      <c r="I44" s="482"/>
      <c r="J44" s="478"/>
      <c r="K44" s="494"/>
    </row>
    <row r="45" spans="1:11" ht="23.25" customHeight="1">
      <c r="A45" s="249" t="s">
        <v>230</v>
      </c>
      <c r="B45" s="250">
        <f aca="true" t="shared" si="2" ref="B45:B51">SUM(C45,D45,K45)</f>
        <v>5059</v>
      </c>
      <c r="C45" s="178">
        <v>4328</v>
      </c>
      <c r="D45" s="168">
        <f aca="true" t="shared" si="3" ref="D45:D52">SUM(E45:J45)</f>
        <v>731</v>
      </c>
      <c r="E45" s="226">
        <v>730</v>
      </c>
      <c r="F45" s="226">
        <v>0</v>
      </c>
      <c r="G45" s="226">
        <v>0</v>
      </c>
      <c r="H45" s="226">
        <v>0</v>
      </c>
      <c r="I45" s="226">
        <v>0</v>
      </c>
      <c r="J45" s="352">
        <v>1</v>
      </c>
      <c r="K45" s="178">
        <v>0</v>
      </c>
    </row>
    <row r="46" spans="1:11" ht="23.25" customHeight="1">
      <c r="A46" s="245" t="s">
        <v>231</v>
      </c>
      <c r="B46" s="246">
        <f t="shared" si="2"/>
        <v>29</v>
      </c>
      <c r="C46" s="176">
        <v>0</v>
      </c>
      <c r="D46" s="166">
        <f t="shared" si="3"/>
        <v>29</v>
      </c>
      <c r="E46" s="220">
        <v>3</v>
      </c>
      <c r="F46" s="220">
        <v>0</v>
      </c>
      <c r="G46" s="220">
        <v>0</v>
      </c>
      <c r="H46" s="220">
        <v>0</v>
      </c>
      <c r="I46" s="220">
        <v>0</v>
      </c>
      <c r="J46" s="350">
        <v>26</v>
      </c>
      <c r="K46" s="176">
        <v>0</v>
      </c>
    </row>
    <row r="47" spans="1:11" ht="23.25" customHeight="1">
      <c r="A47" s="245" t="s">
        <v>232</v>
      </c>
      <c r="B47" s="246">
        <f t="shared" si="2"/>
        <v>0</v>
      </c>
      <c r="C47" s="176">
        <v>0</v>
      </c>
      <c r="D47" s="166">
        <f t="shared" si="3"/>
        <v>0</v>
      </c>
      <c r="E47" s="220">
        <v>0</v>
      </c>
      <c r="F47" s="220">
        <v>0</v>
      </c>
      <c r="G47" s="220">
        <v>0</v>
      </c>
      <c r="H47" s="220">
        <v>0</v>
      </c>
      <c r="I47" s="220">
        <v>0</v>
      </c>
      <c r="J47" s="350">
        <v>0</v>
      </c>
      <c r="K47" s="176">
        <v>0</v>
      </c>
    </row>
    <row r="48" spans="1:11" ht="23.25" customHeight="1">
      <c r="A48" s="245" t="s">
        <v>233</v>
      </c>
      <c r="B48" s="246">
        <f t="shared" si="2"/>
        <v>317</v>
      </c>
      <c r="C48" s="176">
        <v>0</v>
      </c>
      <c r="D48" s="166">
        <f t="shared" si="3"/>
        <v>317</v>
      </c>
      <c r="E48" s="220">
        <v>0</v>
      </c>
      <c r="F48" s="220">
        <v>0</v>
      </c>
      <c r="G48" s="220">
        <v>0</v>
      </c>
      <c r="H48" s="220">
        <v>0</v>
      </c>
      <c r="I48" s="220">
        <v>0</v>
      </c>
      <c r="J48" s="350">
        <v>317</v>
      </c>
      <c r="K48" s="176">
        <v>0</v>
      </c>
    </row>
    <row r="49" spans="1:11" ht="23.25" customHeight="1">
      <c r="A49" s="247" t="s">
        <v>183</v>
      </c>
      <c r="B49" s="248">
        <f t="shared" si="2"/>
        <v>2</v>
      </c>
      <c r="C49" s="177">
        <v>0</v>
      </c>
      <c r="D49" s="167">
        <f t="shared" si="3"/>
        <v>2</v>
      </c>
      <c r="E49" s="223">
        <v>2</v>
      </c>
      <c r="F49" s="223">
        <v>0</v>
      </c>
      <c r="G49" s="223">
        <v>0</v>
      </c>
      <c r="H49" s="223">
        <v>0</v>
      </c>
      <c r="I49" s="223">
        <v>0</v>
      </c>
      <c r="J49" s="351">
        <v>0</v>
      </c>
      <c r="K49" s="177">
        <v>0</v>
      </c>
    </row>
    <row r="50" spans="1:11" ht="23.25" customHeight="1">
      <c r="A50" s="255" t="s">
        <v>301</v>
      </c>
      <c r="B50" s="256">
        <f t="shared" si="2"/>
        <v>242</v>
      </c>
      <c r="C50" s="176">
        <v>7</v>
      </c>
      <c r="D50" s="171">
        <f t="shared" si="3"/>
        <v>235</v>
      </c>
      <c r="E50" s="220">
        <v>78</v>
      </c>
      <c r="F50" s="220">
        <v>0</v>
      </c>
      <c r="G50" s="220">
        <v>4</v>
      </c>
      <c r="H50" s="220">
        <v>153</v>
      </c>
      <c r="I50" s="220">
        <v>0</v>
      </c>
      <c r="J50" s="350">
        <v>0</v>
      </c>
      <c r="K50" s="176">
        <v>0</v>
      </c>
    </row>
    <row r="51" spans="1:11" ht="23.25" customHeight="1">
      <c r="A51" s="255" t="s">
        <v>302</v>
      </c>
      <c r="B51" s="256">
        <f t="shared" si="2"/>
        <v>18</v>
      </c>
      <c r="C51" s="176">
        <v>16</v>
      </c>
      <c r="D51" s="171">
        <f t="shared" si="3"/>
        <v>2</v>
      </c>
      <c r="E51" s="220">
        <v>2</v>
      </c>
      <c r="F51" s="220">
        <v>0</v>
      </c>
      <c r="G51" s="220">
        <v>0</v>
      </c>
      <c r="H51" s="220">
        <v>0</v>
      </c>
      <c r="I51" s="220">
        <v>0</v>
      </c>
      <c r="J51" s="350">
        <v>0</v>
      </c>
      <c r="K51" s="176">
        <v>0</v>
      </c>
    </row>
    <row r="52" spans="1:11" ht="23.25" customHeight="1">
      <c r="A52" s="255" t="s">
        <v>234</v>
      </c>
      <c r="B52" s="256">
        <f aca="true" t="shared" si="4" ref="B52:B71">SUM(C52,D52,K52)</f>
        <v>72</v>
      </c>
      <c r="C52" s="176">
        <v>0</v>
      </c>
      <c r="D52" s="171">
        <f t="shared" si="3"/>
        <v>72</v>
      </c>
      <c r="E52" s="220">
        <v>58</v>
      </c>
      <c r="F52" s="220">
        <v>0</v>
      </c>
      <c r="G52" s="220">
        <v>0</v>
      </c>
      <c r="H52" s="220">
        <v>0</v>
      </c>
      <c r="I52" s="220">
        <v>0</v>
      </c>
      <c r="J52" s="350">
        <v>14</v>
      </c>
      <c r="K52" s="176">
        <v>0</v>
      </c>
    </row>
    <row r="53" spans="1:11" ht="23.25" customHeight="1">
      <c r="A53" s="255" t="s">
        <v>235</v>
      </c>
      <c r="B53" s="256">
        <f t="shared" si="4"/>
        <v>4</v>
      </c>
      <c r="C53" s="176">
        <v>0</v>
      </c>
      <c r="D53" s="171">
        <f aca="true" t="shared" si="5" ref="D53:D71">SUM(E53:J53)</f>
        <v>4</v>
      </c>
      <c r="E53" s="220">
        <v>0</v>
      </c>
      <c r="F53" s="220">
        <v>0</v>
      </c>
      <c r="G53" s="220">
        <v>0</v>
      </c>
      <c r="H53" s="220">
        <v>0</v>
      </c>
      <c r="I53" s="220">
        <v>0</v>
      </c>
      <c r="J53" s="350">
        <v>4</v>
      </c>
      <c r="K53" s="176">
        <v>0</v>
      </c>
    </row>
    <row r="54" spans="1:11" ht="23.25" customHeight="1">
      <c r="A54" s="257" t="s">
        <v>236</v>
      </c>
      <c r="B54" s="258">
        <f t="shared" si="4"/>
        <v>0</v>
      </c>
      <c r="C54" s="177">
        <v>0</v>
      </c>
      <c r="D54" s="172">
        <f t="shared" si="5"/>
        <v>0</v>
      </c>
      <c r="E54" s="223">
        <v>0</v>
      </c>
      <c r="F54" s="223">
        <v>0</v>
      </c>
      <c r="G54" s="223">
        <v>0</v>
      </c>
      <c r="H54" s="223">
        <v>0</v>
      </c>
      <c r="I54" s="223">
        <v>0</v>
      </c>
      <c r="J54" s="351">
        <v>0</v>
      </c>
      <c r="K54" s="177">
        <v>0</v>
      </c>
    </row>
    <row r="55" spans="1:11" ht="23.25" customHeight="1">
      <c r="A55" s="255" t="s">
        <v>237</v>
      </c>
      <c r="B55" s="256">
        <f t="shared" si="4"/>
        <v>1019</v>
      </c>
      <c r="C55" s="176">
        <v>0</v>
      </c>
      <c r="D55" s="171">
        <f t="shared" si="5"/>
        <v>1019</v>
      </c>
      <c r="E55" s="220">
        <v>294</v>
      </c>
      <c r="F55" s="220">
        <v>0</v>
      </c>
      <c r="G55" s="220">
        <v>0</v>
      </c>
      <c r="H55" s="220">
        <v>0</v>
      </c>
      <c r="I55" s="220">
        <v>14</v>
      </c>
      <c r="J55" s="350">
        <v>711</v>
      </c>
      <c r="K55" s="176">
        <v>0</v>
      </c>
    </row>
    <row r="56" spans="1:11" ht="23.25" customHeight="1">
      <c r="A56" s="255" t="s">
        <v>238</v>
      </c>
      <c r="B56" s="256">
        <f t="shared" si="4"/>
        <v>781</v>
      </c>
      <c r="C56" s="176">
        <v>5</v>
      </c>
      <c r="D56" s="171">
        <f t="shared" si="5"/>
        <v>776</v>
      </c>
      <c r="E56" s="220">
        <v>396</v>
      </c>
      <c r="F56" s="220">
        <v>0</v>
      </c>
      <c r="G56" s="220">
        <v>0</v>
      </c>
      <c r="H56" s="220">
        <v>0</v>
      </c>
      <c r="I56" s="220">
        <v>48</v>
      </c>
      <c r="J56" s="350">
        <v>332</v>
      </c>
      <c r="K56" s="176">
        <v>0</v>
      </c>
    </row>
    <row r="57" spans="1:11" ht="23.25" customHeight="1">
      <c r="A57" s="255" t="s">
        <v>239</v>
      </c>
      <c r="B57" s="256">
        <f t="shared" si="4"/>
        <v>8</v>
      </c>
      <c r="C57" s="176">
        <v>0</v>
      </c>
      <c r="D57" s="171">
        <f t="shared" si="5"/>
        <v>8</v>
      </c>
      <c r="E57" s="220">
        <v>1</v>
      </c>
      <c r="F57" s="220">
        <v>0</v>
      </c>
      <c r="G57" s="220">
        <v>0</v>
      </c>
      <c r="H57" s="220">
        <v>0</v>
      </c>
      <c r="I57" s="220">
        <v>0</v>
      </c>
      <c r="J57" s="350">
        <v>7</v>
      </c>
      <c r="K57" s="176">
        <v>0</v>
      </c>
    </row>
    <row r="58" spans="1:11" ht="23.25" customHeight="1">
      <c r="A58" s="255" t="s">
        <v>240</v>
      </c>
      <c r="B58" s="256">
        <f t="shared" si="4"/>
        <v>9</v>
      </c>
      <c r="C58" s="176">
        <v>9</v>
      </c>
      <c r="D58" s="171">
        <f t="shared" si="5"/>
        <v>0</v>
      </c>
      <c r="E58" s="220">
        <v>0</v>
      </c>
      <c r="F58" s="220">
        <v>0</v>
      </c>
      <c r="G58" s="220">
        <v>0</v>
      </c>
      <c r="H58" s="220">
        <v>0</v>
      </c>
      <c r="I58" s="220">
        <v>0</v>
      </c>
      <c r="J58" s="350">
        <v>0</v>
      </c>
      <c r="K58" s="176">
        <v>0</v>
      </c>
    </row>
    <row r="59" spans="1:11" ht="23.25" customHeight="1">
      <c r="A59" s="257" t="s">
        <v>241</v>
      </c>
      <c r="B59" s="258">
        <f t="shared" si="4"/>
        <v>818</v>
      </c>
      <c r="C59" s="177">
        <v>602</v>
      </c>
      <c r="D59" s="172">
        <f t="shared" si="5"/>
        <v>216</v>
      </c>
      <c r="E59" s="223">
        <v>0</v>
      </c>
      <c r="F59" s="223">
        <v>0</v>
      </c>
      <c r="G59" s="223">
        <v>0</v>
      </c>
      <c r="H59" s="223">
        <v>0</v>
      </c>
      <c r="I59" s="223">
        <v>0</v>
      </c>
      <c r="J59" s="351">
        <v>216</v>
      </c>
      <c r="K59" s="177">
        <v>0</v>
      </c>
    </row>
    <row r="60" spans="1:11" ht="23.25" customHeight="1">
      <c r="A60" s="255" t="s">
        <v>242</v>
      </c>
      <c r="B60" s="256">
        <f t="shared" si="4"/>
        <v>5.8</v>
      </c>
      <c r="C60" s="176">
        <v>5.8</v>
      </c>
      <c r="D60" s="219">
        <f t="shared" si="5"/>
        <v>0</v>
      </c>
      <c r="E60" s="220">
        <v>0</v>
      </c>
      <c r="F60" s="220">
        <v>0</v>
      </c>
      <c r="G60" s="220">
        <v>0</v>
      </c>
      <c r="H60" s="220">
        <v>0</v>
      </c>
      <c r="I60" s="220">
        <v>0</v>
      </c>
      <c r="J60" s="350">
        <v>0</v>
      </c>
      <c r="K60" s="176">
        <v>0</v>
      </c>
    </row>
    <row r="61" spans="1:11" ht="23.25" customHeight="1">
      <c r="A61" s="255" t="s">
        <v>243</v>
      </c>
      <c r="B61" s="256">
        <f t="shared" si="4"/>
        <v>11</v>
      </c>
      <c r="C61" s="176">
        <v>0</v>
      </c>
      <c r="D61" s="219">
        <f t="shared" si="5"/>
        <v>11</v>
      </c>
      <c r="E61" s="220">
        <v>0</v>
      </c>
      <c r="F61" s="220">
        <v>0</v>
      </c>
      <c r="G61" s="220">
        <v>0</v>
      </c>
      <c r="H61" s="220">
        <v>0</v>
      </c>
      <c r="I61" s="220">
        <v>0</v>
      </c>
      <c r="J61" s="350">
        <v>11</v>
      </c>
      <c r="K61" s="176">
        <v>0</v>
      </c>
    </row>
    <row r="62" spans="1:11" ht="23.25" customHeight="1">
      <c r="A62" s="255" t="s">
        <v>244</v>
      </c>
      <c r="B62" s="256">
        <f t="shared" si="4"/>
        <v>0</v>
      </c>
      <c r="C62" s="176">
        <v>0</v>
      </c>
      <c r="D62" s="171">
        <f t="shared" si="5"/>
        <v>0</v>
      </c>
      <c r="E62" s="220">
        <v>0</v>
      </c>
      <c r="F62" s="220">
        <v>0</v>
      </c>
      <c r="G62" s="220">
        <v>0</v>
      </c>
      <c r="H62" s="220">
        <v>0</v>
      </c>
      <c r="I62" s="220">
        <v>0</v>
      </c>
      <c r="J62" s="350">
        <v>0</v>
      </c>
      <c r="K62" s="176">
        <v>0</v>
      </c>
    </row>
    <row r="63" spans="1:11" ht="23.25" customHeight="1">
      <c r="A63" s="255" t="s">
        <v>245</v>
      </c>
      <c r="B63" s="256">
        <f t="shared" si="4"/>
        <v>0</v>
      </c>
      <c r="C63" s="176">
        <v>0</v>
      </c>
      <c r="D63" s="171">
        <f t="shared" si="5"/>
        <v>0</v>
      </c>
      <c r="E63" s="220">
        <v>0</v>
      </c>
      <c r="F63" s="220">
        <v>0</v>
      </c>
      <c r="G63" s="220">
        <v>0</v>
      </c>
      <c r="H63" s="220">
        <v>0</v>
      </c>
      <c r="I63" s="220">
        <v>0</v>
      </c>
      <c r="J63" s="350">
        <v>0</v>
      </c>
      <c r="K63" s="176">
        <v>0</v>
      </c>
    </row>
    <row r="64" spans="1:11" ht="23.25" customHeight="1">
      <c r="A64" s="257" t="s">
        <v>246</v>
      </c>
      <c r="B64" s="258">
        <f t="shared" si="4"/>
        <v>119</v>
      </c>
      <c r="C64" s="177">
        <v>13</v>
      </c>
      <c r="D64" s="172">
        <f t="shared" si="5"/>
        <v>106</v>
      </c>
      <c r="E64" s="223">
        <v>0</v>
      </c>
      <c r="F64" s="223">
        <v>0</v>
      </c>
      <c r="G64" s="223">
        <v>106</v>
      </c>
      <c r="H64" s="223">
        <v>0</v>
      </c>
      <c r="I64" s="223">
        <v>0</v>
      </c>
      <c r="J64" s="351">
        <v>0</v>
      </c>
      <c r="K64" s="177">
        <v>0</v>
      </c>
    </row>
    <row r="65" spans="1:11" ht="23.25" customHeight="1">
      <c r="A65" s="255" t="s">
        <v>247</v>
      </c>
      <c r="B65" s="256">
        <f t="shared" si="4"/>
        <v>9</v>
      </c>
      <c r="C65" s="176">
        <v>0</v>
      </c>
      <c r="D65" s="219">
        <f t="shared" si="5"/>
        <v>9</v>
      </c>
      <c r="E65" s="220">
        <v>0</v>
      </c>
      <c r="F65" s="220">
        <v>0</v>
      </c>
      <c r="G65" s="220">
        <v>0</v>
      </c>
      <c r="H65" s="220">
        <v>0</v>
      </c>
      <c r="I65" s="220">
        <v>9</v>
      </c>
      <c r="J65" s="350">
        <v>0</v>
      </c>
      <c r="K65" s="176">
        <v>0</v>
      </c>
    </row>
    <row r="66" spans="1:11" ht="23.25" customHeight="1">
      <c r="A66" s="255" t="s">
        <v>248</v>
      </c>
      <c r="B66" s="256">
        <f t="shared" si="4"/>
        <v>0</v>
      </c>
      <c r="C66" s="176">
        <v>0</v>
      </c>
      <c r="D66" s="219">
        <f t="shared" si="5"/>
        <v>0</v>
      </c>
      <c r="E66" s="220">
        <v>0</v>
      </c>
      <c r="F66" s="220">
        <v>0</v>
      </c>
      <c r="G66" s="220">
        <v>0</v>
      </c>
      <c r="H66" s="220">
        <v>0</v>
      </c>
      <c r="I66" s="220">
        <v>0</v>
      </c>
      <c r="J66" s="350">
        <v>0</v>
      </c>
      <c r="K66" s="176">
        <v>0</v>
      </c>
    </row>
    <row r="67" spans="1:11" ht="23.25" customHeight="1">
      <c r="A67" s="255" t="s">
        <v>249</v>
      </c>
      <c r="B67" s="256">
        <f t="shared" si="4"/>
        <v>0</v>
      </c>
      <c r="C67" s="176">
        <v>0</v>
      </c>
      <c r="D67" s="171">
        <f t="shared" si="5"/>
        <v>0</v>
      </c>
      <c r="E67" s="220">
        <v>0</v>
      </c>
      <c r="F67" s="220">
        <v>0</v>
      </c>
      <c r="G67" s="220">
        <v>0</v>
      </c>
      <c r="H67" s="220">
        <v>0</v>
      </c>
      <c r="I67" s="220">
        <v>0</v>
      </c>
      <c r="J67" s="350">
        <v>0</v>
      </c>
      <c r="K67" s="176">
        <v>0</v>
      </c>
    </row>
    <row r="68" spans="1:11" ht="23.25" customHeight="1">
      <c r="A68" s="255" t="s">
        <v>250</v>
      </c>
      <c r="B68" s="256">
        <f t="shared" si="4"/>
        <v>14</v>
      </c>
      <c r="C68" s="176">
        <v>3</v>
      </c>
      <c r="D68" s="171">
        <f t="shared" si="5"/>
        <v>11</v>
      </c>
      <c r="E68" s="220">
        <v>0</v>
      </c>
      <c r="F68" s="220">
        <v>0</v>
      </c>
      <c r="G68" s="220">
        <v>11</v>
      </c>
      <c r="H68" s="220">
        <v>0</v>
      </c>
      <c r="I68" s="220">
        <v>0</v>
      </c>
      <c r="J68" s="350">
        <v>0</v>
      </c>
      <c r="K68" s="176">
        <v>0</v>
      </c>
    </row>
    <row r="69" spans="1:11" ht="23.25" customHeight="1">
      <c r="A69" s="257" t="s">
        <v>251</v>
      </c>
      <c r="B69" s="258">
        <f t="shared" si="4"/>
        <v>3</v>
      </c>
      <c r="C69" s="177">
        <v>3</v>
      </c>
      <c r="D69" s="222">
        <f t="shared" si="5"/>
        <v>0</v>
      </c>
      <c r="E69" s="223">
        <v>0</v>
      </c>
      <c r="F69" s="223">
        <v>0</v>
      </c>
      <c r="G69" s="223">
        <v>0</v>
      </c>
      <c r="H69" s="223">
        <v>0</v>
      </c>
      <c r="I69" s="223">
        <v>0</v>
      </c>
      <c r="J69" s="351">
        <v>0</v>
      </c>
      <c r="K69" s="177">
        <v>0</v>
      </c>
    </row>
    <row r="70" spans="1:11" ht="23.25" customHeight="1">
      <c r="A70" s="255" t="s">
        <v>252</v>
      </c>
      <c r="B70" s="256">
        <f t="shared" si="4"/>
        <v>2</v>
      </c>
      <c r="C70" s="176">
        <v>2</v>
      </c>
      <c r="D70" s="219">
        <f t="shared" si="5"/>
        <v>0</v>
      </c>
      <c r="E70" s="220">
        <v>0</v>
      </c>
      <c r="F70" s="220">
        <v>0</v>
      </c>
      <c r="G70" s="220">
        <v>0</v>
      </c>
      <c r="H70" s="220">
        <v>0</v>
      </c>
      <c r="I70" s="220">
        <v>0</v>
      </c>
      <c r="J70" s="350">
        <v>0</v>
      </c>
      <c r="K70" s="176">
        <v>0</v>
      </c>
    </row>
    <row r="71" spans="1:11" ht="23.25" customHeight="1" thickBot="1">
      <c r="A71" s="356" t="s">
        <v>253</v>
      </c>
      <c r="B71" s="357">
        <f t="shared" si="4"/>
        <v>1</v>
      </c>
      <c r="C71" s="181">
        <v>1</v>
      </c>
      <c r="D71" s="174">
        <f t="shared" si="5"/>
        <v>0</v>
      </c>
      <c r="E71" s="229">
        <v>0</v>
      </c>
      <c r="F71" s="229">
        <v>0</v>
      </c>
      <c r="G71" s="229">
        <v>0</v>
      </c>
      <c r="H71" s="229">
        <v>0</v>
      </c>
      <c r="I71" s="229">
        <v>0</v>
      </c>
      <c r="J71" s="353">
        <v>0</v>
      </c>
      <c r="K71" s="181">
        <v>0</v>
      </c>
    </row>
    <row r="72" spans="1:11" ht="45" customHeight="1" thickBot="1">
      <c r="A72" s="259" t="s">
        <v>35</v>
      </c>
      <c r="B72" s="174">
        <f>SUM(B8:B37,B45:B71)</f>
        <v>79397.8</v>
      </c>
      <c r="C72" s="181">
        <f aca="true" t="shared" si="6" ref="C72:K72">SUM(C8:C37,C45:C71)</f>
        <v>6585.8</v>
      </c>
      <c r="D72" s="169">
        <f t="shared" si="6"/>
        <v>72812</v>
      </c>
      <c r="E72" s="229">
        <f t="shared" si="6"/>
        <v>62310</v>
      </c>
      <c r="F72" s="229">
        <f t="shared" si="6"/>
        <v>1734</v>
      </c>
      <c r="G72" s="229">
        <f t="shared" si="6"/>
        <v>4974</v>
      </c>
      <c r="H72" s="229">
        <f t="shared" si="6"/>
        <v>153</v>
      </c>
      <c r="I72" s="229">
        <f t="shared" si="6"/>
        <v>418</v>
      </c>
      <c r="J72" s="353">
        <f t="shared" si="6"/>
        <v>3223</v>
      </c>
      <c r="K72" s="181">
        <f t="shared" si="6"/>
        <v>0</v>
      </c>
    </row>
    <row r="73" ht="22.5" customHeight="1">
      <c r="A73" s="13" t="s">
        <v>289</v>
      </c>
    </row>
  </sheetData>
  <mergeCells count="24">
    <mergeCell ref="A41:A44"/>
    <mergeCell ref="B41:K41"/>
    <mergeCell ref="B42:B44"/>
    <mergeCell ref="C42:C44"/>
    <mergeCell ref="K42:K44"/>
    <mergeCell ref="D43:D44"/>
    <mergeCell ref="E43:E44"/>
    <mergeCell ref="I43:I44"/>
    <mergeCell ref="H43:H44"/>
    <mergeCell ref="C5:C7"/>
    <mergeCell ref="A4:A7"/>
    <mergeCell ref="B4:K4"/>
    <mergeCell ref="B5:B7"/>
    <mergeCell ref="K5:K7"/>
    <mergeCell ref="D6:D7"/>
    <mergeCell ref="E6:E7"/>
    <mergeCell ref="G6:G7"/>
    <mergeCell ref="F6:F7"/>
    <mergeCell ref="I6:I7"/>
    <mergeCell ref="J6:J7"/>
    <mergeCell ref="F43:F44"/>
    <mergeCell ref="G43:G44"/>
    <mergeCell ref="J43:J44"/>
    <mergeCell ref="H6:H7"/>
  </mergeCells>
  <printOptions horizontalCentered="1"/>
  <pageMargins left="0.5905511811023623" right="0.5905511811023623" top="0.5905511811023623" bottom="0.5905511811023623" header="0.3937007874015748" footer="0.3937007874015748"/>
  <pageSetup firstPageNumber="47" useFirstPageNumber="1" fitToHeight="2" horizontalDpi="600" verticalDpi="600" orientation="portrait" paperSize="9" scale="85" r:id="rId1"/>
  <headerFooter alignWithMargins="0">
    <oddFooter>&amp;C&amp;P</oddFooter>
  </headerFooter>
  <rowBreaks count="1" manualBreakCount="1">
    <brk id="37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7">
    <tabColor indexed="11"/>
  </sheetPr>
  <dimension ref="B1:S45"/>
  <sheetViews>
    <sheetView view="pageBreakPreview" zoomScale="75" zoomScaleNormal="75" zoomScaleSheetLayoutView="75" workbookViewId="0" topLeftCell="A1">
      <selection activeCell="T1" sqref="T1"/>
    </sheetView>
  </sheetViews>
  <sheetFormatPr defaultColWidth="8.796875" defaultRowHeight="15"/>
  <cols>
    <col min="1" max="1" width="3.59765625" style="1" customWidth="1"/>
    <col min="2" max="2" width="2.69921875" style="1" customWidth="1"/>
    <col min="3" max="3" width="14.69921875" style="1" customWidth="1"/>
    <col min="4" max="4" width="18" style="1" customWidth="1"/>
    <col min="5" max="7" width="2.69921875" style="1" customWidth="1"/>
    <col min="8" max="8" width="21.59765625" style="1" customWidth="1"/>
    <col min="9" max="10" width="2.69921875" style="1" customWidth="1"/>
    <col min="11" max="11" width="13.69921875" style="1" customWidth="1"/>
    <col min="12" max="12" width="2.69921875" style="1" customWidth="1"/>
    <col min="13" max="13" width="14.09765625" style="1" customWidth="1"/>
    <col min="14" max="16" width="2.69921875" style="1" customWidth="1"/>
    <col min="17" max="17" width="16.59765625" style="1" customWidth="1"/>
    <col min="18" max="18" width="6.3984375" style="1" customWidth="1"/>
    <col min="19" max="19" width="7.3984375" style="1" customWidth="1"/>
    <col min="20" max="32" width="7.5" style="1" customWidth="1"/>
    <col min="33" max="16384" width="11" style="1" customWidth="1"/>
  </cols>
  <sheetData>
    <row r="1" ht="66" customHeight="1">
      <c r="B1" s="25" t="s">
        <v>14</v>
      </c>
    </row>
    <row r="2" ht="42" customHeight="1"/>
    <row r="3" spans="3:17" ht="24.75" customHeight="1">
      <c r="C3" s="365" t="s">
        <v>3</v>
      </c>
      <c r="D3" s="365"/>
      <c r="H3" s="365" t="s">
        <v>74</v>
      </c>
      <c r="I3" s="365"/>
      <c r="J3" s="365"/>
      <c r="K3" s="365"/>
      <c r="L3" s="365"/>
      <c r="M3" s="365"/>
      <c r="N3" s="365"/>
      <c r="O3" s="365"/>
      <c r="P3" s="365"/>
      <c r="Q3" s="365"/>
    </row>
    <row r="4" s="34" customFormat="1" ht="24.75" customHeight="1"/>
    <row r="5" spans="3:17" s="34" customFormat="1" ht="24.75" customHeight="1">
      <c r="C5" s="56" t="s">
        <v>75</v>
      </c>
      <c r="D5" s="57">
        <f>D16+D22+D24+D26+D28+D30</f>
        <v>2257225</v>
      </c>
      <c r="H5" s="34" t="s">
        <v>76</v>
      </c>
      <c r="Q5" s="299">
        <f>'ウ 最終処分'!B70</f>
        <v>258670</v>
      </c>
    </row>
    <row r="6" spans="3:17" s="34" customFormat="1" ht="24.75" customHeight="1">
      <c r="C6" s="133" t="s">
        <v>55</v>
      </c>
      <c r="D6" s="134">
        <f>D32</f>
        <v>198200</v>
      </c>
      <c r="G6" s="36"/>
      <c r="H6" s="300">
        <f>'ウ 最終処分'!C70</f>
        <v>19347</v>
      </c>
      <c r="I6" s="36"/>
      <c r="J6" s="36"/>
      <c r="K6" s="36"/>
      <c r="L6" s="36"/>
      <c r="M6" s="36"/>
      <c r="N6" s="36"/>
      <c r="O6" s="38"/>
      <c r="P6" s="371" t="s">
        <v>77</v>
      </c>
      <c r="Q6" s="372"/>
    </row>
    <row r="7" spans="3:17" s="34" customFormat="1" ht="24.75" customHeight="1">
      <c r="C7" s="133" t="s">
        <v>5</v>
      </c>
      <c r="D7" s="134">
        <f>D35</f>
        <v>13</v>
      </c>
      <c r="G7" s="39"/>
      <c r="P7" s="150"/>
      <c r="Q7" s="150"/>
    </row>
    <row r="8" spans="3:17" s="34" customFormat="1" ht="24.75" customHeight="1">
      <c r="C8" s="58" t="s">
        <v>6</v>
      </c>
      <c r="D8" s="59">
        <f>D40</f>
        <v>213133</v>
      </c>
      <c r="G8" s="39"/>
      <c r="P8" s="136"/>
      <c r="Q8" s="136"/>
    </row>
    <row r="9" spans="3:17" s="34" customFormat="1" ht="24.75" customHeight="1">
      <c r="C9" s="60" t="s">
        <v>179</v>
      </c>
      <c r="D9" s="57">
        <f>D5+D6+D7+D8</f>
        <v>2668571</v>
      </c>
      <c r="G9" s="39"/>
      <c r="M9" s="34" t="s">
        <v>78</v>
      </c>
      <c r="P9" s="136"/>
      <c r="Q9" s="136"/>
    </row>
    <row r="10" spans="7:17" s="34" customFormat="1" ht="24.75" customHeight="1">
      <c r="G10" s="39"/>
      <c r="H10" s="34" t="s">
        <v>79</v>
      </c>
      <c r="L10" s="36"/>
      <c r="M10" s="300">
        <f>'ウ 最終処分'!D70</f>
        <v>217137</v>
      </c>
      <c r="N10" s="36"/>
      <c r="O10" s="36"/>
      <c r="P10" s="151"/>
      <c r="Q10" s="136"/>
    </row>
    <row r="11" spans="7:17" s="34" customFormat="1" ht="24.75" customHeight="1">
      <c r="G11" s="141"/>
      <c r="H11" s="37">
        <f>'ウ 中間処理'!L70</f>
        <v>1903385</v>
      </c>
      <c r="I11" s="152"/>
      <c r="J11" s="367" t="s">
        <v>80</v>
      </c>
      <c r="K11" s="368"/>
      <c r="L11" s="149"/>
      <c r="M11" s="149"/>
      <c r="Q11" s="136"/>
    </row>
    <row r="12" spans="7:17" s="34" customFormat="1" ht="24.75" customHeight="1">
      <c r="G12" s="39"/>
      <c r="H12" s="35"/>
      <c r="I12" s="35"/>
      <c r="J12" s="369"/>
      <c r="K12" s="370"/>
      <c r="L12" s="47"/>
      <c r="M12" s="146">
        <f>'ウ 資源 計'!E72</f>
        <v>69871</v>
      </c>
      <c r="Q12" s="136"/>
    </row>
    <row r="13" spans="2:17" s="34" customFormat="1" ht="24.75" customHeight="1">
      <c r="B13" s="38"/>
      <c r="C13" s="38"/>
      <c r="D13" s="38"/>
      <c r="E13" s="38"/>
      <c r="G13" s="39"/>
      <c r="J13" s="150"/>
      <c r="M13" s="45"/>
      <c r="Q13" s="136"/>
    </row>
    <row r="14" spans="2:17" s="34" customFormat="1" ht="24.75" customHeight="1">
      <c r="B14" s="38"/>
      <c r="C14" s="38"/>
      <c r="D14" s="38"/>
      <c r="E14" s="38"/>
      <c r="G14" s="39"/>
      <c r="J14" s="136"/>
      <c r="M14" s="45"/>
      <c r="Q14" s="136"/>
    </row>
    <row r="15" spans="2:17" s="34" customFormat="1" ht="24.75" customHeight="1">
      <c r="B15" s="38"/>
      <c r="C15" s="38"/>
      <c r="D15" s="38"/>
      <c r="E15" s="38"/>
      <c r="G15" s="39"/>
      <c r="J15" s="136"/>
      <c r="K15" s="34" t="s">
        <v>81</v>
      </c>
      <c r="M15" s="45"/>
      <c r="O15" s="34" t="s">
        <v>82</v>
      </c>
      <c r="Q15" s="136"/>
    </row>
    <row r="16" spans="2:17" s="34" customFormat="1" ht="24.75" customHeight="1">
      <c r="B16" s="38"/>
      <c r="C16" s="144"/>
      <c r="D16" s="145"/>
      <c r="E16" s="38"/>
      <c r="G16" s="39"/>
      <c r="J16" s="136"/>
      <c r="K16" s="37">
        <f>'ウ 中間処理'!M70</f>
        <v>155389</v>
      </c>
      <c r="L16" s="36"/>
      <c r="M16" s="46"/>
      <c r="N16" s="36"/>
      <c r="O16" s="36"/>
      <c r="P16" s="36"/>
      <c r="Q16" s="301">
        <f>'ウ 最終処分'!E70</f>
        <v>22186</v>
      </c>
    </row>
    <row r="17" spans="2:13" s="34" customFormat="1" ht="24.75" customHeight="1">
      <c r="B17" s="38"/>
      <c r="C17" s="38"/>
      <c r="D17" s="38"/>
      <c r="E17" s="38"/>
      <c r="G17" s="39"/>
      <c r="H17" s="35"/>
      <c r="L17" s="150"/>
      <c r="M17" s="45"/>
    </row>
    <row r="18" spans="2:13" s="34" customFormat="1" ht="24.75" customHeight="1">
      <c r="B18" s="38"/>
      <c r="C18" s="38"/>
      <c r="D18" s="38"/>
      <c r="E18" s="38"/>
      <c r="G18" s="39"/>
      <c r="L18" s="136"/>
      <c r="M18" s="45"/>
    </row>
    <row r="19" spans="2:13" s="34" customFormat="1" ht="24.75" customHeight="1">
      <c r="B19" s="38"/>
      <c r="C19" s="38"/>
      <c r="D19" s="38"/>
      <c r="E19" s="38"/>
      <c r="G19" s="141"/>
      <c r="L19" s="136"/>
      <c r="M19" s="45"/>
    </row>
    <row r="20" spans="2:13" s="34" customFormat="1" ht="24.75" customHeight="1" thickBot="1">
      <c r="B20" s="52"/>
      <c r="C20" s="52"/>
      <c r="D20" s="52"/>
      <c r="E20" s="52"/>
      <c r="G20" s="137"/>
      <c r="H20" s="34" t="s">
        <v>9</v>
      </c>
      <c r="L20" s="136"/>
      <c r="M20" s="45"/>
    </row>
    <row r="21" spans="2:13" s="34" customFormat="1" ht="24.75" customHeight="1">
      <c r="B21" s="153"/>
      <c r="C21" s="154"/>
      <c r="D21" s="154"/>
      <c r="E21" s="155"/>
      <c r="G21" s="137"/>
      <c r="H21" s="35">
        <f>'ウ 中間処理'!$D$70</f>
        <v>395934</v>
      </c>
      <c r="L21" s="136"/>
      <c r="M21" s="45"/>
    </row>
    <row r="22" spans="2:13" s="34" customFormat="1" ht="24.75" customHeight="1">
      <c r="B22" s="40"/>
      <c r="C22" s="41" t="s">
        <v>38</v>
      </c>
      <c r="D22" s="42">
        <f>'イ 排出 総括表'!E68</f>
        <v>1789729</v>
      </c>
      <c r="E22" s="43"/>
      <c r="G22" s="137"/>
      <c r="K22" s="36"/>
      <c r="L22" s="151"/>
      <c r="M22" s="45"/>
    </row>
    <row r="23" spans="2:13" s="34" customFormat="1" ht="24.75" customHeight="1">
      <c r="B23" s="40"/>
      <c r="C23" s="38"/>
      <c r="D23" s="38"/>
      <c r="E23" s="44"/>
      <c r="G23" s="137"/>
      <c r="H23" s="42">
        <f>'ウ 中間処理'!E70</f>
        <v>180588</v>
      </c>
      <c r="I23" s="151"/>
      <c r="J23" s="397" t="s">
        <v>83</v>
      </c>
      <c r="K23" s="373"/>
      <c r="L23" s="47"/>
      <c r="M23" s="48">
        <f>'ウ 資源 計'!F72</f>
        <v>25881</v>
      </c>
    </row>
    <row r="24" spans="2:13" s="34" customFormat="1" ht="24.75" customHeight="1">
      <c r="B24" s="40"/>
      <c r="C24" s="41" t="s">
        <v>39</v>
      </c>
      <c r="D24" s="42">
        <f>'イ 排出 総括表'!F68</f>
        <v>136131</v>
      </c>
      <c r="E24" s="44"/>
      <c r="F24" s="136"/>
      <c r="G24" s="137"/>
      <c r="H24" s="38"/>
      <c r="K24" s="36"/>
      <c r="L24" s="36"/>
      <c r="M24" s="50"/>
    </row>
    <row r="25" spans="2:13" s="34" customFormat="1" ht="24.75" customHeight="1">
      <c r="B25" s="40"/>
      <c r="C25" s="38"/>
      <c r="D25" s="38"/>
      <c r="E25" s="44"/>
      <c r="G25" s="39"/>
      <c r="H25" s="42">
        <f>'ウ 中間処理'!F70</f>
        <v>5200</v>
      </c>
      <c r="I25" s="151"/>
      <c r="J25" s="397" t="s">
        <v>2</v>
      </c>
      <c r="K25" s="373"/>
      <c r="L25" s="47"/>
      <c r="M25" s="48">
        <f>'ウ 資源 計'!G72</f>
        <v>4974</v>
      </c>
    </row>
    <row r="26" spans="2:13" s="34" customFormat="1" ht="24.75" customHeight="1">
      <c r="B26" s="40"/>
      <c r="C26" s="41" t="s">
        <v>40</v>
      </c>
      <c r="D26" s="42">
        <f>'イ 排出 総括表'!G68</f>
        <v>300412</v>
      </c>
      <c r="E26" s="49"/>
      <c r="F26" s="151"/>
      <c r="G26" s="137"/>
      <c r="H26" s="38"/>
      <c r="K26" s="38"/>
      <c r="L26" s="138"/>
      <c r="M26" s="50"/>
    </row>
    <row r="27" spans="2:13" s="34" customFormat="1" ht="24.75" customHeight="1">
      <c r="B27" s="40"/>
      <c r="C27" s="38"/>
      <c r="D27" s="38"/>
      <c r="E27" s="44"/>
      <c r="G27" s="39"/>
      <c r="H27" s="42">
        <f>'ウ 中間処理'!G70</f>
        <v>153</v>
      </c>
      <c r="I27" s="151"/>
      <c r="J27" s="397" t="s">
        <v>320</v>
      </c>
      <c r="K27" s="373"/>
      <c r="L27" s="47"/>
      <c r="M27" s="48">
        <f>'ウ 資源 計'!H72</f>
        <v>153</v>
      </c>
    </row>
    <row r="28" spans="2:13" s="34" customFormat="1" ht="24.75" customHeight="1">
      <c r="B28" s="40"/>
      <c r="C28" s="41" t="s">
        <v>4</v>
      </c>
      <c r="D28" s="42">
        <f>'イ 排出 総括表'!H68</f>
        <v>10217</v>
      </c>
      <c r="E28" s="44"/>
      <c r="G28" s="39"/>
      <c r="H28" s="39"/>
      <c r="J28" s="131"/>
      <c r="K28" s="132"/>
      <c r="L28" s="138"/>
      <c r="M28" s="50"/>
    </row>
    <row r="29" spans="2:19" s="34" customFormat="1" ht="24.75" customHeight="1">
      <c r="B29" s="40"/>
      <c r="C29" s="38"/>
      <c r="D29" s="38"/>
      <c r="E29" s="44"/>
      <c r="G29" s="39"/>
      <c r="H29" s="42">
        <f>'ウ 中間処理'!H70</f>
        <v>461</v>
      </c>
      <c r="I29" s="151"/>
      <c r="J29" s="397" t="s">
        <v>84</v>
      </c>
      <c r="K29" s="373"/>
      <c r="L29" s="140"/>
      <c r="M29" s="139">
        <f>'ウ 資源 計'!I72</f>
        <v>461</v>
      </c>
      <c r="N29" s="359"/>
      <c r="O29" s="38"/>
      <c r="P29" s="38"/>
      <c r="R29" s="147"/>
      <c r="S29" s="147"/>
    </row>
    <row r="30" spans="2:17" s="34" customFormat="1" ht="24.75" customHeight="1">
      <c r="B30" s="40"/>
      <c r="C30" s="41" t="s">
        <v>34</v>
      </c>
      <c r="D30" s="42">
        <f>'イ 排出 総括表'!I68</f>
        <v>20736</v>
      </c>
      <c r="E30" s="44"/>
      <c r="G30" s="39"/>
      <c r="H30" s="39"/>
      <c r="K30" s="36"/>
      <c r="L30" s="138"/>
      <c r="M30" s="360"/>
      <c r="N30" s="38"/>
      <c r="O30" s="38"/>
      <c r="P30" s="38"/>
      <c r="Q30" s="38"/>
    </row>
    <row r="31" spans="2:17" s="34" customFormat="1" ht="24.75" customHeight="1">
      <c r="B31" s="40"/>
      <c r="C31" s="38"/>
      <c r="D31" s="38"/>
      <c r="E31" s="44"/>
      <c r="G31" s="39"/>
      <c r="H31" s="42">
        <f>'ウ 中間処理'!I70</f>
        <v>201981</v>
      </c>
      <c r="I31" s="151"/>
      <c r="J31" s="374" t="s">
        <v>254</v>
      </c>
      <c r="K31" s="366"/>
      <c r="L31" s="140"/>
      <c r="M31" s="139">
        <f>'ウ 資源 計'!J72</f>
        <v>179634</v>
      </c>
      <c r="N31" s="142"/>
      <c r="O31" s="133" t="s">
        <v>104</v>
      </c>
      <c r="P31" s="38"/>
      <c r="Q31" s="38"/>
    </row>
    <row r="32" spans="2:17" s="34" customFormat="1" ht="24.75" customHeight="1">
      <c r="B32" s="40"/>
      <c r="C32" s="41" t="s">
        <v>55</v>
      </c>
      <c r="D32" s="42">
        <f>'イ 排出 総括表'!J68</f>
        <v>198200</v>
      </c>
      <c r="E32" s="44"/>
      <c r="G32" s="137"/>
      <c r="L32" s="138"/>
      <c r="M32" s="38"/>
      <c r="N32" s="45"/>
      <c r="O32" s="38"/>
      <c r="P32" s="38"/>
      <c r="Q32" s="130">
        <f>M12+M23+M25+M27+M29+M31</f>
        <v>280974</v>
      </c>
    </row>
    <row r="33" spans="2:17" s="34" customFormat="1" ht="24.75" customHeight="1">
      <c r="B33" s="40"/>
      <c r="C33" s="129"/>
      <c r="D33" s="130"/>
      <c r="E33" s="43"/>
      <c r="G33" s="39"/>
      <c r="H33" s="42">
        <f>'ウ 中間処理'!J70</f>
        <v>7551</v>
      </c>
      <c r="I33" s="151"/>
      <c r="J33" s="397" t="s">
        <v>255</v>
      </c>
      <c r="K33" s="373"/>
      <c r="L33" s="361"/>
      <c r="M33" s="38"/>
      <c r="N33" s="45"/>
      <c r="P33" s="38"/>
      <c r="Q33" s="38"/>
    </row>
    <row r="34" spans="2:17" s="34" customFormat="1" ht="24.75" customHeight="1">
      <c r="B34" s="40"/>
      <c r="E34" s="43"/>
      <c r="G34" s="39"/>
      <c r="M34" s="38"/>
      <c r="N34" s="45"/>
      <c r="P34" s="38"/>
      <c r="Q34" s="38"/>
    </row>
    <row r="35" spans="2:16" s="34" customFormat="1" ht="24.75" customHeight="1">
      <c r="B35" s="40"/>
      <c r="C35" s="41" t="s">
        <v>86</v>
      </c>
      <c r="D35" s="130">
        <f>'イ 排出 総括表'!K68</f>
        <v>13</v>
      </c>
      <c r="E35" s="43"/>
      <c r="G35" s="39"/>
      <c r="H35" s="34" t="s">
        <v>10</v>
      </c>
      <c r="K35" s="36"/>
      <c r="L35" s="38"/>
      <c r="M35" s="38"/>
      <c r="N35" s="45"/>
      <c r="P35" s="38"/>
    </row>
    <row r="36" spans="2:17" s="34" customFormat="1" ht="24.75" customHeight="1">
      <c r="B36" s="40"/>
      <c r="C36" s="38"/>
      <c r="D36" s="130"/>
      <c r="E36" s="43"/>
      <c r="G36" s="141"/>
      <c r="H36" s="37">
        <f>'ウ 資源 計'!C72</f>
        <v>133431.8</v>
      </c>
      <c r="I36" s="151"/>
      <c r="J36" s="397" t="s">
        <v>57</v>
      </c>
      <c r="K36" s="398"/>
      <c r="L36" s="47"/>
      <c r="M36" s="146">
        <f>H36</f>
        <v>133431.8</v>
      </c>
      <c r="N36" s="157"/>
      <c r="O36" s="55"/>
      <c r="P36" s="55"/>
      <c r="Q36" s="133" t="s">
        <v>105</v>
      </c>
    </row>
    <row r="37" spans="2:17" s="34" customFormat="1" ht="24.75" customHeight="1" thickBot="1">
      <c r="B37" s="51"/>
      <c r="C37" s="52"/>
      <c r="D37" s="156"/>
      <c r="E37" s="53"/>
      <c r="G37" s="38"/>
      <c r="H37" s="35"/>
      <c r="J37" s="131"/>
      <c r="K37" s="131"/>
      <c r="L37" s="38"/>
      <c r="M37" s="130"/>
      <c r="N37" s="38"/>
      <c r="P37" s="148"/>
      <c r="Q37" s="130">
        <f>Q32+M36</f>
        <v>414405.8</v>
      </c>
    </row>
    <row r="38" spans="2:16" s="34" customFormat="1" ht="24.75" customHeight="1">
      <c r="B38" s="40"/>
      <c r="C38" s="38"/>
      <c r="D38" s="130"/>
      <c r="E38" s="43"/>
      <c r="G38" s="38"/>
      <c r="H38" s="35"/>
      <c r="J38" s="131"/>
      <c r="K38" s="131"/>
      <c r="L38" s="38"/>
      <c r="M38" s="130"/>
      <c r="N38" s="38"/>
      <c r="P38" s="45"/>
    </row>
    <row r="39" spans="2:17" s="34" customFormat="1" ht="24.75" customHeight="1">
      <c r="B39" s="40"/>
      <c r="C39" s="38"/>
      <c r="D39" s="130"/>
      <c r="E39" s="43"/>
      <c r="G39" s="38"/>
      <c r="H39" s="35"/>
      <c r="J39" s="131"/>
      <c r="K39" s="131"/>
      <c r="L39" s="38"/>
      <c r="M39" s="130"/>
      <c r="N39" s="38"/>
      <c r="P39" s="45"/>
      <c r="Q39" s="37">
        <f>M12+M23+M25+M27+M29+M31+M36+D40</f>
        <v>627538.8</v>
      </c>
    </row>
    <row r="40" spans="2:17" s="34" customFormat="1" ht="24.75" customHeight="1">
      <c r="B40" s="40"/>
      <c r="C40" s="41" t="s">
        <v>85</v>
      </c>
      <c r="D40" s="54">
        <f>'イ 排出 総括表'!L68</f>
        <v>213133</v>
      </c>
      <c r="E40" s="13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143"/>
      <c r="Q40" s="41" t="s">
        <v>164</v>
      </c>
    </row>
    <row r="41" spans="2:17" s="34" customFormat="1" ht="24.75" customHeight="1">
      <c r="B41" s="40"/>
      <c r="C41" s="129"/>
      <c r="D41" s="130"/>
      <c r="E41" s="43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129"/>
    </row>
    <row r="42" spans="2:5" s="34" customFormat="1" ht="24.75" customHeight="1" thickBot="1">
      <c r="B42" s="51"/>
      <c r="C42" s="52"/>
      <c r="D42" s="52"/>
      <c r="E42" s="53"/>
    </row>
    <row r="43" s="34" customFormat="1" ht="24.75" customHeight="1"/>
    <row r="44" ht="14.25">
      <c r="C44" s="1" t="s">
        <v>8</v>
      </c>
    </row>
    <row r="45" ht="14.25">
      <c r="C45" s="1" t="s">
        <v>7</v>
      </c>
    </row>
  </sheetData>
  <mergeCells count="11">
    <mergeCell ref="C3:D3"/>
    <mergeCell ref="H3:Q3"/>
    <mergeCell ref="J36:K36"/>
    <mergeCell ref="P6:Q6"/>
    <mergeCell ref="J25:K25"/>
    <mergeCell ref="J27:K27"/>
    <mergeCell ref="J31:K31"/>
    <mergeCell ref="J23:K23"/>
    <mergeCell ref="J11:K12"/>
    <mergeCell ref="J29:K29"/>
    <mergeCell ref="J33:K33"/>
  </mergeCells>
  <printOptions horizontalCentered="1"/>
  <pageMargins left="0.7874015748031497" right="0.7874015748031497" top="0.7874015748031497" bottom="0.7874015748031497" header="0.5905511811023623" footer="0.5905511811023623"/>
  <pageSetup firstPageNumber="16" useFirstPageNumber="1" horizontalDpi="600" verticalDpi="600" orientation="portrait" pageOrder="overThenDown" paperSize="9" scale="60" r:id="rId2"/>
  <headerFooter alignWithMargins="0">
    <oddFooter>&amp;C&amp;P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9">
    <tabColor indexed="11"/>
  </sheetPr>
  <dimension ref="A1:M74"/>
  <sheetViews>
    <sheetView view="pageBreakPreview" zoomScale="75" zoomScaleNormal="75" zoomScaleSheetLayoutView="75" workbookViewId="0" topLeftCell="A1">
      <selection activeCell="S53" sqref="S53"/>
    </sheetView>
  </sheetViews>
  <sheetFormatPr defaultColWidth="8.796875" defaultRowHeight="15"/>
  <cols>
    <col min="1" max="1" width="3" style="1" customWidth="1"/>
    <col min="2" max="2" width="5.19921875" style="1" customWidth="1"/>
    <col min="3" max="3" width="3.09765625" style="1" customWidth="1"/>
    <col min="4" max="4" width="3.3984375" style="1" customWidth="1"/>
    <col min="5" max="5" width="4.69921875" style="1" bestFit="1" customWidth="1"/>
    <col min="6" max="6" width="18.19921875" style="1" customWidth="1"/>
    <col min="7" max="7" width="11.69921875" style="1" customWidth="1"/>
    <col min="8" max="8" width="16.59765625" style="1" customWidth="1"/>
    <col min="9" max="9" width="4.8984375" style="1" bestFit="1" customWidth="1"/>
    <col min="10" max="10" width="20.69921875" style="1" customWidth="1"/>
    <col min="11" max="11" width="11" style="1" customWidth="1"/>
    <col min="12" max="12" width="2.69921875" style="1" customWidth="1"/>
    <col min="13" max="13" width="13.19921875" style="1" customWidth="1"/>
    <col min="14" max="14" width="2.69921875" style="1" customWidth="1"/>
    <col min="15" max="15" width="11.69921875" style="1" customWidth="1"/>
    <col min="16" max="18" width="2.69921875" style="1" customWidth="1"/>
    <col min="19" max="19" width="13.59765625" style="1" bestFit="1" customWidth="1"/>
    <col min="20" max="20" width="8.5" style="1" customWidth="1"/>
    <col min="21" max="21" width="16.59765625" style="1" customWidth="1"/>
    <col min="22" max="22" width="16.19921875" style="1" customWidth="1"/>
    <col min="23" max="23" width="16.59765625" style="1" customWidth="1"/>
    <col min="24" max="38" width="7.5" style="1" customWidth="1"/>
    <col min="39" max="16384" width="11" style="1" customWidth="1"/>
  </cols>
  <sheetData>
    <row r="1" spans="1:10" ht="11.25" customHeight="1">
      <c r="A1" s="17"/>
      <c r="C1" s="18"/>
      <c r="D1" s="18"/>
      <c r="E1" s="18"/>
      <c r="F1" s="18"/>
      <c r="G1" s="18"/>
      <c r="H1" s="18"/>
      <c r="I1" s="18"/>
      <c r="J1" s="18"/>
    </row>
    <row r="2" spans="1:13" ht="30" customHeight="1">
      <c r="A2" s="26" t="s">
        <v>87</v>
      </c>
      <c r="B2" s="24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</row>
    <row r="3" spans="1:13" ht="12" customHeight="1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</row>
    <row r="4" spans="1:13" ht="24" customHeight="1">
      <c r="A4" s="56"/>
      <c r="B4" s="56" t="s">
        <v>88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</row>
    <row r="5" spans="1:13" ht="24" customHeight="1">
      <c r="A5" s="56"/>
      <c r="B5" s="234" t="s">
        <v>18</v>
      </c>
      <c r="C5" s="56" t="s">
        <v>193</v>
      </c>
      <c r="D5" s="56"/>
      <c r="E5" s="56"/>
      <c r="F5" s="56"/>
      <c r="G5" s="56"/>
      <c r="H5" s="233">
        <f>'イ 排出 総括表'!B68/1000</f>
        <v>2668.571</v>
      </c>
      <c r="I5" s="22" t="s">
        <v>309</v>
      </c>
      <c r="L5" s="56"/>
      <c r="M5" s="56"/>
    </row>
    <row r="6" spans="1:13" ht="24" customHeight="1">
      <c r="A6" s="56"/>
      <c r="B6" s="234" t="s">
        <v>18</v>
      </c>
      <c r="C6" s="56" t="s">
        <v>162</v>
      </c>
      <c r="D6" s="56"/>
      <c r="E6" s="56"/>
      <c r="F6" s="56"/>
      <c r="G6" s="56"/>
      <c r="H6" s="286">
        <f>'イ 排出 総括表'!C68</f>
        <v>980.2256824274247</v>
      </c>
      <c r="I6" s="22" t="s">
        <v>310</v>
      </c>
      <c r="L6" s="56"/>
      <c r="M6" s="56"/>
    </row>
    <row r="7" spans="1:13" ht="24" customHeight="1">
      <c r="A7" s="56"/>
      <c r="B7" s="234" t="s">
        <v>18</v>
      </c>
      <c r="C7" s="56" t="s">
        <v>20</v>
      </c>
      <c r="D7" s="56"/>
      <c r="E7" s="56"/>
      <c r="F7" s="56"/>
      <c r="G7" s="56"/>
      <c r="H7" s="233">
        <f>'イ 排出 総括表'!N68/1000</f>
        <v>2155.026</v>
      </c>
      <c r="I7" s="22" t="s">
        <v>311</v>
      </c>
      <c r="L7" s="56"/>
      <c r="M7" s="56"/>
    </row>
    <row r="8" spans="1:13" ht="24" customHeight="1">
      <c r="A8" s="56"/>
      <c r="B8" s="234" t="s">
        <v>18</v>
      </c>
      <c r="C8" s="405" t="s">
        <v>19</v>
      </c>
      <c r="D8" s="405"/>
      <c r="E8" s="405"/>
      <c r="F8" s="405"/>
      <c r="G8" s="405"/>
      <c r="H8" s="286">
        <f>'イ 排出 総括表'!O68</f>
        <v>791.5891432151677</v>
      </c>
      <c r="I8" s="22" t="s">
        <v>312</v>
      </c>
      <c r="J8" s="235"/>
      <c r="L8" s="56"/>
      <c r="M8" s="56"/>
    </row>
    <row r="9" s="236" customFormat="1" ht="15" customHeight="1">
      <c r="B9" s="236" t="s">
        <v>21</v>
      </c>
    </row>
    <row r="10" s="236" customFormat="1" ht="15" customHeight="1">
      <c r="B10" s="236" t="s">
        <v>22</v>
      </c>
    </row>
    <row r="11" s="236" customFormat="1" ht="15" customHeight="1">
      <c r="B11" s="236" t="s">
        <v>161</v>
      </c>
    </row>
    <row r="12" spans="1:13" ht="30" customHeight="1">
      <c r="A12" s="56"/>
      <c r="B12" s="56"/>
      <c r="C12" s="56"/>
      <c r="D12" s="56"/>
      <c r="E12" s="56"/>
      <c r="F12" s="56"/>
      <c r="G12" s="56"/>
      <c r="I12" s="56"/>
      <c r="J12" s="56"/>
      <c r="K12" s="56"/>
      <c r="L12" s="56"/>
      <c r="M12" s="56"/>
    </row>
    <row r="13" spans="1:13" ht="21" customHeight="1">
      <c r="A13" s="56"/>
      <c r="B13" s="56" t="s">
        <v>91</v>
      </c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</row>
    <row r="14" spans="1:13" ht="21" customHeight="1">
      <c r="A14" s="56"/>
      <c r="B14" s="56" t="s">
        <v>92</v>
      </c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</row>
    <row r="15" spans="1:13" ht="18" customHeight="1">
      <c r="A15" s="56"/>
      <c r="B15" s="56" t="s">
        <v>124</v>
      </c>
      <c r="C15" s="56"/>
      <c r="D15" s="56"/>
      <c r="E15" s="56"/>
      <c r="F15" s="56"/>
      <c r="G15" s="56"/>
      <c r="H15" s="232">
        <f>H21+H22</f>
        <v>0.9364240406446949</v>
      </c>
      <c r="I15" s="22" t="s">
        <v>317</v>
      </c>
      <c r="J15" s="22"/>
      <c r="K15" s="56"/>
      <c r="L15" s="56"/>
      <c r="M15" s="56"/>
    </row>
    <row r="16" spans="1:13" ht="18" customHeight="1">
      <c r="A16" s="56"/>
      <c r="B16" s="56"/>
      <c r="C16" s="56"/>
      <c r="D16" s="399" t="s">
        <v>125</v>
      </c>
      <c r="E16" s="399"/>
      <c r="F16" s="399"/>
      <c r="G16" s="400" t="s">
        <v>126</v>
      </c>
      <c r="H16" s="400" t="s">
        <v>147</v>
      </c>
      <c r="I16" s="400"/>
      <c r="J16" s="400"/>
      <c r="K16" s="403" t="s">
        <v>127</v>
      </c>
      <c r="L16" s="56"/>
      <c r="M16" s="56"/>
    </row>
    <row r="17" spans="1:13" ht="18" customHeight="1">
      <c r="A17" s="56"/>
      <c r="B17" s="56"/>
      <c r="C17" s="56"/>
      <c r="D17" s="399"/>
      <c r="E17" s="399"/>
      <c r="F17" s="399"/>
      <c r="G17" s="400"/>
      <c r="H17" s="404" t="s">
        <v>93</v>
      </c>
      <c r="I17" s="404"/>
      <c r="J17" s="404"/>
      <c r="K17" s="403"/>
      <c r="L17" s="56"/>
      <c r="M17" s="56"/>
    </row>
    <row r="18" spans="1:13" ht="9.75" customHeight="1">
      <c r="A18" s="56"/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</row>
    <row r="19" spans="1:13" ht="18" customHeight="1">
      <c r="A19" s="56"/>
      <c r="B19" s="56"/>
      <c r="C19" s="56"/>
      <c r="D19" s="56"/>
      <c r="E19" s="56"/>
      <c r="F19" s="56"/>
      <c r="G19" s="60" t="s">
        <v>128</v>
      </c>
      <c r="H19" s="56" t="s">
        <v>148</v>
      </c>
      <c r="I19" s="56"/>
      <c r="J19" s="56"/>
      <c r="K19" s="56"/>
      <c r="L19" s="56"/>
      <c r="M19" s="56"/>
    </row>
    <row r="20" spans="1:13" ht="18" customHeight="1">
      <c r="A20" s="56"/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</row>
    <row r="21" spans="1:13" ht="24" customHeight="1">
      <c r="A21" s="56"/>
      <c r="B21" s="56"/>
      <c r="C21" s="56"/>
      <c r="D21" s="56" t="s">
        <v>95</v>
      </c>
      <c r="E21" s="56"/>
      <c r="F21" s="56"/>
      <c r="G21" s="56"/>
      <c r="H21" s="302">
        <f>'ウ 中間処理'!C70/('イ 排出 総括表'!D68+'イ 排出 総括表'!J68)</f>
        <v>0.7751753769714</v>
      </c>
      <c r="I21" s="22" t="s">
        <v>313</v>
      </c>
      <c r="J21" s="22"/>
      <c r="K21" s="22"/>
      <c r="L21" s="56"/>
      <c r="M21" s="56"/>
    </row>
    <row r="22" spans="1:13" ht="24" customHeight="1">
      <c r="A22" s="56"/>
      <c r="B22" s="56"/>
      <c r="C22" s="56"/>
      <c r="D22" s="56" t="s">
        <v>149</v>
      </c>
      <c r="E22" s="56"/>
      <c r="F22" s="56"/>
      <c r="G22" s="56"/>
      <c r="H22" s="302">
        <f>'ウ 中間処理'!D70/('イ 排出 総括表'!D68+'イ 排出 総括表'!J68)</f>
        <v>0.16124866367329485</v>
      </c>
      <c r="I22" s="22" t="s">
        <v>25</v>
      </c>
      <c r="J22" s="22"/>
      <c r="K22" s="22"/>
      <c r="L22" s="56"/>
      <c r="M22" s="56"/>
    </row>
    <row r="23" spans="1:13" ht="18" customHeight="1">
      <c r="A23" s="56"/>
      <c r="B23" s="56"/>
      <c r="C23" s="56"/>
      <c r="D23" s="56"/>
      <c r="E23" s="56"/>
      <c r="F23" s="56"/>
      <c r="G23" s="56"/>
      <c r="H23" s="22"/>
      <c r="I23" s="22"/>
      <c r="J23" s="22"/>
      <c r="K23" s="22"/>
      <c r="L23" s="56"/>
      <c r="M23" s="56"/>
    </row>
    <row r="24" spans="1:13" ht="18" customHeight="1">
      <c r="A24" s="56"/>
      <c r="B24" s="56" t="s">
        <v>115</v>
      </c>
      <c r="C24" s="56"/>
      <c r="D24" s="56"/>
      <c r="E24" s="56"/>
      <c r="F24" s="56"/>
      <c r="G24" s="56"/>
      <c r="H24" s="231">
        <f>'イ 排出 総括表'!P68</f>
        <v>23.51377785305772</v>
      </c>
      <c r="I24" s="22" t="s">
        <v>316</v>
      </c>
      <c r="J24" s="22"/>
      <c r="K24" s="22"/>
      <c r="L24" s="56"/>
      <c r="M24" s="56"/>
    </row>
    <row r="25" spans="1:13" ht="18" customHeight="1">
      <c r="A25" s="56"/>
      <c r="B25" s="56"/>
      <c r="C25" s="56"/>
      <c r="D25" s="399" t="s">
        <v>129</v>
      </c>
      <c r="E25" s="399"/>
      <c r="F25" s="399"/>
      <c r="G25" s="400" t="s">
        <v>126</v>
      </c>
      <c r="H25" s="401" t="s">
        <v>96</v>
      </c>
      <c r="I25" s="401"/>
      <c r="J25" s="401"/>
      <c r="K25" s="401"/>
      <c r="L25" s="403" t="s">
        <v>130</v>
      </c>
      <c r="M25" s="403"/>
    </row>
    <row r="26" spans="1:13" ht="18" customHeight="1">
      <c r="A26" s="56"/>
      <c r="B26" s="56"/>
      <c r="C26" s="56"/>
      <c r="D26" s="399"/>
      <c r="E26" s="399"/>
      <c r="F26" s="399"/>
      <c r="G26" s="400"/>
      <c r="H26" s="404" t="s">
        <v>98</v>
      </c>
      <c r="I26" s="404"/>
      <c r="J26" s="404"/>
      <c r="K26" s="404"/>
      <c r="L26" s="403"/>
      <c r="M26" s="403"/>
    </row>
    <row r="27" spans="1:13" ht="18" customHeight="1">
      <c r="A27" s="56"/>
      <c r="B27" s="56"/>
      <c r="C27" s="56"/>
      <c r="D27" s="56"/>
      <c r="E27" s="56"/>
      <c r="F27" s="56"/>
      <c r="G27" s="60"/>
      <c r="H27" s="60"/>
      <c r="I27" s="60"/>
      <c r="J27" s="60"/>
      <c r="K27" s="60"/>
      <c r="L27" s="56"/>
      <c r="M27" s="56"/>
    </row>
    <row r="28" s="236" customFormat="1" ht="15" customHeight="1">
      <c r="B28" s="236" t="s">
        <v>260</v>
      </c>
    </row>
    <row r="29" s="236" customFormat="1" ht="15" customHeight="1">
      <c r="B29" s="236" t="s">
        <v>165</v>
      </c>
    </row>
    <row r="30" s="236" customFormat="1" ht="15" customHeight="1">
      <c r="B30" s="236" t="s">
        <v>97</v>
      </c>
    </row>
    <row r="31" spans="1:13" ht="30" customHeight="1">
      <c r="A31" s="56"/>
      <c r="B31" s="56"/>
      <c r="C31" s="56"/>
      <c r="D31" s="56"/>
      <c r="E31" s="56"/>
      <c r="F31" s="56"/>
      <c r="G31" s="60"/>
      <c r="H31" s="60"/>
      <c r="I31" s="60"/>
      <c r="J31" s="60"/>
      <c r="K31" s="60"/>
      <c r="L31" s="56"/>
      <c r="M31" s="56"/>
    </row>
    <row r="32" spans="1:13" ht="21" customHeight="1">
      <c r="A32" s="56"/>
      <c r="B32" s="56" t="s">
        <v>50</v>
      </c>
      <c r="C32" s="56"/>
      <c r="D32" s="56"/>
      <c r="E32" s="56"/>
      <c r="F32" s="56"/>
      <c r="G32" s="56"/>
      <c r="K32" s="56"/>
      <c r="L32" s="56"/>
      <c r="M32" s="56"/>
    </row>
    <row r="33" spans="1:13" ht="21" customHeight="1">
      <c r="A33" s="56"/>
      <c r="B33" s="56" t="s">
        <v>47</v>
      </c>
      <c r="C33" s="56"/>
      <c r="D33" s="56"/>
      <c r="E33" s="56"/>
      <c r="F33" s="56"/>
      <c r="H33" s="239">
        <f>'ウ 最終処分'!B70/1000</f>
        <v>258.67</v>
      </c>
      <c r="I33" s="22" t="s">
        <v>314</v>
      </c>
      <c r="J33" s="22"/>
      <c r="K33" s="22"/>
      <c r="L33" s="22"/>
      <c r="M33" s="56"/>
    </row>
    <row r="34" spans="1:13" ht="21.75" customHeight="1">
      <c r="A34" s="56"/>
      <c r="B34" s="56" t="s">
        <v>46</v>
      </c>
      <c r="C34" s="56"/>
      <c r="D34" s="56"/>
      <c r="E34" s="56"/>
      <c r="F34" s="56"/>
      <c r="H34" s="302">
        <f>'ウ 最終処分'!C70/('イ 排出 総括表'!D68+'イ 排出 総括表'!J68)</f>
        <v>0.00787928769968539</v>
      </c>
      <c r="I34" s="22" t="s">
        <v>315</v>
      </c>
      <c r="K34" s="56"/>
      <c r="L34" s="56"/>
      <c r="M34" s="56"/>
    </row>
    <row r="35" spans="1:13" ht="18" customHeight="1">
      <c r="A35" s="56"/>
      <c r="B35" s="56"/>
      <c r="C35" s="56"/>
      <c r="D35" s="399" t="s">
        <v>48</v>
      </c>
      <c r="E35" s="399"/>
      <c r="F35" s="399"/>
      <c r="G35" s="400" t="s">
        <v>126</v>
      </c>
      <c r="H35" s="401" t="s">
        <v>49</v>
      </c>
      <c r="I35" s="401"/>
      <c r="J35" s="401"/>
      <c r="K35" s="401"/>
      <c r="L35" s="403" t="s">
        <v>130</v>
      </c>
      <c r="M35" s="403"/>
    </row>
    <row r="36" spans="1:13" ht="18" customHeight="1">
      <c r="A36" s="56"/>
      <c r="B36" s="56"/>
      <c r="C36" s="56"/>
      <c r="D36" s="399"/>
      <c r="E36" s="399"/>
      <c r="F36" s="399"/>
      <c r="G36" s="400"/>
      <c r="H36" s="404" t="s">
        <v>93</v>
      </c>
      <c r="I36" s="404"/>
      <c r="J36" s="404"/>
      <c r="K36" s="404"/>
      <c r="L36" s="403"/>
      <c r="M36" s="403"/>
    </row>
    <row r="37" spans="1:13" ht="18" customHeight="1">
      <c r="A37" s="56"/>
      <c r="B37" s="56"/>
      <c r="C37" s="56"/>
      <c r="D37" s="56"/>
      <c r="E37" s="56"/>
      <c r="F37" s="56"/>
      <c r="G37" s="60"/>
      <c r="H37" s="60"/>
      <c r="I37" s="60"/>
      <c r="J37" s="60"/>
      <c r="K37" s="60"/>
      <c r="L37" s="56"/>
      <c r="M37" s="56"/>
    </row>
    <row r="38" spans="1:13" ht="21" customHeight="1">
      <c r="A38" s="56"/>
      <c r="B38" s="56" t="s">
        <v>51</v>
      </c>
      <c r="C38" s="56"/>
      <c r="D38" s="56"/>
      <c r="E38" s="56"/>
      <c r="F38" s="56"/>
      <c r="H38" s="304">
        <v>2766</v>
      </c>
      <c r="I38" s="22" t="s">
        <v>318</v>
      </c>
      <c r="J38" s="22"/>
      <c r="K38" s="22"/>
      <c r="L38" s="22"/>
      <c r="M38" s="56"/>
    </row>
    <row r="39" spans="1:13" ht="21.75" customHeight="1">
      <c r="A39" s="56"/>
      <c r="B39" s="56" t="s">
        <v>52</v>
      </c>
      <c r="C39" s="56"/>
      <c r="D39" s="56"/>
      <c r="E39" s="56"/>
      <c r="F39" s="56"/>
      <c r="H39" s="305">
        <v>18.6</v>
      </c>
      <c r="I39" s="22" t="s">
        <v>319</v>
      </c>
      <c r="J39" s="22"/>
      <c r="K39" s="56"/>
      <c r="L39" s="56"/>
      <c r="M39" s="56"/>
    </row>
    <row r="40" spans="1:13" ht="18" customHeight="1">
      <c r="A40" s="56"/>
      <c r="B40" s="56"/>
      <c r="C40" s="56"/>
      <c r="D40" s="399" t="s">
        <v>53</v>
      </c>
      <c r="E40" s="399"/>
      <c r="F40" s="399"/>
      <c r="G40" s="400" t="s">
        <v>126</v>
      </c>
      <c r="H40" s="401" t="s">
        <v>190</v>
      </c>
      <c r="I40" s="401"/>
      <c r="J40" s="401"/>
      <c r="K40" s="401"/>
      <c r="L40" s="56"/>
      <c r="M40" s="56"/>
    </row>
    <row r="41" spans="1:13" ht="18" customHeight="1">
      <c r="A41" s="56"/>
      <c r="B41" s="56"/>
      <c r="C41" s="56"/>
      <c r="D41" s="399"/>
      <c r="E41" s="399"/>
      <c r="F41" s="399"/>
      <c r="G41" s="400"/>
      <c r="H41" s="402" t="s">
        <v>191</v>
      </c>
      <c r="I41" s="402"/>
      <c r="J41" s="402"/>
      <c r="K41" s="402"/>
      <c r="L41" s="56"/>
      <c r="M41" s="56"/>
    </row>
    <row r="42" spans="1:13" ht="30" customHeight="1">
      <c r="A42" s="56"/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</row>
    <row r="43" spans="1:13" ht="20.25" customHeight="1">
      <c r="A43" s="56"/>
      <c r="B43" s="56" t="s">
        <v>99</v>
      </c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</row>
    <row r="44" spans="1:13" ht="21" customHeight="1">
      <c r="A44" s="56"/>
      <c r="B44" s="56" t="s">
        <v>100</v>
      </c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</row>
    <row r="45" spans="1:13" ht="21" customHeight="1">
      <c r="A45" s="56"/>
      <c r="B45" s="56" t="s">
        <v>116</v>
      </c>
      <c r="C45" s="56"/>
      <c r="D45" s="56"/>
      <c r="E45" s="56"/>
      <c r="F45" s="56"/>
      <c r="G45" s="56"/>
      <c r="H45" s="363">
        <v>1182.85718</v>
      </c>
      <c r="I45" s="22" t="s">
        <v>324</v>
      </c>
      <c r="J45" s="9"/>
      <c r="K45" s="22"/>
      <c r="L45" s="56"/>
      <c r="M45" s="56"/>
    </row>
    <row r="46" spans="1:13" ht="21" customHeight="1">
      <c r="A46" s="56"/>
      <c r="B46" s="56" t="s">
        <v>117</v>
      </c>
      <c r="C46" s="56"/>
      <c r="D46" s="56"/>
      <c r="E46" s="56"/>
      <c r="F46" s="56"/>
      <c r="G46" s="56"/>
      <c r="H46" s="363">
        <v>161.45066</v>
      </c>
      <c r="I46" s="22" t="s">
        <v>325</v>
      </c>
      <c r="J46" s="22"/>
      <c r="K46" s="22"/>
      <c r="L46" s="56"/>
      <c r="M46" s="56"/>
    </row>
    <row r="47" spans="1:13" ht="21" customHeight="1">
      <c r="A47" s="56"/>
      <c r="B47" s="56" t="s">
        <v>118</v>
      </c>
      <c r="C47" s="56"/>
      <c r="D47" s="56"/>
      <c r="E47" s="56"/>
      <c r="F47" s="56"/>
      <c r="G47" s="56"/>
      <c r="H47" s="363">
        <v>965.49317</v>
      </c>
      <c r="I47" s="22" t="s">
        <v>326</v>
      </c>
      <c r="J47" s="22"/>
      <c r="K47" s="22"/>
      <c r="L47" s="56"/>
      <c r="M47" s="56"/>
    </row>
    <row r="48" spans="1:13" ht="21" customHeight="1">
      <c r="A48" s="56"/>
      <c r="B48" s="56" t="s">
        <v>119</v>
      </c>
      <c r="C48" s="56"/>
      <c r="D48" s="56"/>
      <c r="E48" s="56"/>
      <c r="F48" s="56"/>
      <c r="G48" s="56"/>
      <c r="H48" s="363">
        <v>55.91335</v>
      </c>
      <c r="I48" s="22" t="s">
        <v>185</v>
      </c>
      <c r="J48" s="22"/>
      <c r="K48" s="22"/>
      <c r="L48" s="56"/>
      <c r="M48" s="56"/>
    </row>
    <row r="49" spans="1:13" ht="15" customHeight="1">
      <c r="A49" s="56"/>
      <c r="B49" s="56"/>
      <c r="C49" s="56"/>
      <c r="D49" s="56"/>
      <c r="E49" s="56"/>
      <c r="F49" s="56"/>
      <c r="G49" s="56"/>
      <c r="H49" s="22"/>
      <c r="I49" s="22"/>
      <c r="J49" s="22"/>
      <c r="K49" s="56"/>
      <c r="L49" s="56"/>
      <c r="M49" s="56"/>
    </row>
    <row r="50" spans="1:13" ht="21" customHeight="1">
      <c r="A50" s="56"/>
      <c r="B50" s="56" t="s">
        <v>101</v>
      </c>
      <c r="C50" s="56"/>
      <c r="D50" s="56"/>
      <c r="E50" s="56"/>
      <c r="F50" s="56"/>
      <c r="G50" s="56"/>
      <c r="H50" s="22"/>
      <c r="I50" s="22"/>
      <c r="J50" s="22"/>
      <c r="K50" s="56"/>
      <c r="L50" s="56"/>
      <c r="M50" s="56"/>
    </row>
    <row r="51" spans="1:13" ht="21" customHeight="1">
      <c r="A51" s="56"/>
      <c r="B51" s="56" t="s">
        <v>120</v>
      </c>
      <c r="C51" s="56"/>
      <c r="D51" s="56"/>
      <c r="E51" s="56"/>
      <c r="F51" s="56"/>
      <c r="G51" s="56"/>
      <c r="H51" s="364">
        <f>H45*100000000/'ア 処理現況１'!F6</f>
        <v>15858.879155363784</v>
      </c>
      <c r="I51" s="22" t="s">
        <v>327</v>
      </c>
      <c r="J51" s="9"/>
      <c r="K51" s="22"/>
      <c r="L51" s="56"/>
      <c r="M51" s="56"/>
    </row>
    <row r="52" spans="1:13" ht="21" customHeight="1">
      <c r="A52" s="56"/>
      <c r="B52" s="56" t="s">
        <v>121</v>
      </c>
      <c r="C52" s="56"/>
      <c r="D52" s="56"/>
      <c r="E52" s="56"/>
      <c r="F52" s="56"/>
      <c r="G52" s="56"/>
      <c r="H52" s="364">
        <f>H46*100000000/'ア 処理現況１'!F6</f>
        <v>2164.6117128812843</v>
      </c>
      <c r="I52" s="22" t="s">
        <v>328</v>
      </c>
      <c r="J52" s="22"/>
      <c r="K52" s="22"/>
      <c r="L52" s="56"/>
      <c r="M52" s="56"/>
    </row>
    <row r="53" spans="1:13" ht="21" customHeight="1">
      <c r="A53" s="56"/>
      <c r="B53" s="56" t="s">
        <v>122</v>
      </c>
      <c r="C53" s="56"/>
      <c r="D53" s="56"/>
      <c r="E53" s="56"/>
      <c r="F53" s="56"/>
      <c r="G53" s="56"/>
      <c r="H53" s="364">
        <f>H47*100000000/'ア 処理現況１'!F6</f>
        <v>12944.622366293708</v>
      </c>
      <c r="I53" s="22" t="s">
        <v>329</v>
      </c>
      <c r="J53" s="22"/>
      <c r="K53" s="22"/>
      <c r="L53" s="56"/>
      <c r="M53" s="56"/>
    </row>
    <row r="54" spans="1:13" ht="21" customHeight="1">
      <c r="A54" s="56"/>
      <c r="B54" s="56" t="s">
        <v>123</v>
      </c>
      <c r="C54" s="56"/>
      <c r="D54" s="56"/>
      <c r="E54" s="56"/>
      <c r="F54" s="56"/>
      <c r="G54" s="56"/>
      <c r="H54" s="364">
        <f>H48*100000000/'ア 処理現況１'!F6</f>
        <v>749.645076188792</v>
      </c>
      <c r="I54" s="22" t="s">
        <v>330</v>
      </c>
      <c r="J54" s="22"/>
      <c r="K54" s="22"/>
      <c r="L54" s="56"/>
      <c r="M54" s="56"/>
    </row>
    <row r="55" spans="1:13" ht="15" customHeight="1">
      <c r="A55" s="34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</row>
    <row r="56" s="236" customFormat="1" ht="15" customHeight="1">
      <c r="B56" s="236" t="s">
        <v>134</v>
      </c>
    </row>
    <row r="57" s="236" customFormat="1" ht="15" customHeight="1">
      <c r="B57" s="236" t="s">
        <v>133</v>
      </c>
    </row>
    <row r="72" ht="14.25">
      <c r="B72" s="1" t="s">
        <v>16</v>
      </c>
    </row>
    <row r="73" ht="14.25">
      <c r="B73" s="1" t="s">
        <v>194</v>
      </c>
    </row>
    <row r="74" ht="14.25">
      <c r="B74" s="1" t="s">
        <v>259</v>
      </c>
    </row>
  </sheetData>
  <mergeCells count="20">
    <mergeCell ref="C8:G8"/>
    <mergeCell ref="D25:F26"/>
    <mergeCell ref="G25:G26"/>
    <mergeCell ref="H25:K25"/>
    <mergeCell ref="L25:M26"/>
    <mergeCell ref="H26:K26"/>
    <mergeCell ref="D16:F17"/>
    <mergeCell ref="G16:G17"/>
    <mergeCell ref="H16:J16"/>
    <mergeCell ref="K16:K17"/>
    <mergeCell ref="H17:J17"/>
    <mergeCell ref="D35:F36"/>
    <mergeCell ref="G35:G36"/>
    <mergeCell ref="H35:K35"/>
    <mergeCell ref="L35:M36"/>
    <mergeCell ref="H36:K36"/>
    <mergeCell ref="D40:F41"/>
    <mergeCell ref="G40:G41"/>
    <mergeCell ref="H40:K40"/>
    <mergeCell ref="H41:K41"/>
  </mergeCells>
  <printOptions horizontalCentered="1"/>
  <pageMargins left="0.5905511811023623" right="0.5905511811023623" top="0.7874015748031497" bottom="0.7874015748031497" header="0.3937007874015748" footer="0.3937007874015748"/>
  <pageSetup firstPageNumber="17" useFirstPageNumber="1" horizontalDpi="600" verticalDpi="600" orientation="portrait" pageOrder="overThenDown" paperSize="9" scale="70" r:id="rId2"/>
  <headerFooter alignWithMargins="0">
    <oddFooter>&amp;C&amp;P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8">
    <tabColor indexed="11"/>
  </sheetPr>
  <dimension ref="A3:AP77"/>
  <sheetViews>
    <sheetView tabSelected="1" view="pageBreakPreview" zoomScale="75" zoomScaleNormal="75" zoomScaleSheetLayoutView="75" workbookViewId="0" topLeftCell="G46">
      <selection activeCell="R74" sqref="R74:AL80"/>
    </sheetView>
  </sheetViews>
  <sheetFormatPr defaultColWidth="9" defaultRowHeight="15"/>
  <cols>
    <col min="1" max="1" width="3" style="1" customWidth="1"/>
    <col min="2" max="2" width="7.59765625" style="1" customWidth="1"/>
    <col min="3" max="3" width="7.5" style="1" customWidth="1"/>
    <col min="4" max="4" width="7.09765625" style="1" customWidth="1"/>
    <col min="5" max="14" width="7.5" style="1" customWidth="1"/>
    <col min="15" max="15" width="6.3984375" style="1" customWidth="1"/>
    <col min="16" max="16" width="6.5" style="1" customWidth="1"/>
    <col min="17" max="17" width="5.8984375" style="1" customWidth="1"/>
    <col min="18" max="18" width="10.5" style="1" customWidth="1"/>
    <col min="19" max="33" width="7.59765625" style="1" customWidth="1"/>
    <col min="34" max="34" width="8" style="1" bestFit="1" customWidth="1"/>
    <col min="35" max="38" width="7.59765625" style="1" customWidth="1"/>
    <col min="39" max="39" width="7" style="1" bestFit="1" customWidth="1"/>
    <col min="40" max="40" width="7" style="1" customWidth="1"/>
    <col min="41" max="16384" width="11" style="1" customWidth="1"/>
  </cols>
  <sheetData>
    <row r="3" ht="18.75">
      <c r="A3" s="24"/>
    </row>
    <row r="5" ht="14.25">
      <c r="R5" s="1" t="s">
        <v>166</v>
      </c>
    </row>
    <row r="6" spans="18:41" ht="14.25">
      <c r="R6" s="1" t="s">
        <v>89</v>
      </c>
      <c r="S6" s="16">
        <v>62</v>
      </c>
      <c r="T6" s="16">
        <v>63</v>
      </c>
      <c r="U6" s="16" t="s">
        <v>90</v>
      </c>
      <c r="V6" s="16">
        <v>2</v>
      </c>
      <c r="W6" s="16">
        <v>3</v>
      </c>
      <c r="X6" s="16">
        <v>4</v>
      </c>
      <c r="Y6" s="16">
        <v>5</v>
      </c>
      <c r="Z6" s="16">
        <v>6</v>
      </c>
      <c r="AA6" s="16">
        <v>7</v>
      </c>
      <c r="AB6" s="16">
        <v>8</v>
      </c>
      <c r="AC6" s="16">
        <v>9</v>
      </c>
      <c r="AD6" s="16">
        <v>10</v>
      </c>
      <c r="AE6" s="16">
        <v>11</v>
      </c>
      <c r="AF6" s="16">
        <v>12</v>
      </c>
      <c r="AG6" s="16">
        <v>13</v>
      </c>
      <c r="AH6" s="16">
        <v>14</v>
      </c>
      <c r="AI6" s="16">
        <v>15</v>
      </c>
      <c r="AJ6" s="16">
        <v>16</v>
      </c>
      <c r="AK6" s="16">
        <v>17</v>
      </c>
      <c r="AL6" s="16">
        <v>18</v>
      </c>
      <c r="AM6" s="16">
        <v>19</v>
      </c>
      <c r="AN6" s="16">
        <v>20</v>
      </c>
      <c r="AO6" s="16">
        <v>21</v>
      </c>
    </row>
    <row r="7" spans="18:41" s="19" customFormat="1" ht="15">
      <c r="R7" s="19" t="s">
        <v>193</v>
      </c>
      <c r="S7" s="19">
        <v>2251</v>
      </c>
      <c r="T7" s="19">
        <v>2324</v>
      </c>
      <c r="U7" s="19">
        <v>2445</v>
      </c>
      <c r="V7" s="19">
        <v>2475</v>
      </c>
      <c r="W7" s="19">
        <v>2503</v>
      </c>
      <c r="X7" s="19">
        <v>2694</v>
      </c>
      <c r="Y7" s="19">
        <v>2710</v>
      </c>
      <c r="Z7" s="19">
        <v>2796</v>
      </c>
      <c r="AA7" s="19">
        <v>2804</v>
      </c>
      <c r="AB7" s="19">
        <v>2848</v>
      </c>
      <c r="AC7" s="19">
        <v>2897</v>
      </c>
      <c r="AD7" s="19">
        <v>2974</v>
      </c>
      <c r="AE7" s="19">
        <v>2899</v>
      </c>
      <c r="AF7" s="19">
        <v>2927</v>
      </c>
      <c r="AG7" s="19">
        <v>2896</v>
      </c>
      <c r="AH7" s="19">
        <v>2929</v>
      </c>
      <c r="AI7" s="19">
        <v>2971</v>
      </c>
      <c r="AJ7" s="19">
        <v>2926.031</v>
      </c>
      <c r="AK7" s="19">
        <v>2925</v>
      </c>
      <c r="AL7" s="19">
        <v>2945</v>
      </c>
      <c r="AM7" s="185">
        <v>2895.033</v>
      </c>
      <c r="AN7" s="185">
        <v>2801.446</v>
      </c>
      <c r="AO7" s="185">
        <v>2668.511</v>
      </c>
    </row>
    <row r="8" spans="18:41" ht="15">
      <c r="R8" s="1" t="s">
        <v>163</v>
      </c>
      <c r="S8" s="19">
        <v>637</v>
      </c>
      <c r="T8" s="19">
        <v>631</v>
      </c>
      <c r="U8" s="19">
        <v>720</v>
      </c>
      <c r="V8" s="19">
        <v>711</v>
      </c>
      <c r="W8" s="19">
        <v>767</v>
      </c>
      <c r="X8" s="19">
        <v>750</v>
      </c>
      <c r="Y8" s="19">
        <v>723</v>
      </c>
      <c r="Z8" s="19">
        <v>713</v>
      </c>
      <c r="AA8" s="19">
        <v>661</v>
      </c>
      <c r="AB8" s="19">
        <v>646</v>
      </c>
      <c r="AC8" s="19">
        <v>612</v>
      </c>
      <c r="AD8" s="19">
        <v>612</v>
      </c>
      <c r="AE8" s="19">
        <v>550</v>
      </c>
      <c r="AF8" s="19">
        <v>490</v>
      </c>
      <c r="AG8" s="19">
        <v>438</v>
      </c>
      <c r="AH8" s="19">
        <v>409</v>
      </c>
      <c r="AI8" s="19">
        <v>392</v>
      </c>
      <c r="AJ8" s="1">
        <v>371</v>
      </c>
      <c r="AK8" s="1">
        <v>342</v>
      </c>
      <c r="AL8" s="1">
        <v>334</v>
      </c>
      <c r="AM8" s="186">
        <v>316.369</v>
      </c>
      <c r="AN8" s="186">
        <v>298.294</v>
      </c>
      <c r="AO8" s="186">
        <v>258.67</v>
      </c>
    </row>
    <row r="9" spans="18:41" s="19" customFormat="1" ht="15">
      <c r="R9" s="19" t="s">
        <v>162</v>
      </c>
      <c r="S9" s="19">
        <v>949</v>
      </c>
      <c r="T9" s="19">
        <v>974</v>
      </c>
      <c r="U9" s="19">
        <v>1019</v>
      </c>
      <c r="V9" s="19">
        <v>1026</v>
      </c>
      <c r="W9" s="19">
        <v>1023</v>
      </c>
      <c r="X9" s="19">
        <v>1092</v>
      </c>
      <c r="Y9" s="19">
        <v>1093</v>
      </c>
      <c r="Z9" s="19">
        <v>1123</v>
      </c>
      <c r="AA9" s="19">
        <v>1120</v>
      </c>
      <c r="AB9" s="19">
        <v>1136</v>
      </c>
      <c r="AC9" s="19">
        <v>1150</v>
      </c>
      <c r="AD9" s="19">
        <v>1184</v>
      </c>
      <c r="AE9" s="19">
        <v>1148</v>
      </c>
      <c r="AF9" s="19">
        <v>1153</v>
      </c>
      <c r="AG9" s="19">
        <v>1124</v>
      </c>
      <c r="AH9" s="19">
        <v>1128</v>
      </c>
      <c r="AI9" s="19">
        <v>1142</v>
      </c>
      <c r="AJ9" s="19">
        <v>1117</v>
      </c>
      <c r="AK9" s="19">
        <v>1116</v>
      </c>
      <c r="AL9" s="19">
        <v>1115</v>
      </c>
      <c r="AM9" s="185">
        <v>1064.739630975866</v>
      </c>
      <c r="AN9" s="185">
        <v>1026.7531677773752</v>
      </c>
      <c r="AO9" s="348">
        <f>AO7*1000000000/AO16/365</f>
        <v>980.2036430884131</v>
      </c>
    </row>
    <row r="10" spans="18:42" s="19" customFormat="1" ht="15">
      <c r="R10" s="1" t="s">
        <v>150</v>
      </c>
      <c r="S10" s="19">
        <v>935</v>
      </c>
      <c r="T10" s="19">
        <v>957</v>
      </c>
      <c r="U10" s="19">
        <v>1004</v>
      </c>
      <c r="V10" s="19">
        <v>1010</v>
      </c>
      <c r="W10" s="19">
        <v>1002</v>
      </c>
      <c r="X10" s="19">
        <v>1006</v>
      </c>
      <c r="Y10" s="19">
        <v>1004</v>
      </c>
      <c r="Z10" s="19">
        <v>1024</v>
      </c>
      <c r="AA10" s="19">
        <v>1010</v>
      </c>
      <c r="AB10" s="19">
        <v>1023</v>
      </c>
      <c r="AC10" s="19">
        <v>1031</v>
      </c>
      <c r="AD10" s="19">
        <v>1060</v>
      </c>
      <c r="AE10" s="19">
        <v>1007</v>
      </c>
      <c r="AF10" s="19">
        <v>980</v>
      </c>
      <c r="AG10" s="19">
        <v>930</v>
      </c>
      <c r="AH10" s="19">
        <v>929</v>
      </c>
      <c r="AI10" s="19">
        <v>936</v>
      </c>
      <c r="AJ10" s="19">
        <v>913</v>
      </c>
      <c r="AK10" s="19">
        <v>909</v>
      </c>
      <c r="AL10" s="19">
        <v>895</v>
      </c>
      <c r="AM10" s="185">
        <v>854.6848948690389</v>
      </c>
      <c r="AN10" s="185">
        <v>822.1656777720332</v>
      </c>
      <c r="AO10" s="185">
        <f>AO15/AO16/365*1000000000</f>
        <v>791.5671038761562</v>
      </c>
      <c r="AP10" s="185"/>
    </row>
    <row r="11" ht="15"/>
    <row r="12" ht="15"/>
    <row r="13" spans="40:41" ht="15">
      <c r="AN13" s="1" t="s">
        <v>40</v>
      </c>
      <c r="AO13" s="1">
        <v>300.412</v>
      </c>
    </row>
    <row r="14" spans="40:41" ht="15">
      <c r="AN14" s="1" t="s">
        <v>85</v>
      </c>
      <c r="AO14" s="1">
        <v>213.133</v>
      </c>
    </row>
    <row r="15" spans="40:42" ht="15">
      <c r="AN15" s="1" t="s">
        <v>20</v>
      </c>
      <c r="AO15" s="315">
        <f>AO7-AO13-AO14</f>
        <v>2154.9660000000003</v>
      </c>
      <c r="AP15" s="315"/>
    </row>
    <row r="16" spans="40:41" ht="15">
      <c r="AN16" s="1" t="s">
        <v>293</v>
      </c>
      <c r="AO16" s="1">
        <v>7458643</v>
      </c>
    </row>
    <row r="17" ht="15"/>
    <row r="18" spans="40:41" ht="15">
      <c r="AN18" s="1" t="s">
        <v>308</v>
      </c>
      <c r="AO18" s="1">
        <f>1-(AN7-AO7)/AN7</f>
        <v>0.9525477199988863</v>
      </c>
    </row>
    <row r="19" ht="15"/>
    <row r="20" ht="15"/>
    <row r="21" ht="15"/>
    <row r="22" ht="15"/>
    <row r="23" ht="15"/>
    <row r="24" ht="15"/>
    <row r="25" ht="15"/>
    <row r="26" ht="15"/>
    <row r="27" ht="15"/>
    <row r="28" ht="15"/>
    <row r="29" ht="15"/>
    <row r="30" ht="15"/>
    <row r="31" ht="15"/>
    <row r="32" ht="15"/>
    <row r="33" ht="15"/>
    <row r="34" ht="15"/>
    <row r="35" ht="15"/>
    <row r="36" ht="14.25">
      <c r="B36" s="187" t="s">
        <v>159</v>
      </c>
    </row>
    <row r="37" ht="14.25">
      <c r="B37" s="187" t="s">
        <v>160</v>
      </c>
    </row>
    <row r="40" ht="14.25">
      <c r="R40" s="1" t="s">
        <v>167</v>
      </c>
    </row>
    <row r="41" spans="18:36" ht="14.25">
      <c r="R41" s="1" t="s">
        <v>89</v>
      </c>
      <c r="S41" s="16">
        <v>4</v>
      </c>
      <c r="T41" s="16">
        <v>5</v>
      </c>
      <c r="U41" s="16">
        <v>6</v>
      </c>
      <c r="V41" s="16">
        <v>7</v>
      </c>
      <c r="W41" s="16">
        <v>8</v>
      </c>
      <c r="X41" s="16">
        <v>9</v>
      </c>
      <c r="Y41" s="16">
        <v>10</v>
      </c>
      <c r="Z41" s="16">
        <v>11</v>
      </c>
      <c r="AA41" s="16">
        <v>12</v>
      </c>
      <c r="AB41" s="16">
        <v>13</v>
      </c>
      <c r="AC41" s="16">
        <v>14</v>
      </c>
      <c r="AD41" s="16">
        <v>15</v>
      </c>
      <c r="AE41" s="16">
        <v>16</v>
      </c>
      <c r="AF41" s="16">
        <v>17</v>
      </c>
      <c r="AG41" s="16">
        <v>18</v>
      </c>
      <c r="AH41" s="16">
        <v>19</v>
      </c>
      <c r="AI41" s="16">
        <v>20</v>
      </c>
      <c r="AJ41" s="1">
        <v>21</v>
      </c>
    </row>
    <row r="42" spans="18:36" ht="14.25">
      <c r="R42" s="1" t="s">
        <v>111</v>
      </c>
      <c r="S42" s="264">
        <v>86.922</v>
      </c>
      <c r="T42" s="264">
        <v>98.22</v>
      </c>
      <c r="U42" s="264">
        <v>110.579</v>
      </c>
      <c r="V42" s="264">
        <v>118.815</v>
      </c>
      <c r="W42" s="264">
        <v>141.011</v>
      </c>
      <c r="X42" s="264">
        <v>162.24</v>
      </c>
      <c r="Y42" s="264">
        <v>185.059</v>
      </c>
      <c r="Z42" s="264">
        <v>214.488</v>
      </c>
      <c r="AA42" s="264">
        <v>282.386</v>
      </c>
      <c r="AB42" s="264">
        <v>302.78</v>
      </c>
      <c r="AC42" s="264">
        <v>314.924</v>
      </c>
      <c r="AD42" s="264">
        <v>344.241</v>
      </c>
      <c r="AE42" s="264">
        <v>368.899</v>
      </c>
      <c r="AF42" s="264">
        <v>396.454</v>
      </c>
      <c r="AG42" s="264">
        <v>394.228</v>
      </c>
      <c r="AH42" s="264">
        <v>404.897</v>
      </c>
      <c r="AI42" s="264">
        <v>400.416</v>
      </c>
      <c r="AJ42" s="264">
        <v>414.406</v>
      </c>
    </row>
    <row r="43" spans="18:36" ht="15">
      <c r="R43" s="1" t="s">
        <v>94</v>
      </c>
      <c r="S43" s="264">
        <v>163.711</v>
      </c>
      <c r="T43" s="264">
        <v>162.055</v>
      </c>
      <c r="U43" s="264">
        <v>178.021</v>
      </c>
      <c r="V43" s="264">
        <v>201.024</v>
      </c>
      <c r="W43" s="264">
        <v>191.815</v>
      </c>
      <c r="X43" s="264">
        <v>192.383</v>
      </c>
      <c r="Y43" s="264">
        <v>185.431</v>
      </c>
      <c r="Z43" s="264">
        <v>194.937</v>
      </c>
      <c r="AA43" s="264">
        <v>222.172</v>
      </c>
      <c r="AB43" s="264">
        <v>250.977</v>
      </c>
      <c r="AC43" s="264">
        <v>250.051</v>
      </c>
      <c r="AD43" s="264">
        <v>255.271</v>
      </c>
      <c r="AE43" s="264">
        <v>247.536</v>
      </c>
      <c r="AF43" s="264">
        <v>247.363</v>
      </c>
      <c r="AG43" s="264">
        <v>255.157</v>
      </c>
      <c r="AH43" s="264">
        <v>250.235</v>
      </c>
      <c r="AI43" s="264">
        <v>237.903</v>
      </c>
      <c r="AJ43" s="264">
        <v>213.133</v>
      </c>
    </row>
    <row r="44" spans="18:36" ht="15">
      <c r="R44" s="1" t="s">
        <v>168</v>
      </c>
      <c r="S44" s="264">
        <f>SUM(S42:S43)</f>
        <v>250.633</v>
      </c>
      <c r="T44" s="264">
        <f aca="true" t="shared" si="0" ref="T44:AD44">SUM(T42:T43)</f>
        <v>260.275</v>
      </c>
      <c r="U44" s="264">
        <f t="shared" si="0"/>
        <v>288.59999999999997</v>
      </c>
      <c r="V44" s="264">
        <f t="shared" si="0"/>
        <v>319.839</v>
      </c>
      <c r="W44" s="264">
        <f t="shared" si="0"/>
        <v>332.826</v>
      </c>
      <c r="X44" s="264">
        <f t="shared" si="0"/>
        <v>354.62300000000005</v>
      </c>
      <c r="Y44" s="264">
        <f t="shared" si="0"/>
        <v>370.49</v>
      </c>
      <c r="Z44" s="264">
        <f t="shared" si="0"/>
        <v>409.425</v>
      </c>
      <c r="AA44" s="264">
        <f t="shared" si="0"/>
        <v>504.558</v>
      </c>
      <c r="AB44" s="264">
        <f t="shared" si="0"/>
        <v>553.757</v>
      </c>
      <c r="AC44" s="264">
        <f t="shared" si="0"/>
        <v>564.9749999999999</v>
      </c>
      <c r="AD44" s="264">
        <f t="shared" si="0"/>
        <v>599.512</v>
      </c>
      <c r="AE44" s="264">
        <f aca="true" t="shared" si="1" ref="AE44:AJ44">SUM(AE42:AE43)</f>
        <v>616.435</v>
      </c>
      <c r="AF44" s="264">
        <f t="shared" si="1"/>
        <v>643.817</v>
      </c>
      <c r="AG44" s="264">
        <f t="shared" si="1"/>
        <v>649.385</v>
      </c>
      <c r="AH44" s="264">
        <f t="shared" si="1"/>
        <v>655.1320000000001</v>
      </c>
      <c r="AI44" s="264">
        <f t="shared" si="1"/>
        <v>638.319</v>
      </c>
      <c r="AJ44" s="264">
        <f t="shared" si="1"/>
        <v>627.539</v>
      </c>
    </row>
    <row r="45" spans="18:36" ht="15">
      <c r="R45" s="1" t="s">
        <v>33</v>
      </c>
      <c r="S45" s="16">
        <v>9.4</v>
      </c>
      <c r="T45" s="16">
        <v>9.8</v>
      </c>
      <c r="U45" s="16">
        <v>10.5</v>
      </c>
      <c r="V45" s="16">
        <v>11.6</v>
      </c>
      <c r="W45" s="16">
        <v>11.9</v>
      </c>
      <c r="X45" s="16">
        <v>12.4</v>
      </c>
      <c r="Y45" s="16">
        <v>12.6</v>
      </c>
      <c r="Z45" s="16">
        <v>14.2</v>
      </c>
      <c r="AA45" s="16">
        <v>17.4</v>
      </c>
      <c r="AB45" s="16">
        <v>19.2</v>
      </c>
      <c r="AC45" s="16">
        <v>19.4</v>
      </c>
      <c r="AD45" s="16">
        <v>20.3</v>
      </c>
      <c r="AE45" s="16">
        <v>21.1</v>
      </c>
      <c r="AF45" s="265">
        <v>22</v>
      </c>
      <c r="AG45" s="265">
        <v>22.1</v>
      </c>
      <c r="AH45" s="265">
        <v>22.64119383177699</v>
      </c>
      <c r="AI45" s="306">
        <v>22.800510933417918</v>
      </c>
      <c r="AJ45" s="306">
        <f>AJ44/2668498*100000</f>
        <v>23.516562500702644</v>
      </c>
    </row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>
      <c r="B71" s="187" t="s">
        <v>17</v>
      </c>
    </row>
    <row r="72" ht="14.25">
      <c r="B72" s="187" t="s">
        <v>16</v>
      </c>
    </row>
    <row r="73" ht="14.25">
      <c r="B73" s="187" t="s">
        <v>24</v>
      </c>
    </row>
    <row r="74" ht="14.25">
      <c r="B74" s="187" t="s">
        <v>259</v>
      </c>
    </row>
    <row r="75" spans="19:35" ht="14.25"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32"/>
    </row>
    <row r="76" spans="19:36" ht="14.25"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33"/>
      <c r="AJ76" s="33"/>
    </row>
    <row r="77" spans="19:36" ht="14.25"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33"/>
      <c r="AJ77" s="33"/>
    </row>
  </sheetData>
  <printOptions horizontalCentered="1"/>
  <pageMargins left="0.5905511811023623" right="0.5905511811023623" top="0.5905511811023623" bottom="0.5905511811023623" header="0.3937007874015748" footer="0.3937007874015748"/>
  <pageSetup firstPageNumber="18" useFirstPageNumber="1" horizontalDpi="600" verticalDpi="600" orientation="portrait" pageOrder="overThenDown" paperSize="9" scale="71" r:id="rId2"/>
  <headerFooter alignWithMargins="0">
    <oddFooter xml:space="preserve">&amp;C&amp;P </oddFooter>
  </headerFooter>
  <colBreaks count="1" manualBreakCount="1">
    <brk id="17" min="1" max="73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>
    <tabColor indexed="11"/>
  </sheetPr>
  <dimension ref="A1:Y585"/>
  <sheetViews>
    <sheetView view="pageBreakPreview" zoomScale="70" zoomScaleNormal="75" zoomScaleSheetLayoutView="70" workbookViewId="0" topLeftCell="A1">
      <pane xSplit="1" ySplit="5" topLeftCell="B6" activePane="bottomRight" state="frozen"/>
      <selection pane="topLeft" activeCell="I50" sqref="I50:I75"/>
      <selection pane="topRight" activeCell="I50" sqref="I50:I75"/>
      <selection pane="bottomLeft" activeCell="I50" sqref="I50:I75"/>
      <selection pane="bottomRight" activeCell="AA68" sqref="AA68"/>
    </sheetView>
  </sheetViews>
  <sheetFormatPr defaultColWidth="8.796875" defaultRowHeight="27.75" customHeight="1"/>
  <cols>
    <col min="1" max="1" width="13.09765625" style="9" customWidth="1"/>
    <col min="2" max="2" width="13.59765625" style="9" customWidth="1"/>
    <col min="3" max="3" width="9.59765625" style="9" customWidth="1"/>
    <col min="4" max="5" width="12.3984375" style="9" customWidth="1"/>
    <col min="6" max="7" width="10.3984375" style="2" customWidth="1"/>
    <col min="8" max="9" width="9.59765625" style="2" customWidth="1"/>
    <col min="10" max="10" width="10.3984375" style="2" customWidth="1"/>
    <col min="11" max="11" width="8.59765625" style="2" customWidth="1"/>
    <col min="12" max="12" width="10.3984375" style="2" customWidth="1"/>
    <col min="13" max="13" width="2.59765625" style="9" customWidth="1"/>
    <col min="14" max="14" width="12" style="2" customWidth="1"/>
    <col min="15" max="15" width="10.5" style="2" customWidth="1"/>
    <col min="16" max="16" width="10.09765625" style="2" customWidth="1"/>
    <col min="17" max="17" width="10.69921875" style="2" customWidth="1"/>
    <col min="18" max="19" width="18" style="113" bestFit="1" customWidth="1"/>
    <col min="20" max="20" width="18" style="113" customWidth="1"/>
    <col min="21" max="21" width="13.69921875" style="113" bestFit="1" customWidth="1"/>
    <col min="22" max="22" width="4.59765625" style="113" customWidth="1"/>
    <col min="23" max="23" width="14.8984375" style="113" customWidth="1"/>
    <col min="24" max="16384" width="9" style="9" customWidth="1"/>
  </cols>
  <sheetData>
    <row r="1" spans="1:23" s="12" customFormat="1" ht="33" customHeight="1">
      <c r="A1" s="61" t="s">
        <v>189</v>
      </c>
      <c r="F1" s="11"/>
      <c r="G1" s="11"/>
      <c r="H1" s="11"/>
      <c r="I1" s="11"/>
      <c r="J1" s="11"/>
      <c r="K1" s="11"/>
      <c r="L1" s="11"/>
      <c r="N1" s="11"/>
      <c r="O1" s="11"/>
      <c r="P1" s="11"/>
      <c r="Q1" s="11"/>
      <c r="R1" s="112"/>
      <c r="S1" s="112"/>
      <c r="T1" s="112"/>
      <c r="U1" s="112"/>
      <c r="V1" s="112"/>
      <c r="W1" s="112"/>
    </row>
    <row r="2" spans="1:23" s="12" customFormat="1" ht="30" customHeight="1" thickBot="1">
      <c r="A2" s="61" t="s">
        <v>270</v>
      </c>
      <c r="F2" s="5"/>
      <c r="G2" s="5"/>
      <c r="H2" s="5"/>
      <c r="I2" s="62"/>
      <c r="K2" s="6"/>
      <c r="L2" s="23" t="s">
        <v>112</v>
      </c>
      <c r="N2" s="6"/>
      <c r="O2" s="6"/>
      <c r="P2" s="6"/>
      <c r="Q2" s="6"/>
      <c r="R2" s="184"/>
      <c r="S2" s="184"/>
      <c r="T2" s="184"/>
      <c r="U2" s="184"/>
      <c r="V2" s="112"/>
      <c r="W2" s="112"/>
    </row>
    <row r="3" spans="1:23" s="13" customFormat="1" ht="21.75" customHeight="1" thickBot="1">
      <c r="A3" s="421" t="s">
        <v>32</v>
      </c>
      <c r="B3" s="120" t="s">
        <v>180</v>
      </c>
      <c r="C3" s="118"/>
      <c r="D3" s="105"/>
      <c r="E3" s="105"/>
      <c r="F3" s="105"/>
      <c r="G3" s="105"/>
      <c r="H3" s="105"/>
      <c r="I3" s="105"/>
      <c r="J3" s="105"/>
      <c r="K3" s="105"/>
      <c r="L3" s="106"/>
      <c r="N3" s="413" t="s">
        <v>182</v>
      </c>
      <c r="O3" s="413" t="s">
        <v>145</v>
      </c>
      <c r="P3" s="410" t="s">
        <v>113</v>
      </c>
      <c r="R3" s="418" t="s">
        <v>44</v>
      </c>
      <c r="S3" s="419"/>
      <c r="T3" s="419"/>
      <c r="U3" s="420"/>
      <c r="V3" s="164"/>
      <c r="W3" s="406" t="s">
        <v>43</v>
      </c>
    </row>
    <row r="4" spans="1:23" s="13" customFormat="1" ht="25.5" customHeight="1">
      <c r="A4" s="422"/>
      <c r="B4" s="424" t="s">
        <v>135</v>
      </c>
      <c r="C4" s="426" t="s">
        <v>272</v>
      </c>
      <c r="D4" s="120" t="s">
        <v>155</v>
      </c>
      <c r="E4" s="121"/>
      <c r="F4" s="121"/>
      <c r="G4" s="121"/>
      <c r="H4" s="121"/>
      <c r="I4" s="121"/>
      <c r="J4" s="428" t="s">
        <v>156</v>
      </c>
      <c r="K4" s="430" t="s">
        <v>157</v>
      </c>
      <c r="L4" s="430" t="s">
        <v>158</v>
      </c>
      <c r="N4" s="414"/>
      <c r="O4" s="414"/>
      <c r="P4" s="411"/>
      <c r="R4" s="416" t="s">
        <v>144</v>
      </c>
      <c r="S4" s="417"/>
      <c r="T4" s="407" t="s">
        <v>132</v>
      </c>
      <c r="U4" s="240"/>
      <c r="V4" s="164"/>
      <c r="W4" s="406"/>
    </row>
    <row r="5" spans="1:23" s="13" customFormat="1" ht="55.5" customHeight="1" thickBot="1">
      <c r="A5" s="422"/>
      <c r="B5" s="425"/>
      <c r="C5" s="427"/>
      <c r="D5" s="114" t="s">
        <v>31</v>
      </c>
      <c r="E5" s="110" t="s">
        <v>143</v>
      </c>
      <c r="F5" s="109" t="s">
        <v>142</v>
      </c>
      <c r="G5" s="109" t="s">
        <v>141</v>
      </c>
      <c r="H5" s="108" t="s">
        <v>146</v>
      </c>
      <c r="I5" s="119" t="s">
        <v>140</v>
      </c>
      <c r="J5" s="429"/>
      <c r="K5" s="431"/>
      <c r="L5" s="431"/>
      <c r="N5" s="414"/>
      <c r="O5" s="414"/>
      <c r="P5" s="411"/>
      <c r="R5" s="179" t="s">
        <v>44</v>
      </c>
      <c r="S5" s="179" t="s">
        <v>45</v>
      </c>
      <c r="T5" s="409"/>
      <c r="U5" s="240"/>
      <c r="V5" s="164"/>
      <c r="W5" s="406"/>
    </row>
    <row r="6" spans="1:23" ht="39.75" customHeight="1">
      <c r="A6" s="160" t="s">
        <v>200</v>
      </c>
      <c r="B6" s="66">
        <f>SUM(D6,J6,K6,L6)</f>
        <v>820468</v>
      </c>
      <c r="C6" s="282">
        <f>(B6*1000000)/(U6*365)</f>
        <v>1001.1974752219434</v>
      </c>
      <c r="D6" s="66">
        <f>SUM(E6:I6)</f>
        <v>686549</v>
      </c>
      <c r="E6" s="287">
        <f>SUM('イ 生活　排出収集形態別'!D7,'イ 事業　排出収集形態別'!D7)</f>
        <v>538254</v>
      </c>
      <c r="F6" s="287">
        <f>SUM('イ 生活　排出収集形態別'!H7,'イ 事業　排出収集形態別'!H7)</f>
        <v>66134</v>
      </c>
      <c r="G6" s="287">
        <f>SUM('イ 生活　排出収集形態別'!L7,'イ 事業　排出収集形態別'!L7)</f>
        <v>71879</v>
      </c>
      <c r="H6" s="287">
        <f>SUM('イ 生活　排出収集形態別'!P7,'イ 事業　排出収集形態別'!P7)</f>
        <v>2388</v>
      </c>
      <c r="I6" s="292">
        <f>SUM('イ 生活　排出収集形態別'!T7,'イ 事業　排出収集形態別'!T7)</f>
        <v>7894</v>
      </c>
      <c r="J6" s="297">
        <f>SUM('イ 生活　排出収集形態別'!X7,'イ 事業　排出収集形態別'!X7)</f>
        <v>18385</v>
      </c>
      <c r="K6" s="297">
        <v>0</v>
      </c>
      <c r="L6" s="297">
        <v>115534</v>
      </c>
      <c r="M6" s="85"/>
      <c r="N6" s="66">
        <f>B6-G6-L6</f>
        <v>633055</v>
      </c>
      <c r="O6" s="66">
        <f>(N6*1000000)/(U6*365)</f>
        <v>772.5018741457648</v>
      </c>
      <c r="P6" s="67">
        <f>(W6/(D6+J6+L6))*100</f>
        <v>27.16339942569363</v>
      </c>
      <c r="Q6" s="312"/>
      <c r="R6" s="183">
        <v>2177389</v>
      </c>
      <c r="S6" s="183">
        <v>0</v>
      </c>
      <c r="T6" s="183">
        <v>67780</v>
      </c>
      <c r="U6" s="183">
        <f>SUM(R6:T6)</f>
        <v>2245169</v>
      </c>
      <c r="W6" s="182">
        <v>222867</v>
      </c>
    </row>
    <row r="7" spans="1:23" ht="39.75" customHeight="1">
      <c r="A7" s="161" t="s">
        <v>201</v>
      </c>
      <c r="B7" s="68">
        <f aca="true" t="shared" si="0" ref="B7:B34">SUM(D7,J7,K7,L7)</f>
        <v>153527</v>
      </c>
      <c r="C7" s="92">
        <f aca="true" t="shared" si="1" ref="C7:C35">(B7*1000000)/(U7*365)</f>
        <v>1094.4347479450344</v>
      </c>
      <c r="D7" s="68">
        <f aca="true" t="shared" si="2" ref="D7:D34">SUM(E7:I7)</f>
        <v>121048</v>
      </c>
      <c r="E7" s="288">
        <f>SUM('イ 生活　排出収集形態別'!D8,'イ 事業　排出収集形態別'!D8)</f>
        <v>104467</v>
      </c>
      <c r="F7" s="288">
        <f>SUM('イ 生活　排出収集形態別'!H8,'イ 事業　排出収集形態別'!H8)</f>
        <v>4496</v>
      </c>
      <c r="G7" s="288">
        <f>SUM('イ 生活　排出収集形態別'!L8,'イ 事業　排出収集形態別'!L8)</f>
        <v>11661</v>
      </c>
      <c r="H7" s="288">
        <f>SUM('イ 生活　排出収集形態別'!P8,'イ 事業　排出収集形態別'!P8)</f>
        <v>204</v>
      </c>
      <c r="I7" s="293">
        <f>SUM('イ 生活　排出収集形態別'!T8,'イ 事業　排出収集形態別'!T8)</f>
        <v>220</v>
      </c>
      <c r="J7" s="238">
        <f>SUM('イ 生活　排出収集形態別'!X8,'イ 事業　排出収集形態別'!X8)</f>
        <v>22971</v>
      </c>
      <c r="K7" s="238">
        <v>0</v>
      </c>
      <c r="L7" s="238">
        <v>9508</v>
      </c>
      <c r="M7" s="85"/>
      <c r="N7" s="68">
        <f aca="true" t="shared" si="3" ref="N7:N35">B7-G7-L7</f>
        <v>132358</v>
      </c>
      <c r="O7" s="68">
        <f aca="true" t="shared" si="4" ref="O7:O35">(N7*1000000)/(U7*365)</f>
        <v>943.5291145434279</v>
      </c>
      <c r="P7" s="69">
        <f>(W7/(D7+J7+L7))*100</f>
        <v>17.07582379646577</v>
      </c>
      <c r="Q7" s="312"/>
      <c r="R7" s="183">
        <v>365734</v>
      </c>
      <c r="S7" s="183">
        <v>0</v>
      </c>
      <c r="T7" s="183">
        <v>18594</v>
      </c>
      <c r="U7" s="183">
        <f>SUM(R7:T7)</f>
        <v>384328</v>
      </c>
      <c r="W7" s="182">
        <v>26216</v>
      </c>
    </row>
    <row r="8" spans="1:23" ht="39.75" customHeight="1">
      <c r="A8" s="161" t="s">
        <v>202</v>
      </c>
      <c r="B8" s="68">
        <f>SUM(D8,J8,K8,L8)</f>
        <v>140770</v>
      </c>
      <c r="C8" s="92">
        <f t="shared" si="1"/>
        <v>1024.3455807405276</v>
      </c>
      <c r="D8" s="68">
        <f t="shared" si="2"/>
        <v>108898</v>
      </c>
      <c r="E8" s="288">
        <f>SUM('イ 生活　排出収集形態別'!D9,'イ 事業　排出収集形態別'!D9)</f>
        <v>91171</v>
      </c>
      <c r="F8" s="288">
        <f>SUM('イ 生活　排出収集形態別'!H9,'イ 事業　排出収集形態別'!H9)</f>
        <v>4440</v>
      </c>
      <c r="G8" s="288">
        <f>SUM('イ 生活　排出収集形態別'!L9,'イ 事業　排出収集形態別'!L9)</f>
        <v>12900</v>
      </c>
      <c r="H8" s="288">
        <f>SUM('イ 生活　排出収集形態別'!P9,'イ 事業　排出収集形態別'!P9)</f>
        <v>174</v>
      </c>
      <c r="I8" s="293">
        <f>SUM('イ 生活　排出収集形態別'!T9,'イ 事業　排出収集形態別'!T9)</f>
        <v>213</v>
      </c>
      <c r="J8" s="238">
        <f>SUM('イ 生活　排出収集形態別'!X9,'イ 事業　排出収集形態別'!X9)</f>
        <v>20402</v>
      </c>
      <c r="K8" s="238">
        <v>0</v>
      </c>
      <c r="L8" s="238">
        <v>11470</v>
      </c>
      <c r="M8" s="85"/>
      <c r="N8" s="68">
        <f t="shared" si="3"/>
        <v>116400</v>
      </c>
      <c r="O8" s="68">
        <f t="shared" si="4"/>
        <v>847.0116189400967</v>
      </c>
      <c r="P8" s="69">
        <f aca="true" t="shared" si="5" ref="P8:P28">(W8/(D8+J8+L8))*100</f>
        <v>18.638914541450593</v>
      </c>
      <c r="Q8" s="312"/>
      <c r="R8" s="183">
        <v>365518</v>
      </c>
      <c r="S8" s="183">
        <v>0</v>
      </c>
      <c r="T8" s="183">
        <v>10987</v>
      </c>
      <c r="U8" s="183">
        <f aca="true" t="shared" si="6" ref="U8:U35">SUM(R8:T8)</f>
        <v>376505</v>
      </c>
      <c r="W8" s="182">
        <v>26238</v>
      </c>
    </row>
    <row r="9" spans="1:23" ht="39.75" customHeight="1">
      <c r="A9" s="161" t="s">
        <v>203</v>
      </c>
      <c r="B9" s="68">
        <f t="shared" si="0"/>
        <v>130668</v>
      </c>
      <c r="C9" s="92">
        <f t="shared" si="1"/>
        <v>928.3199499735379</v>
      </c>
      <c r="D9" s="68">
        <f t="shared" si="2"/>
        <v>118333</v>
      </c>
      <c r="E9" s="288">
        <f>SUM('イ 生活　排出収集形態別'!D10,'イ 事業　排出収集形態別'!D10)</f>
        <v>88817</v>
      </c>
      <c r="F9" s="288">
        <f>SUM('イ 生活　排出収集形態別'!H10,'イ 事業　排出収集形態別'!H10)</f>
        <v>4684</v>
      </c>
      <c r="G9" s="288">
        <f>SUM('イ 生活　排出収集形態別'!L10,'イ 事業　排出収集形態別'!L10)</f>
        <v>24258</v>
      </c>
      <c r="H9" s="288">
        <f>SUM('イ 生活　排出収集形態別'!P10,'イ 事業　排出収集形態別'!P10)</f>
        <v>125</v>
      </c>
      <c r="I9" s="293">
        <f>SUM('イ 生活　排出収集形態別'!T10,'イ 事業　排出収集形態別'!T10)</f>
        <v>449</v>
      </c>
      <c r="J9" s="238">
        <f>SUM('イ 生活　排出収集形態別'!X10,'イ 事業　排出収集形態別'!X10)</f>
        <v>10625</v>
      </c>
      <c r="K9" s="238">
        <v>0</v>
      </c>
      <c r="L9" s="238">
        <v>1710</v>
      </c>
      <c r="M9" s="85"/>
      <c r="N9" s="68">
        <f t="shared" si="3"/>
        <v>104700</v>
      </c>
      <c r="O9" s="68">
        <f t="shared" si="4"/>
        <v>743.8324514206188</v>
      </c>
      <c r="P9" s="69">
        <f t="shared" si="5"/>
        <v>21.632687421556923</v>
      </c>
      <c r="Q9" s="312"/>
      <c r="R9" s="183">
        <v>380449</v>
      </c>
      <c r="S9" s="183">
        <v>0</v>
      </c>
      <c r="T9" s="183">
        <v>5188</v>
      </c>
      <c r="U9" s="183">
        <f t="shared" si="6"/>
        <v>385637</v>
      </c>
      <c r="W9" s="182">
        <v>28267</v>
      </c>
    </row>
    <row r="10" spans="1:23" ht="39.75" customHeight="1">
      <c r="A10" s="159" t="s">
        <v>204</v>
      </c>
      <c r="B10" s="71">
        <f t="shared" si="0"/>
        <v>48672</v>
      </c>
      <c r="C10" s="283">
        <f t="shared" si="1"/>
        <v>998.7263530421326</v>
      </c>
      <c r="D10" s="71">
        <f t="shared" si="2"/>
        <v>43327</v>
      </c>
      <c r="E10" s="289">
        <f>SUM('イ 生活　排出収集形態別'!D11,'イ 事業　排出収集形態別'!D11)</f>
        <v>33184</v>
      </c>
      <c r="F10" s="289">
        <f>SUM('イ 生活　排出収集形態別'!H11,'イ 事業　排出収集形態別'!H11)</f>
        <v>1132</v>
      </c>
      <c r="G10" s="289">
        <f>SUM('イ 生活　排出収集形態別'!L11,'イ 事業　排出収集形態別'!L11)</f>
        <v>7610</v>
      </c>
      <c r="H10" s="289">
        <f>SUM('イ 生活　排出収集形態別'!P11,'イ 事業　排出収集形態別'!P11)</f>
        <v>48</v>
      </c>
      <c r="I10" s="294">
        <f>SUM('イ 生活　排出収集形態別'!T11,'イ 事業　排出収集形態別'!T11)</f>
        <v>1353</v>
      </c>
      <c r="J10" s="70">
        <f>SUM('イ 生活　排出収集形態別'!X11,'イ 事業　排出収集形態別'!X11)</f>
        <v>3621</v>
      </c>
      <c r="K10" s="70">
        <v>0</v>
      </c>
      <c r="L10" s="70">
        <v>1724</v>
      </c>
      <c r="M10" s="85"/>
      <c r="N10" s="71">
        <f t="shared" si="3"/>
        <v>39338</v>
      </c>
      <c r="O10" s="71">
        <f t="shared" si="4"/>
        <v>807.1971005089458</v>
      </c>
      <c r="P10" s="72">
        <f t="shared" si="5"/>
        <v>17.85215318869165</v>
      </c>
      <c r="Q10" s="313"/>
      <c r="R10" s="183">
        <v>129777</v>
      </c>
      <c r="S10" s="183"/>
      <c r="T10" s="183">
        <v>3741</v>
      </c>
      <c r="U10" s="183">
        <f t="shared" si="6"/>
        <v>133518</v>
      </c>
      <c r="W10" s="182">
        <v>8689</v>
      </c>
    </row>
    <row r="11" spans="1:23" ht="39.75" customHeight="1">
      <c r="A11" s="158" t="s">
        <v>205</v>
      </c>
      <c r="B11" s="84">
        <f t="shared" si="0"/>
        <v>45410</v>
      </c>
      <c r="C11" s="284">
        <f t="shared" si="1"/>
        <v>1032.6531944197613</v>
      </c>
      <c r="D11" s="84">
        <f t="shared" si="2"/>
        <v>34143</v>
      </c>
      <c r="E11" s="290">
        <f>SUM('イ 生活　排出収集形態別'!D12,'イ 事業　排出収集形態別'!D12)</f>
        <v>29577</v>
      </c>
      <c r="F11" s="290">
        <f>SUM('イ 生活　排出収集形態別'!H12,'イ 事業　排出収集形態別'!H12)</f>
        <v>2898</v>
      </c>
      <c r="G11" s="290">
        <f>SUM('イ 生活　排出収集形態別'!L12,'イ 事業　排出収集形態別'!L12)</f>
        <v>1653</v>
      </c>
      <c r="H11" s="290">
        <f>SUM('イ 生活　排出収集形態別'!P12,'イ 事業　排出収集形態別'!P12)</f>
        <v>0</v>
      </c>
      <c r="I11" s="295">
        <f>SUM('イ 生活　排出収集形態別'!T12,'イ 事業　排出収集形態別'!T12)</f>
        <v>15</v>
      </c>
      <c r="J11" s="237">
        <f>SUM('イ 生活　排出収集形態別'!X12,'イ 事業　排出収集形態別'!X12)</f>
        <v>5195</v>
      </c>
      <c r="K11" s="237">
        <v>0</v>
      </c>
      <c r="L11" s="237">
        <v>6072</v>
      </c>
      <c r="M11" s="85"/>
      <c r="N11" s="84">
        <f t="shared" si="3"/>
        <v>37685</v>
      </c>
      <c r="O11" s="84">
        <f t="shared" si="4"/>
        <v>856.9816258909647</v>
      </c>
      <c r="P11" s="73">
        <f t="shared" si="5"/>
        <v>19.224840343536666</v>
      </c>
      <c r="Q11" s="313"/>
      <c r="R11" s="183">
        <v>117531</v>
      </c>
      <c r="S11" s="183">
        <v>0</v>
      </c>
      <c r="T11" s="183">
        <v>2946</v>
      </c>
      <c r="U11" s="183">
        <f t="shared" si="6"/>
        <v>120477</v>
      </c>
      <c r="W11" s="182">
        <v>8730</v>
      </c>
    </row>
    <row r="12" spans="1:23" ht="39.75" customHeight="1">
      <c r="A12" s="161" t="s">
        <v>206</v>
      </c>
      <c r="B12" s="68">
        <f t="shared" si="0"/>
        <v>108578</v>
      </c>
      <c r="C12" s="92">
        <f t="shared" si="1"/>
        <v>967.5303297786023</v>
      </c>
      <c r="D12" s="68">
        <f t="shared" si="2"/>
        <v>98181</v>
      </c>
      <c r="E12" s="288">
        <f>SUM('イ 生活　排出収集形態別'!D13,'イ 事業　排出収集形態別'!D13)</f>
        <v>73036</v>
      </c>
      <c r="F12" s="288">
        <f>SUM('イ 生活　排出収集形態別'!H13,'イ 事業　排出収集形態別'!H13)</f>
        <v>12816</v>
      </c>
      <c r="G12" s="288">
        <f>SUM('イ 生活　排出収集形態別'!L13,'イ 事業　排出収集形態別'!L13)</f>
        <v>11830</v>
      </c>
      <c r="H12" s="288">
        <f>SUM('イ 生活　排出収集形態別'!P13,'イ 事業　排出収集形態別'!P13)</f>
        <v>143</v>
      </c>
      <c r="I12" s="293">
        <f>SUM('イ 生活　排出収集形態別'!T13,'イ 事業　排出収集形態別'!T13)</f>
        <v>356</v>
      </c>
      <c r="J12" s="238">
        <f>SUM('イ 生活　排出収集形態別'!X13,'イ 事業　排出収集形態別'!X13)</f>
        <v>6430</v>
      </c>
      <c r="K12" s="238">
        <v>0</v>
      </c>
      <c r="L12" s="238">
        <v>3967</v>
      </c>
      <c r="M12" s="85"/>
      <c r="N12" s="68">
        <f t="shared" si="3"/>
        <v>92781</v>
      </c>
      <c r="O12" s="68">
        <f t="shared" si="4"/>
        <v>826.7644599015316</v>
      </c>
      <c r="P12" s="69">
        <f t="shared" si="5"/>
        <v>22.159185101954357</v>
      </c>
      <c r="Q12" s="313"/>
      <c r="R12" s="183">
        <v>301169</v>
      </c>
      <c r="S12" s="183">
        <v>0</v>
      </c>
      <c r="T12" s="183">
        <v>6288</v>
      </c>
      <c r="U12" s="183">
        <f t="shared" si="6"/>
        <v>307457</v>
      </c>
      <c r="W12" s="182">
        <v>24060</v>
      </c>
    </row>
    <row r="13" spans="1:23" ht="39.75" customHeight="1">
      <c r="A13" s="161" t="s">
        <v>207</v>
      </c>
      <c r="B13" s="68">
        <f t="shared" si="0"/>
        <v>73436</v>
      </c>
      <c r="C13" s="92">
        <f t="shared" si="1"/>
        <v>1064.0314804716622</v>
      </c>
      <c r="D13" s="68">
        <f t="shared" si="2"/>
        <v>65257</v>
      </c>
      <c r="E13" s="288">
        <f>SUM('イ 生活　排出収集形態別'!D14,'イ 事業　排出収集形態別'!D14)</f>
        <v>52120</v>
      </c>
      <c r="F13" s="288">
        <f>SUM('イ 生活　排出収集形態別'!H14,'イ 事業　排出収集形態別'!H14)</f>
        <v>1522</v>
      </c>
      <c r="G13" s="288">
        <f>SUM('イ 生活　排出収集形態別'!L14,'イ 事業　排出収集形態別'!L14)</f>
        <v>11341</v>
      </c>
      <c r="H13" s="288">
        <f>SUM('イ 生活　排出収集形態別'!P14,'イ 事業　排出収集形態別'!P14)</f>
        <v>257</v>
      </c>
      <c r="I13" s="293">
        <f>SUM('イ 生活　排出収集形態別'!T14,'イ 事業　排出収集形態別'!T14)</f>
        <v>17</v>
      </c>
      <c r="J13" s="238">
        <f>SUM('イ 生活　排出収集形態別'!X14,'イ 事業　排出収集形態別'!X14)</f>
        <v>5981</v>
      </c>
      <c r="K13" s="238">
        <v>0</v>
      </c>
      <c r="L13" s="238">
        <v>2198</v>
      </c>
      <c r="M13" s="85"/>
      <c r="N13" s="68">
        <f t="shared" si="3"/>
        <v>59897</v>
      </c>
      <c r="O13" s="68">
        <f t="shared" si="4"/>
        <v>867.8617243015844</v>
      </c>
      <c r="P13" s="69">
        <f t="shared" si="5"/>
        <v>29.938994498611038</v>
      </c>
      <c r="Q13" s="313"/>
      <c r="R13" s="183">
        <v>182683</v>
      </c>
      <c r="S13" s="183">
        <v>0</v>
      </c>
      <c r="T13" s="183">
        <v>6404</v>
      </c>
      <c r="U13" s="183">
        <f t="shared" si="6"/>
        <v>189087</v>
      </c>
      <c r="W13" s="182">
        <v>21986</v>
      </c>
    </row>
    <row r="14" spans="1:23" ht="39.75" customHeight="1">
      <c r="A14" s="161" t="s">
        <v>208</v>
      </c>
      <c r="B14" s="68">
        <f t="shared" si="0"/>
        <v>23764</v>
      </c>
      <c r="C14" s="92">
        <f t="shared" si="1"/>
        <v>973.1674585971793</v>
      </c>
      <c r="D14" s="68">
        <f t="shared" si="2"/>
        <v>22179</v>
      </c>
      <c r="E14" s="288">
        <f>SUM('イ 生活　排出収集形態別'!D15,'イ 事業　排出収集形態別'!D15)</f>
        <v>18324</v>
      </c>
      <c r="F14" s="288">
        <f>SUM('イ 生活　排出収集形態別'!H15,'イ 事業　排出収集形態別'!H15)</f>
        <v>401</v>
      </c>
      <c r="G14" s="288">
        <f>SUM('イ 生活　排出収集形態別'!L15,'イ 事業　排出収集形態別'!L15)</f>
        <v>3259</v>
      </c>
      <c r="H14" s="288">
        <f>SUM('イ 生活　排出収集形態別'!P15,'イ 事業　排出収集形態別'!P15)</f>
        <v>0</v>
      </c>
      <c r="I14" s="293">
        <f>SUM('イ 生活　排出収集形態別'!T15,'イ 事業　排出収集形態別'!T15)</f>
        <v>195</v>
      </c>
      <c r="J14" s="238">
        <f>SUM('イ 生活　排出収集形態別'!X15,'イ 事業　排出収集形態別'!X15)</f>
        <v>131</v>
      </c>
      <c r="K14" s="238">
        <v>0</v>
      </c>
      <c r="L14" s="238">
        <v>1454</v>
      </c>
      <c r="M14" s="85"/>
      <c r="N14" s="68">
        <f t="shared" si="3"/>
        <v>19051</v>
      </c>
      <c r="O14" s="68">
        <f t="shared" si="4"/>
        <v>780.1638298996323</v>
      </c>
      <c r="P14" s="69">
        <f t="shared" si="5"/>
        <v>19.824103686248108</v>
      </c>
      <c r="Q14" s="313"/>
      <c r="R14" s="183">
        <v>65849</v>
      </c>
      <c r="S14" s="183">
        <v>0</v>
      </c>
      <c r="T14" s="183">
        <v>1053</v>
      </c>
      <c r="U14" s="183">
        <f t="shared" si="6"/>
        <v>66902</v>
      </c>
      <c r="W14" s="182">
        <v>4711</v>
      </c>
    </row>
    <row r="15" spans="1:23" ht="39.75" customHeight="1">
      <c r="A15" s="159" t="s">
        <v>209</v>
      </c>
      <c r="B15" s="71">
        <f>SUM(D15,J15,K15,L15)</f>
        <v>27473</v>
      </c>
      <c r="C15" s="283">
        <f t="shared" si="1"/>
        <v>1025.1909335551416</v>
      </c>
      <c r="D15" s="71">
        <f t="shared" si="2"/>
        <v>22323</v>
      </c>
      <c r="E15" s="289">
        <f>SUM('イ 生活　排出収集形態別'!D16,'イ 事業　排出収集形態別'!D16)</f>
        <v>18239</v>
      </c>
      <c r="F15" s="289">
        <f>SUM('イ 生活　排出収集形態別'!H16,'イ 事業　排出収集形態別'!H16)</f>
        <v>626</v>
      </c>
      <c r="G15" s="289">
        <f>SUM('イ 生活　排出収集形態別'!L16,'イ 事業　排出収集形態別'!L16)</f>
        <v>2357</v>
      </c>
      <c r="H15" s="289">
        <f>SUM('イ 生活　排出収集形態別'!P16,'イ 事業　排出収集形態別'!P16)</f>
        <v>26</v>
      </c>
      <c r="I15" s="294">
        <f>SUM('イ 生活　排出収集形態別'!T16,'イ 事業　排出収集形態別'!T16)</f>
        <v>1075</v>
      </c>
      <c r="J15" s="70">
        <f>SUM('イ 生活　排出収集形態別'!X16,'イ 事業　排出収集形態別'!X16)</f>
        <v>4709</v>
      </c>
      <c r="K15" s="70">
        <v>0</v>
      </c>
      <c r="L15" s="70">
        <v>441</v>
      </c>
      <c r="M15" s="85"/>
      <c r="N15" s="71">
        <f t="shared" si="3"/>
        <v>24675</v>
      </c>
      <c r="O15" s="71">
        <f t="shared" si="4"/>
        <v>920.7799033768833</v>
      </c>
      <c r="P15" s="72">
        <f>(W15/(D15+J15+L15))*100</f>
        <v>16.83471044298038</v>
      </c>
      <c r="Q15" s="313"/>
      <c r="R15" s="183">
        <v>69883</v>
      </c>
      <c r="S15" s="183">
        <v>0</v>
      </c>
      <c r="T15" s="183">
        <v>3536</v>
      </c>
      <c r="U15" s="183">
        <f t="shared" si="6"/>
        <v>73419</v>
      </c>
      <c r="W15" s="182">
        <v>4625</v>
      </c>
    </row>
    <row r="16" spans="1:23" ht="39.75" customHeight="1">
      <c r="A16" s="158" t="s">
        <v>210</v>
      </c>
      <c r="B16" s="84">
        <f t="shared" si="0"/>
        <v>55292</v>
      </c>
      <c r="C16" s="284">
        <f t="shared" si="1"/>
        <v>1041.0476902719315</v>
      </c>
      <c r="D16" s="84">
        <f t="shared" si="2"/>
        <v>42905</v>
      </c>
      <c r="E16" s="290">
        <f>SUM('イ 生活　排出収集形態別'!D17,'イ 事業　排出収集形態別'!D17)</f>
        <v>37720</v>
      </c>
      <c r="F16" s="290">
        <f>SUM('イ 生活　排出収集形態別'!H17,'イ 事業　排出収集形態別'!H17)</f>
        <v>997</v>
      </c>
      <c r="G16" s="290">
        <f>SUM('イ 生活　排出収集形態別'!L17,'イ 事業　排出収集形態別'!L17)</f>
        <v>4049</v>
      </c>
      <c r="H16" s="290">
        <f>SUM('イ 生活　排出収集形態別'!P17,'イ 事業　排出収集形態別'!P17)</f>
        <v>77</v>
      </c>
      <c r="I16" s="295">
        <f>SUM('イ 生活　排出収集形態別'!T17,'イ 事業　排出収集形態別'!T17)</f>
        <v>62</v>
      </c>
      <c r="J16" s="237">
        <f>SUM('イ 生活　排出収集形態別'!X17,'イ 事業　排出収集形態別'!X17)</f>
        <v>9300</v>
      </c>
      <c r="K16" s="237">
        <v>0</v>
      </c>
      <c r="L16" s="237">
        <v>3087</v>
      </c>
      <c r="M16" s="85"/>
      <c r="N16" s="84">
        <f t="shared" si="3"/>
        <v>48156</v>
      </c>
      <c r="O16" s="84">
        <f t="shared" si="4"/>
        <v>906.6898027333998</v>
      </c>
      <c r="P16" s="73">
        <f t="shared" si="5"/>
        <v>17.62822831512696</v>
      </c>
      <c r="Q16" s="313"/>
      <c r="R16" s="183">
        <v>141184</v>
      </c>
      <c r="S16" s="183">
        <v>0</v>
      </c>
      <c r="T16" s="183">
        <v>4328</v>
      </c>
      <c r="U16" s="183">
        <f t="shared" si="6"/>
        <v>145512</v>
      </c>
      <c r="W16" s="182">
        <v>9747</v>
      </c>
    </row>
    <row r="17" spans="1:23" ht="39.75" customHeight="1">
      <c r="A17" s="161" t="s">
        <v>211</v>
      </c>
      <c r="B17" s="68">
        <f t="shared" si="0"/>
        <v>140518</v>
      </c>
      <c r="C17" s="92">
        <f t="shared" si="1"/>
        <v>908.6658513863349</v>
      </c>
      <c r="D17" s="68">
        <f t="shared" si="2"/>
        <v>126606</v>
      </c>
      <c r="E17" s="288">
        <f>SUM('イ 生活　排出収集形態別'!D18,'イ 事業　排出収集形態別'!D18)</f>
        <v>105260</v>
      </c>
      <c r="F17" s="288">
        <f>SUM('イ 生活　排出収集形態別'!H18,'イ 事業　排出収集形態別'!H18)</f>
        <v>4741</v>
      </c>
      <c r="G17" s="288">
        <f>SUM('イ 生活　排出収集形態別'!L18,'イ 事業　排出収集形態別'!L18)</f>
        <v>15540</v>
      </c>
      <c r="H17" s="288">
        <f>SUM('イ 生活　排出収集形態別'!P18,'イ 事業　排出収集形態別'!P18)</f>
        <v>154</v>
      </c>
      <c r="I17" s="293">
        <f>SUM('イ 生活　排出収集形態別'!T18,'イ 事業　排出収集形態別'!T18)</f>
        <v>911</v>
      </c>
      <c r="J17" s="238">
        <f>SUM('イ 生活　排出収集形態別'!X18,'イ 事業　排出収集形態別'!X18)</f>
        <v>6981</v>
      </c>
      <c r="K17" s="238">
        <v>0</v>
      </c>
      <c r="L17" s="238">
        <v>6931</v>
      </c>
      <c r="M17" s="85"/>
      <c r="N17" s="68">
        <f t="shared" si="3"/>
        <v>118047</v>
      </c>
      <c r="O17" s="68">
        <f t="shared" si="4"/>
        <v>763.356137709067</v>
      </c>
      <c r="P17" s="69">
        <f t="shared" si="5"/>
        <v>22.06265389487468</v>
      </c>
      <c r="Q17" s="313"/>
      <c r="R17" s="183">
        <v>407983</v>
      </c>
      <c r="S17" s="183">
        <v>0</v>
      </c>
      <c r="T17" s="183">
        <v>15694</v>
      </c>
      <c r="U17" s="183">
        <f t="shared" si="6"/>
        <v>423677</v>
      </c>
      <c r="W17" s="182">
        <v>31002</v>
      </c>
    </row>
    <row r="18" spans="1:23" ht="39.75" customHeight="1">
      <c r="A18" s="161" t="s">
        <v>212</v>
      </c>
      <c r="B18" s="68">
        <f t="shared" si="0"/>
        <v>64653</v>
      </c>
      <c r="C18" s="92">
        <f t="shared" si="1"/>
        <v>985.3887273407307</v>
      </c>
      <c r="D18" s="68">
        <f t="shared" si="2"/>
        <v>50842</v>
      </c>
      <c r="E18" s="288">
        <f>SUM('イ 生活　排出収集形態別'!D19,'イ 事業　排出収集形態別'!D19)</f>
        <v>40747</v>
      </c>
      <c r="F18" s="288">
        <f>SUM('イ 生活　排出収集形態別'!H19,'イ 事業　排出収集形態別'!H19)</f>
        <v>1046</v>
      </c>
      <c r="G18" s="288">
        <f>SUM('イ 生活　排出収集形態別'!L19,'イ 事業　排出収集形態別'!L19)</f>
        <v>8690</v>
      </c>
      <c r="H18" s="288">
        <f>SUM('イ 生活　排出収集形態別'!P19,'イ 事業　排出収集形態別'!P19)</f>
        <v>262</v>
      </c>
      <c r="I18" s="293">
        <f>SUM('イ 生活　排出収集形態別'!T19,'イ 事業　排出収集形態別'!T19)</f>
        <v>97</v>
      </c>
      <c r="J18" s="238">
        <f>SUM('イ 生活　排出収集形態別'!X19,'イ 事業　排出収集形態別'!X19)</f>
        <v>9212</v>
      </c>
      <c r="K18" s="238">
        <v>0</v>
      </c>
      <c r="L18" s="238">
        <v>4599</v>
      </c>
      <c r="M18" s="85"/>
      <c r="N18" s="68">
        <f t="shared" si="3"/>
        <v>51364</v>
      </c>
      <c r="O18" s="68">
        <f t="shared" si="4"/>
        <v>782.848538987043</v>
      </c>
      <c r="P18" s="69">
        <f t="shared" si="5"/>
        <v>27.755865930428598</v>
      </c>
      <c r="Q18" s="313"/>
      <c r="R18" s="183">
        <v>173656</v>
      </c>
      <c r="S18" s="183">
        <v>0</v>
      </c>
      <c r="T18" s="183">
        <v>6102</v>
      </c>
      <c r="U18" s="183">
        <f t="shared" si="6"/>
        <v>179758</v>
      </c>
      <c r="W18" s="182">
        <v>17945</v>
      </c>
    </row>
    <row r="19" spans="1:23" ht="39.75" customHeight="1">
      <c r="A19" s="161" t="s">
        <v>213</v>
      </c>
      <c r="B19" s="68">
        <f t="shared" si="0"/>
        <v>42605</v>
      </c>
      <c r="C19" s="92">
        <f t="shared" si="1"/>
        <v>1072.3370025103836</v>
      </c>
      <c r="D19" s="68">
        <f t="shared" si="2"/>
        <v>33857</v>
      </c>
      <c r="E19" s="288">
        <f>SUM('イ 生活　排出収集形態別'!D20,'イ 事業　排出収集形態別'!D20)</f>
        <v>28956</v>
      </c>
      <c r="F19" s="288">
        <f>SUM('イ 生活　排出収集形態別'!H20,'イ 事業　排出収集形態別'!H20)</f>
        <v>1204</v>
      </c>
      <c r="G19" s="288">
        <f>SUM('イ 生活　排出収集形態別'!L20,'イ 事業　排出収集形態別'!L20)</f>
        <v>3431</v>
      </c>
      <c r="H19" s="288">
        <f>SUM('イ 生活　排出収集形態別'!P20,'イ 事業　排出収集形態別'!P20)</f>
        <v>0</v>
      </c>
      <c r="I19" s="293">
        <f>SUM('イ 生活　排出収集形態別'!T20,'イ 事業　排出収集形態別'!T20)</f>
        <v>266</v>
      </c>
      <c r="J19" s="238">
        <f>SUM('イ 生活　排出収集形態別'!X20,'イ 事業　排出収集形態別'!X20)</f>
        <v>5544</v>
      </c>
      <c r="K19" s="238">
        <v>0</v>
      </c>
      <c r="L19" s="238">
        <v>3204</v>
      </c>
      <c r="M19" s="85"/>
      <c r="N19" s="68">
        <f t="shared" si="3"/>
        <v>35970</v>
      </c>
      <c r="O19" s="68">
        <f t="shared" si="4"/>
        <v>905.3388564792511</v>
      </c>
      <c r="P19" s="69">
        <f t="shared" si="5"/>
        <v>18.23729609200798</v>
      </c>
      <c r="Q19" s="313"/>
      <c r="R19" s="183">
        <v>103760</v>
      </c>
      <c r="S19" s="183">
        <v>0</v>
      </c>
      <c r="T19" s="183">
        <v>5092</v>
      </c>
      <c r="U19" s="183">
        <f t="shared" si="6"/>
        <v>108852</v>
      </c>
      <c r="W19" s="182">
        <v>7770</v>
      </c>
    </row>
    <row r="20" spans="1:23" ht="39.75" customHeight="1">
      <c r="A20" s="159" t="s">
        <v>214</v>
      </c>
      <c r="B20" s="71">
        <f t="shared" si="0"/>
        <v>36070</v>
      </c>
      <c r="C20" s="283">
        <f t="shared" si="1"/>
        <v>1181.218462703281</v>
      </c>
      <c r="D20" s="71">
        <f t="shared" si="2"/>
        <v>29348</v>
      </c>
      <c r="E20" s="289">
        <f>SUM('イ 生活　排出収集形態別'!D21,'イ 事業　排出収集形態別'!D21)</f>
        <v>22432</v>
      </c>
      <c r="F20" s="289">
        <f>SUM('イ 生活　排出収集形態別'!H21,'イ 事業　排出収集形態別'!H21)</f>
        <v>673</v>
      </c>
      <c r="G20" s="289">
        <f>SUM('イ 生活　排出収集形態別'!L21,'イ 事業　排出収集形態別'!L21)</f>
        <v>6139</v>
      </c>
      <c r="H20" s="289">
        <f>SUM('イ 生活　排出収集形態別'!P21,'イ 事業　排出収集形態別'!P21)</f>
        <v>0</v>
      </c>
      <c r="I20" s="294">
        <f>SUM('イ 生活　排出収集形態別'!T21,'イ 事業　排出収集形態別'!T21)</f>
        <v>104</v>
      </c>
      <c r="J20" s="70">
        <f>SUM('イ 生活　排出収集形態別'!X21,'イ 事業　排出収集形態別'!X21)</f>
        <v>4894</v>
      </c>
      <c r="K20" s="70">
        <v>0</v>
      </c>
      <c r="L20" s="70">
        <v>1828</v>
      </c>
      <c r="M20" s="85"/>
      <c r="N20" s="71">
        <f t="shared" si="3"/>
        <v>28103</v>
      </c>
      <c r="O20" s="71">
        <f t="shared" si="4"/>
        <v>920.315565770732</v>
      </c>
      <c r="P20" s="72">
        <f t="shared" si="5"/>
        <v>26.55669531466593</v>
      </c>
      <c r="Q20" s="313"/>
      <c r="R20" s="183">
        <v>81536</v>
      </c>
      <c r="S20" s="183">
        <v>0</v>
      </c>
      <c r="T20" s="183">
        <v>2125</v>
      </c>
      <c r="U20" s="183">
        <f t="shared" si="6"/>
        <v>83661</v>
      </c>
      <c r="W20" s="182">
        <v>9579</v>
      </c>
    </row>
    <row r="21" spans="1:23" ht="39.75" customHeight="1">
      <c r="A21" s="158" t="s">
        <v>215</v>
      </c>
      <c r="B21" s="84">
        <f t="shared" si="0"/>
        <v>25200</v>
      </c>
      <c r="C21" s="284">
        <f t="shared" si="1"/>
        <v>887.8627575572712</v>
      </c>
      <c r="D21" s="84">
        <f t="shared" si="2"/>
        <v>22093</v>
      </c>
      <c r="E21" s="290">
        <f>SUM('イ 生活　排出収集形態別'!D22,'イ 事業　排出収集形態別'!D22)</f>
        <v>16842</v>
      </c>
      <c r="F21" s="290">
        <f>SUM('イ 生活　排出収集形態別'!H22,'イ 事業　排出収集形態別'!H22)</f>
        <v>912</v>
      </c>
      <c r="G21" s="290">
        <f>SUM('イ 生活　排出収集形態別'!L22,'イ 事業　排出収集形態別'!L22)</f>
        <v>4249</v>
      </c>
      <c r="H21" s="290">
        <f>SUM('イ 生活　排出収集形態別'!P22,'イ 事業　排出収集形態別'!P22)</f>
        <v>34</v>
      </c>
      <c r="I21" s="295">
        <f>SUM('イ 生活　排出収集形態別'!T22,'イ 事業　排出収集形態別'!T22)</f>
        <v>56</v>
      </c>
      <c r="J21" s="237">
        <f>SUM('イ 生活　排出収集形態別'!X22,'イ 事業　排出収集形態別'!X22)</f>
        <v>1462</v>
      </c>
      <c r="K21" s="237">
        <v>0</v>
      </c>
      <c r="L21" s="237">
        <v>1645</v>
      </c>
      <c r="M21" s="85"/>
      <c r="N21" s="84">
        <f t="shared" si="3"/>
        <v>19306</v>
      </c>
      <c r="O21" s="84">
        <f t="shared" si="4"/>
        <v>680.2015237063761</v>
      </c>
      <c r="P21" s="73">
        <f t="shared" si="5"/>
        <v>25.293650793650794</v>
      </c>
      <c r="Q21" s="313"/>
      <c r="R21" s="183">
        <v>75820</v>
      </c>
      <c r="S21" s="183">
        <v>0</v>
      </c>
      <c r="T21" s="183">
        <v>1941</v>
      </c>
      <c r="U21" s="183">
        <f t="shared" si="6"/>
        <v>77761</v>
      </c>
      <c r="W21" s="182">
        <v>6374</v>
      </c>
    </row>
    <row r="22" spans="1:23" ht="39.75" customHeight="1">
      <c r="A22" s="161" t="s">
        <v>216</v>
      </c>
      <c r="B22" s="68">
        <f t="shared" si="0"/>
        <v>23378</v>
      </c>
      <c r="C22" s="92">
        <f t="shared" si="1"/>
        <v>1156.3544217894014</v>
      </c>
      <c r="D22" s="68">
        <f t="shared" si="2"/>
        <v>19790</v>
      </c>
      <c r="E22" s="288">
        <f>SUM('イ 生活　排出収集形態別'!D23,'イ 事業　排出収集形態別'!D23)</f>
        <v>16280</v>
      </c>
      <c r="F22" s="288">
        <f>SUM('イ 生活　排出収集形態別'!H23,'イ 事業　排出収集形態別'!H23)</f>
        <v>801</v>
      </c>
      <c r="G22" s="288">
        <f>SUM('イ 生活　排出収集形態別'!L23,'イ 事業　排出収集形態別'!L23)</f>
        <v>2709</v>
      </c>
      <c r="H22" s="288">
        <f>SUM('イ 生活　排出収集形態別'!P23,'イ 事業　排出収集形態別'!P23)</f>
        <v>0</v>
      </c>
      <c r="I22" s="293">
        <f>SUM('イ 生活　排出収集形態別'!T23,'イ 事業　排出収集形態別'!T23)</f>
        <v>0</v>
      </c>
      <c r="J22" s="238">
        <f>SUM('イ 生活　排出収集形態別'!X23,'イ 事業　排出収集形態別'!X23)</f>
        <v>2519</v>
      </c>
      <c r="K22" s="238">
        <v>0</v>
      </c>
      <c r="L22" s="238">
        <v>1069</v>
      </c>
      <c r="M22" s="85"/>
      <c r="N22" s="68">
        <f t="shared" si="3"/>
        <v>19600</v>
      </c>
      <c r="O22" s="68">
        <f t="shared" si="4"/>
        <v>969.4818490492029</v>
      </c>
      <c r="P22" s="69">
        <f t="shared" si="5"/>
        <v>16.327316280263496</v>
      </c>
      <c r="Q22" s="313"/>
      <c r="R22" s="183">
        <v>54521</v>
      </c>
      <c r="S22" s="183">
        <v>0</v>
      </c>
      <c r="T22" s="183">
        <v>868</v>
      </c>
      <c r="U22" s="183">
        <f t="shared" si="6"/>
        <v>55389</v>
      </c>
      <c r="W22" s="182">
        <v>3817</v>
      </c>
    </row>
    <row r="23" spans="1:23" ht="39.75" customHeight="1">
      <c r="A23" s="161" t="s">
        <v>217</v>
      </c>
      <c r="B23" s="68">
        <f t="shared" si="0"/>
        <v>30557</v>
      </c>
      <c r="C23" s="92">
        <f t="shared" si="1"/>
        <v>819.9750065542722</v>
      </c>
      <c r="D23" s="68">
        <f t="shared" si="2"/>
        <v>26697</v>
      </c>
      <c r="E23" s="288">
        <f>SUM('イ 生活　排出収集形態別'!D24,'イ 事業　排出収集形態別'!D24)</f>
        <v>20424</v>
      </c>
      <c r="F23" s="288">
        <f>SUM('イ 生活　排出収集形態別'!H24,'イ 事業　排出収集形態別'!H24)</f>
        <v>629</v>
      </c>
      <c r="G23" s="288">
        <f>SUM('イ 生活　排出収集形態別'!L24,'イ 事業　排出収集形態別'!L24)</f>
        <v>4667</v>
      </c>
      <c r="H23" s="288">
        <f>SUM('イ 生活　排出収集形態別'!P24,'イ 事業　排出収集形態別'!P24)</f>
        <v>0</v>
      </c>
      <c r="I23" s="293">
        <f>SUM('イ 生活　排出収集形態別'!T24,'イ 事業　排出収集形態別'!T24)</f>
        <v>977</v>
      </c>
      <c r="J23" s="238">
        <f>SUM('イ 生活　排出収集形態別'!X24,'イ 事業　排出収集形態別'!X24)</f>
        <v>1108</v>
      </c>
      <c r="K23" s="238">
        <v>0</v>
      </c>
      <c r="L23" s="238">
        <v>2752</v>
      </c>
      <c r="M23" s="85"/>
      <c r="N23" s="68">
        <f t="shared" si="3"/>
        <v>23138</v>
      </c>
      <c r="O23" s="68">
        <f t="shared" si="4"/>
        <v>620.8915044556976</v>
      </c>
      <c r="P23" s="69">
        <f t="shared" si="5"/>
        <v>32.41483129888405</v>
      </c>
      <c r="Q23" s="313"/>
      <c r="R23" s="183">
        <v>100232</v>
      </c>
      <c r="S23" s="183">
        <v>0</v>
      </c>
      <c r="T23" s="183">
        <v>1866</v>
      </c>
      <c r="U23" s="183">
        <f t="shared" si="6"/>
        <v>102098</v>
      </c>
      <c r="W23" s="182">
        <v>9905</v>
      </c>
    </row>
    <row r="24" spans="1:23" ht="39.75" customHeight="1">
      <c r="A24" s="161" t="s">
        <v>218</v>
      </c>
      <c r="B24" s="68">
        <f t="shared" si="0"/>
        <v>50140</v>
      </c>
      <c r="C24" s="92">
        <f t="shared" si="1"/>
        <v>893.2766059337155</v>
      </c>
      <c r="D24" s="68">
        <f t="shared" si="2"/>
        <v>45945</v>
      </c>
      <c r="E24" s="288">
        <f>SUM('イ 生活　排出収集形態別'!D25,'イ 事業　排出収集形態別'!D25)</f>
        <v>33459</v>
      </c>
      <c r="F24" s="288">
        <f>SUM('イ 生活　排出収集形態別'!H25,'イ 事業　排出収集形態別'!H25)</f>
        <v>2829</v>
      </c>
      <c r="G24" s="288">
        <f>SUM('イ 生活　排出収集形態別'!L25,'イ 事業　排出収集形態別'!L25)</f>
        <v>9308</v>
      </c>
      <c r="H24" s="288">
        <f>SUM('イ 生活　排出収集形態別'!P25,'イ 事業　排出収集形態別'!P25)</f>
        <v>0</v>
      </c>
      <c r="I24" s="293">
        <f>SUM('イ 生活　排出収集形態別'!T25,'イ 事業　排出収集形態別'!T25)</f>
        <v>349</v>
      </c>
      <c r="J24" s="238">
        <f>SUM('イ 生活　排出収集形態別'!X25,'イ 事業　排出収集形態別'!X25)</f>
        <v>1712</v>
      </c>
      <c r="K24" s="238">
        <v>0</v>
      </c>
      <c r="L24" s="238">
        <v>2483</v>
      </c>
      <c r="M24" s="85"/>
      <c r="N24" s="68">
        <f t="shared" si="3"/>
        <v>38349</v>
      </c>
      <c r="O24" s="68">
        <f t="shared" si="4"/>
        <v>683.2122967880346</v>
      </c>
      <c r="P24" s="69">
        <f t="shared" si="5"/>
        <v>27.74232149980056</v>
      </c>
      <c r="Q24" s="313"/>
      <c r="R24" s="183">
        <v>144927</v>
      </c>
      <c r="S24" s="183">
        <v>0</v>
      </c>
      <c r="T24" s="183">
        <v>8855</v>
      </c>
      <c r="U24" s="183">
        <f t="shared" si="6"/>
        <v>153782</v>
      </c>
      <c r="W24" s="182">
        <v>13910</v>
      </c>
    </row>
    <row r="25" spans="1:23" ht="39.75" customHeight="1">
      <c r="A25" s="159" t="s">
        <v>219</v>
      </c>
      <c r="B25" s="71">
        <f t="shared" si="0"/>
        <v>46477</v>
      </c>
      <c r="C25" s="283">
        <f t="shared" si="1"/>
        <v>922.611647830616</v>
      </c>
      <c r="D25" s="71">
        <f t="shared" si="2"/>
        <v>42232</v>
      </c>
      <c r="E25" s="289">
        <f>SUM('イ 生活　排出収集形態別'!D26,'イ 事業　排出収集形態別'!D26)</f>
        <v>29639</v>
      </c>
      <c r="F25" s="289">
        <f>SUM('イ 生活　排出収集形態別'!H26,'イ 事業　排出収集形態別'!H26)</f>
        <v>2248</v>
      </c>
      <c r="G25" s="289">
        <f>SUM('イ 生活　排出収集形態別'!L26,'イ 事業　排出収集形態別'!L26)</f>
        <v>8275</v>
      </c>
      <c r="H25" s="289">
        <f>SUM('イ 生活　排出収集形態別'!P26,'イ 事業　排出収集形態別'!P26)</f>
        <v>1993</v>
      </c>
      <c r="I25" s="294">
        <f>SUM('イ 生活　排出収集形態別'!T26,'イ 事業　排出収集形態別'!T26)</f>
        <v>77</v>
      </c>
      <c r="J25" s="70">
        <f>SUM('イ 生活　排出収集形態別'!X26,'イ 事業　排出収集形態別'!X26)</f>
        <v>1785</v>
      </c>
      <c r="K25" s="70">
        <v>0</v>
      </c>
      <c r="L25" s="70">
        <v>2460</v>
      </c>
      <c r="M25" s="85"/>
      <c r="N25" s="71">
        <f t="shared" si="3"/>
        <v>35742</v>
      </c>
      <c r="O25" s="71">
        <f t="shared" si="4"/>
        <v>709.5119202349953</v>
      </c>
      <c r="P25" s="72">
        <f t="shared" si="5"/>
        <v>25.070464961163587</v>
      </c>
      <c r="Q25" s="313"/>
      <c r="R25" s="183">
        <v>134965</v>
      </c>
      <c r="S25" s="183">
        <v>0</v>
      </c>
      <c r="T25" s="183">
        <v>3050</v>
      </c>
      <c r="U25" s="183">
        <f t="shared" si="6"/>
        <v>138015</v>
      </c>
      <c r="W25" s="182">
        <v>11652</v>
      </c>
    </row>
    <row r="26" spans="1:23" ht="39.75" customHeight="1">
      <c r="A26" s="158" t="s">
        <v>220</v>
      </c>
      <c r="B26" s="84">
        <f t="shared" si="0"/>
        <v>16140</v>
      </c>
      <c r="C26" s="284">
        <f t="shared" si="1"/>
        <v>847.3541838112826</v>
      </c>
      <c r="D26" s="84">
        <f t="shared" si="2"/>
        <v>15038</v>
      </c>
      <c r="E26" s="290">
        <f>SUM('イ 生活　排出収集形態別'!D27,'イ 事業　排出収集形態別'!D27)</f>
        <v>11614</v>
      </c>
      <c r="F26" s="290">
        <f>SUM('イ 生活　排出収集形態別'!H27,'イ 事業　排出収集形態別'!H27)</f>
        <v>433</v>
      </c>
      <c r="G26" s="290">
        <f>SUM('イ 生活　排出収集形態別'!L27,'イ 事業　排出収集形態別'!L27)</f>
        <v>2916</v>
      </c>
      <c r="H26" s="290">
        <f>SUM('イ 生活　排出収集形態別'!P27,'イ 事業　排出収集形態別'!P27)</f>
        <v>32</v>
      </c>
      <c r="I26" s="295">
        <f>SUM('イ 生活　排出収集形態別'!T27,'イ 事業　排出収集形態別'!T27)</f>
        <v>43</v>
      </c>
      <c r="J26" s="237">
        <f>SUM('イ 生活　排出収集形態別'!X27,'イ 事業　排出収集形態別'!X27)</f>
        <v>1079</v>
      </c>
      <c r="K26" s="237">
        <v>0</v>
      </c>
      <c r="L26" s="237">
        <v>23</v>
      </c>
      <c r="M26" s="85"/>
      <c r="N26" s="84">
        <f t="shared" si="3"/>
        <v>13201</v>
      </c>
      <c r="O26" s="84">
        <f t="shared" si="4"/>
        <v>693.0559219636147</v>
      </c>
      <c r="P26" s="73">
        <f t="shared" si="5"/>
        <v>20.192069392812886</v>
      </c>
      <c r="Q26" s="313"/>
      <c r="R26" s="183">
        <v>51178</v>
      </c>
      <c r="S26" s="183">
        <v>0</v>
      </c>
      <c r="T26" s="183">
        <v>1007</v>
      </c>
      <c r="U26" s="183">
        <f t="shared" si="6"/>
        <v>52185</v>
      </c>
      <c r="W26" s="182">
        <v>3259</v>
      </c>
    </row>
    <row r="27" spans="1:23" ht="39.75" customHeight="1">
      <c r="A27" s="161" t="s">
        <v>221</v>
      </c>
      <c r="B27" s="68">
        <f t="shared" si="0"/>
        <v>40734</v>
      </c>
      <c r="C27" s="92">
        <f t="shared" si="1"/>
        <v>1031.97647537497</v>
      </c>
      <c r="D27" s="68">
        <f t="shared" si="2"/>
        <v>30657</v>
      </c>
      <c r="E27" s="288">
        <f>SUM('イ 生活　排出収集形態別'!D28,'イ 事業　排出収集形態別'!D28)</f>
        <v>25814</v>
      </c>
      <c r="F27" s="288">
        <f>SUM('イ 生活　排出収集形態別'!H28,'イ 事業　排出収集形態別'!H28)</f>
        <v>1610</v>
      </c>
      <c r="G27" s="288">
        <f>SUM('イ 生活　排出収集形態別'!L28,'イ 事業　排出収集形態別'!L28)</f>
        <v>2779</v>
      </c>
      <c r="H27" s="288">
        <f>SUM('イ 生活　排出収集形態別'!P28,'イ 事業　排出収集形態別'!P28)</f>
        <v>20</v>
      </c>
      <c r="I27" s="293">
        <f>SUM('イ 生活　排出収集形態別'!T28,'イ 事業　排出収集形態別'!T28)</f>
        <v>434</v>
      </c>
      <c r="J27" s="238">
        <f>SUM('イ 生活　排出収集形態別'!X28,'イ 事業　排出収集形態別'!X28)</f>
        <v>5997</v>
      </c>
      <c r="K27" s="238">
        <v>0</v>
      </c>
      <c r="L27" s="238">
        <v>4080</v>
      </c>
      <c r="M27" s="85"/>
      <c r="N27" s="68">
        <f t="shared" si="3"/>
        <v>33875</v>
      </c>
      <c r="O27" s="68">
        <f t="shared" si="4"/>
        <v>858.2069795091842</v>
      </c>
      <c r="P27" s="69">
        <f t="shared" si="5"/>
        <v>30.974124809741248</v>
      </c>
      <c r="Q27" s="313"/>
      <c r="R27" s="183">
        <v>106733</v>
      </c>
      <c r="S27" s="183">
        <v>0</v>
      </c>
      <c r="T27" s="183">
        <v>1409</v>
      </c>
      <c r="U27" s="183">
        <f t="shared" si="6"/>
        <v>108142</v>
      </c>
      <c r="W27" s="182">
        <v>12617</v>
      </c>
    </row>
    <row r="28" spans="1:23" ht="39.75" customHeight="1">
      <c r="A28" s="161" t="s">
        <v>222</v>
      </c>
      <c r="B28" s="68">
        <f t="shared" si="0"/>
        <v>28039</v>
      </c>
      <c r="C28" s="92">
        <f t="shared" si="1"/>
        <v>903.2131083960421</v>
      </c>
      <c r="D28" s="68">
        <f t="shared" si="2"/>
        <v>26114</v>
      </c>
      <c r="E28" s="288">
        <f>SUM('イ 生活　排出収集形態別'!D29,'イ 事業　排出収集形態別'!D29)</f>
        <v>18625</v>
      </c>
      <c r="F28" s="288">
        <f>SUM('イ 生活　排出収集形態別'!H29,'イ 事業　排出収集形態別'!H29)</f>
        <v>766</v>
      </c>
      <c r="G28" s="288">
        <f>SUM('イ 生活　排出収集形態別'!L29,'イ 事業　排出収集形態別'!L29)</f>
        <v>6707</v>
      </c>
      <c r="H28" s="288">
        <f>SUM('イ 生活　排出収集形態別'!P29,'イ 事業　排出収集形態別'!P29)</f>
        <v>16</v>
      </c>
      <c r="I28" s="293">
        <f>SUM('イ 生活　排出収集形態別'!T29,'イ 事業　排出収集形態別'!T29)</f>
        <v>0</v>
      </c>
      <c r="J28" s="238">
        <f>SUM('イ 生活　排出収集形態別'!X29,'イ 事業　排出収集形態別'!X29)</f>
        <v>1925</v>
      </c>
      <c r="K28" s="238">
        <v>0</v>
      </c>
      <c r="L28" s="238">
        <v>0</v>
      </c>
      <c r="M28" s="85"/>
      <c r="N28" s="68">
        <f t="shared" si="3"/>
        <v>21332</v>
      </c>
      <c r="O28" s="68">
        <f t="shared" si="4"/>
        <v>687.1622393203884</v>
      </c>
      <c r="P28" s="69">
        <f t="shared" si="5"/>
        <v>25.282642034309355</v>
      </c>
      <c r="Q28" s="313"/>
      <c r="R28" s="183">
        <v>82839</v>
      </c>
      <c r="S28" s="183">
        <v>0</v>
      </c>
      <c r="T28" s="183">
        <v>2212</v>
      </c>
      <c r="U28" s="183">
        <f t="shared" si="6"/>
        <v>85051</v>
      </c>
      <c r="W28" s="182">
        <v>7089</v>
      </c>
    </row>
    <row r="29" spans="1:23" ht="39.75" customHeight="1">
      <c r="A29" s="161" t="s">
        <v>223</v>
      </c>
      <c r="B29" s="68">
        <f t="shared" si="0"/>
        <v>29771</v>
      </c>
      <c r="C29" s="92">
        <f t="shared" si="1"/>
        <v>938.4385153499837</v>
      </c>
      <c r="D29" s="68">
        <f t="shared" si="2"/>
        <v>23211</v>
      </c>
      <c r="E29" s="288">
        <f>SUM('イ 生活　排出収集形態別'!D30,'イ 事業　排出収集形態別'!D30)</f>
        <v>18899</v>
      </c>
      <c r="F29" s="288">
        <f>SUM('イ 生活　排出収集形態別'!H30,'イ 事業　排出収集形態別'!H30)</f>
        <v>1563</v>
      </c>
      <c r="G29" s="288">
        <f>SUM('イ 生活　排出収集形態別'!L30,'イ 事業　排出収集形態別'!L30)</f>
        <v>2664</v>
      </c>
      <c r="H29" s="288">
        <f>SUM('イ 生活　排出収集形態別'!P30,'イ 事業　排出収集形態別'!P30)</f>
        <v>0</v>
      </c>
      <c r="I29" s="293">
        <f>SUM('イ 生活　排出収集形態別'!T30,'イ 事業　排出収集形態別'!T30)</f>
        <v>85</v>
      </c>
      <c r="J29" s="238">
        <f>SUM('イ 生活　排出収集形態別'!X30,'イ 事業　排出収集形態別'!X30)</f>
        <v>5654</v>
      </c>
      <c r="K29" s="238">
        <v>0</v>
      </c>
      <c r="L29" s="238">
        <v>906</v>
      </c>
      <c r="M29" s="85"/>
      <c r="N29" s="68">
        <f t="shared" si="3"/>
        <v>26201</v>
      </c>
      <c r="O29" s="68">
        <f t="shared" si="4"/>
        <v>825.9053286985632</v>
      </c>
      <c r="P29" s="69">
        <f aca="true" t="shared" si="7" ref="P29:P35">(W29/(D29+J29+L29))*100</f>
        <v>17.701790332874275</v>
      </c>
      <c r="Q29" s="313"/>
      <c r="R29" s="183">
        <v>84897</v>
      </c>
      <c r="S29" s="183"/>
      <c r="T29" s="183">
        <v>2018</v>
      </c>
      <c r="U29" s="183">
        <f t="shared" si="6"/>
        <v>86915</v>
      </c>
      <c r="W29" s="182">
        <v>5270</v>
      </c>
    </row>
    <row r="30" spans="1:23" ht="39.75" customHeight="1">
      <c r="A30" s="159" t="s">
        <v>224</v>
      </c>
      <c r="B30" s="71">
        <f t="shared" si="0"/>
        <v>23060</v>
      </c>
      <c r="C30" s="283">
        <f t="shared" si="1"/>
        <v>908.2138808243006</v>
      </c>
      <c r="D30" s="71">
        <f t="shared" si="2"/>
        <v>18906</v>
      </c>
      <c r="E30" s="289">
        <f>SUM('イ 生活　排出収集形態別'!D31,'イ 事業　排出収集形態別'!D31)</f>
        <v>16354</v>
      </c>
      <c r="F30" s="289">
        <f>SUM('イ 生活　排出収集形態別'!H31,'イ 事業　排出収集形態別'!H31)</f>
        <v>568</v>
      </c>
      <c r="G30" s="289">
        <f>SUM('イ 生活　排出収集形態別'!L31,'イ 事業　排出収集形態別'!L31)</f>
        <v>1947</v>
      </c>
      <c r="H30" s="289">
        <f>SUM('イ 生活　排出収集形態別'!P31,'イ 事業　排出収集形態別'!P31)</f>
        <v>0</v>
      </c>
      <c r="I30" s="294">
        <f>SUM('イ 生活　排出収集形態別'!T31,'イ 事業　排出収集形態別'!T31)</f>
        <v>37</v>
      </c>
      <c r="J30" s="70">
        <f>SUM('イ 生活　排出収集形態別'!X31,'イ 事業　排出収集形態別'!X31)</f>
        <v>3691</v>
      </c>
      <c r="K30" s="70">
        <v>0</v>
      </c>
      <c r="L30" s="70">
        <v>463</v>
      </c>
      <c r="M30" s="85"/>
      <c r="N30" s="71">
        <f t="shared" si="3"/>
        <v>20650</v>
      </c>
      <c r="O30" s="71">
        <f t="shared" si="4"/>
        <v>813.2964717702431</v>
      </c>
      <c r="P30" s="72">
        <f t="shared" si="7"/>
        <v>21.153512575888985</v>
      </c>
      <c r="Q30" s="313"/>
      <c r="R30" s="183">
        <v>65282</v>
      </c>
      <c r="S30" s="183">
        <v>0</v>
      </c>
      <c r="T30" s="183">
        <v>4281</v>
      </c>
      <c r="U30" s="183">
        <f t="shared" si="6"/>
        <v>69563</v>
      </c>
      <c r="W30" s="182">
        <v>4878</v>
      </c>
    </row>
    <row r="31" spans="1:23" ht="39.75" customHeight="1">
      <c r="A31" s="158" t="s">
        <v>225</v>
      </c>
      <c r="B31" s="84">
        <f t="shared" si="0"/>
        <v>28935</v>
      </c>
      <c r="C31" s="284">
        <f t="shared" si="1"/>
        <v>971.1496233292056</v>
      </c>
      <c r="D31" s="84">
        <f t="shared" si="2"/>
        <v>24420</v>
      </c>
      <c r="E31" s="290">
        <f>SUM('イ 生活　排出収集形態別'!D32,'イ 事業　排出収集形態別'!D32)</f>
        <v>19873</v>
      </c>
      <c r="F31" s="290">
        <f>SUM('イ 生活　排出収集形態別'!H32,'イ 事業　排出収集形態別'!H32)</f>
        <v>760</v>
      </c>
      <c r="G31" s="290">
        <f>SUM('イ 生活　排出収集形態別'!L32,'イ 事業　排出収集形態別'!L32)</f>
        <v>3351</v>
      </c>
      <c r="H31" s="290">
        <f>SUM('イ 生活　排出収集形態別'!P32,'イ 事業　排出収集形態別'!P32)</f>
        <v>15</v>
      </c>
      <c r="I31" s="295">
        <f>SUM('イ 生活　排出収集形態別'!T32,'イ 事業　排出収集形態別'!T32)</f>
        <v>421</v>
      </c>
      <c r="J31" s="237">
        <f>SUM('イ 生活　排出収集形態別'!X32,'イ 事業　排出収集形態別'!X32)</f>
        <v>1481</v>
      </c>
      <c r="K31" s="237">
        <v>0</v>
      </c>
      <c r="L31" s="237">
        <v>3034</v>
      </c>
      <c r="M31" s="85"/>
      <c r="N31" s="84">
        <f t="shared" si="3"/>
        <v>22550</v>
      </c>
      <c r="O31" s="84">
        <f t="shared" si="4"/>
        <v>756.8489374831031</v>
      </c>
      <c r="P31" s="73">
        <f t="shared" si="7"/>
        <v>23.908761016070503</v>
      </c>
      <c r="Q31" s="313"/>
      <c r="R31" s="183">
        <v>80539</v>
      </c>
      <c r="S31" s="183">
        <v>0</v>
      </c>
      <c r="T31" s="183">
        <v>1090</v>
      </c>
      <c r="U31" s="183">
        <f t="shared" si="6"/>
        <v>81629</v>
      </c>
      <c r="W31" s="182">
        <v>6918</v>
      </c>
    </row>
    <row r="32" spans="1:23" ht="39.75" customHeight="1">
      <c r="A32" s="161" t="s">
        <v>226</v>
      </c>
      <c r="B32" s="68">
        <f t="shared" si="0"/>
        <v>15436</v>
      </c>
      <c r="C32" s="92">
        <f t="shared" si="1"/>
        <v>941.1253996551565</v>
      </c>
      <c r="D32" s="68">
        <f t="shared" si="2"/>
        <v>12677</v>
      </c>
      <c r="E32" s="288">
        <f>SUM('イ 生活　排出収集形態別'!D33,'イ 事業　排出収集形態別'!D33)</f>
        <v>10739</v>
      </c>
      <c r="F32" s="288">
        <f>SUM('イ 生活　排出収集形態別'!H33,'イ 事業　排出収集形態別'!H33)</f>
        <v>110</v>
      </c>
      <c r="G32" s="288">
        <f>SUM('イ 生活　排出収集形態別'!L33,'イ 事業　排出収集形態別'!L33)</f>
        <v>1556</v>
      </c>
      <c r="H32" s="288">
        <f>SUM('イ 生活　排出収集形態別'!P33,'イ 事業　排出収集形態別'!P33)</f>
        <v>15</v>
      </c>
      <c r="I32" s="293">
        <f>SUM('イ 生活　排出収集形態別'!T33,'イ 事業　排出収集形態別'!T33)</f>
        <v>257</v>
      </c>
      <c r="J32" s="238">
        <f>SUM('イ 生活　排出収集形態別'!X33,'イ 事業　排出収集形態別'!X33)</f>
        <v>2507</v>
      </c>
      <c r="K32" s="238">
        <v>0</v>
      </c>
      <c r="L32" s="238">
        <v>252</v>
      </c>
      <c r="M32" s="85"/>
      <c r="N32" s="68">
        <f t="shared" si="3"/>
        <v>13628</v>
      </c>
      <c r="O32" s="68">
        <f t="shared" si="4"/>
        <v>830.8925205040472</v>
      </c>
      <c r="P32" s="69">
        <f t="shared" si="7"/>
        <v>17.945063487950247</v>
      </c>
      <c r="Q32" s="313"/>
      <c r="R32" s="183">
        <v>42516</v>
      </c>
      <c r="S32" s="183">
        <v>0</v>
      </c>
      <c r="T32" s="183">
        <v>2420</v>
      </c>
      <c r="U32" s="183">
        <f t="shared" si="6"/>
        <v>44936</v>
      </c>
      <c r="W32" s="182">
        <v>2770</v>
      </c>
    </row>
    <row r="33" spans="1:23" ht="39.75" customHeight="1">
      <c r="A33" s="161" t="s">
        <v>227</v>
      </c>
      <c r="B33" s="68">
        <f t="shared" si="0"/>
        <v>14573</v>
      </c>
      <c r="C33" s="92">
        <f t="shared" si="1"/>
        <v>816.8841025710016</v>
      </c>
      <c r="D33" s="68">
        <f t="shared" si="2"/>
        <v>12576</v>
      </c>
      <c r="E33" s="288">
        <f>SUM('イ 生活　排出収集形態別'!D34,'イ 事業　排出収集形態別'!D34)</f>
        <v>9446</v>
      </c>
      <c r="F33" s="288">
        <f>SUM('イ 生活　排出収集形態別'!H34,'イ 事業　排出収集形態別'!H34)</f>
        <v>948</v>
      </c>
      <c r="G33" s="288">
        <f>SUM('イ 生活　排出収集形態別'!L34,'イ 事業　排出収集形態別'!L34)</f>
        <v>2079</v>
      </c>
      <c r="H33" s="288">
        <f>SUM('イ 生活　排出収集形態別'!P34,'イ 事業　排出収集形態別'!P34)</f>
        <v>0</v>
      </c>
      <c r="I33" s="293">
        <f>SUM('イ 生活　排出収集形態別'!T34,'イ 事業　排出収集形態別'!T34)</f>
        <v>103</v>
      </c>
      <c r="J33" s="238">
        <f>SUM('イ 生活　排出収集形態別'!X34,'イ 事業　排出収集形態別'!X34)</f>
        <v>412</v>
      </c>
      <c r="K33" s="238">
        <v>0</v>
      </c>
      <c r="L33" s="238">
        <v>1585</v>
      </c>
      <c r="M33" s="85"/>
      <c r="N33" s="68">
        <f t="shared" si="3"/>
        <v>10909</v>
      </c>
      <c r="O33" s="68">
        <f t="shared" si="4"/>
        <v>611.4999433848251</v>
      </c>
      <c r="P33" s="69">
        <f t="shared" si="7"/>
        <v>27.32450422013312</v>
      </c>
      <c r="Q33" s="313"/>
      <c r="R33" s="183">
        <v>46031</v>
      </c>
      <c r="S33" s="183">
        <v>0</v>
      </c>
      <c r="T33" s="183">
        <v>2845</v>
      </c>
      <c r="U33" s="183">
        <f t="shared" si="6"/>
        <v>48876</v>
      </c>
      <c r="W33" s="182">
        <v>3982</v>
      </c>
    </row>
    <row r="34" spans="1:23" ht="39.75" customHeight="1">
      <c r="A34" s="161" t="s">
        <v>228</v>
      </c>
      <c r="B34" s="68">
        <f t="shared" si="0"/>
        <v>21726</v>
      </c>
      <c r="C34" s="92">
        <f t="shared" si="1"/>
        <v>864.3976658955414</v>
      </c>
      <c r="D34" s="68">
        <f t="shared" si="2"/>
        <v>20027</v>
      </c>
      <c r="E34" s="288">
        <f>SUM('イ 生活　排出収集形態別'!D35,'イ 事業　排出収集形態別'!D35)</f>
        <v>13989</v>
      </c>
      <c r="F34" s="288">
        <f>SUM('イ 生活　排出収集形態別'!H35,'イ 事業　排出収集形態別'!H35)</f>
        <v>516</v>
      </c>
      <c r="G34" s="288">
        <f>SUM('イ 生活　排出収集形態別'!L35,'イ 事業　排出収集形態別'!L35)</f>
        <v>5416</v>
      </c>
      <c r="H34" s="288">
        <f>SUM('イ 生活　排出収集形態別'!P35,'イ 事業　排出収集形態別'!P35)</f>
        <v>0</v>
      </c>
      <c r="I34" s="293">
        <f>SUM('イ 生活　排出収集形態別'!T35,'イ 事業　排出収集形態別'!T35)</f>
        <v>106</v>
      </c>
      <c r="J34" s="238">
        <f>SUM('イ 生活　排出収集形態別'!X35,'イ 事業　排出収集形態別'!X35)</f>
        <v>965</v>
      </c>
      <c r="K34" s="238">
        <v>0</v>
      </c>
      <c r="L34" s="238">
        <v>734</v>
      </c>
      <c r="M34" s="85"/>
      <c r="N34" s="68">
        <f t="shared" si="3"/>
        <v>15576</v>
      </c>
      <c r="O34" s="68">
        <f t="shared" si="4"/>
        <v>619.7117759361573</v>
      </c>
      <c r="P34" s="69">
        <f t="shared" si="7"/>
        <v>29.38414802540735</v>
      </c>
      <c r="Q34" s="313"/>
      <c r="R34" s="183">
        <v>66199</v>
      </c>
      <c r="S34" s="183">
        <v>0</v>
      </c>
      <c r="T34" s="183">
        <v>2662</v>
      </c>
      <c r="U34" s="183">
        <f t="shared" si="6"/>
        <v>68861</v>
      </c>
      <c r="W34" s="182">
        <v>6384</v>
      </c>
    </row>
    <row r="35" spans="1:23" ht="39.75" customHeight="1">
      <c r="A35" s="163" t="s">
        <v>229</v>
      </c>
      <c r="B35" s="71">
        <f>SUM(D35,J35,K35,L35)</f>
        <v>27439</v>
      </c>
      <c r="C35" s="283">
        <f t="shared" si="1"/>
        <v>928.4115801234183</v>
      </c>
      <c r="D35" s="71">
        <f>SUM(E35:I35)</f>
        <v>22832</v>
      </c>
      <c r="E35" s="289">
        <f>SUM('イ 生活　排出収集形態別'!D36,'イ 事業　排出収集形態別'!D36)</f>
        <v>16872</v>
      </c>
      <c r="F35" s="289">
        <f>SUM('イ 生活　排出収集形態別'!H36,'イ 事業　排出収集形態別'!H36)</f>
        <v>1251</v>
      </c>
      <c r="G35" s="289">
        <f>SUM('イ 生活　排出収集形態別'!L36,'イ 事業　排出収集形態別'!L36)</f>
        <v>4415</v>
      </c>
      <c r="H35" s="289">
        <f>SUM('イ 生活　排出収集形態別'!P36,'イ 事業　排出収集形態別'!P36)</f>
        <v>5</v>
      </c>
      <c r="I35" s="294">
        <f>SUM('イ 生活　排出収集形態別'!T36,'イ 事業　排出収集形態別'!T36)</f>
        <v>289</v>
      </c>
      <c r="J35" s="70">
        <f>SUM('イ 生活　排出収集形態別'!X36,'イ 事業　排出収集形態別'!X36)</f>
        <v>2839</v>
      </c>
      <c r="K35" s="70">
        <v>0</v>
      </c>
      <c r="L35" s="70">
        <v>1768</v>
      </c>
      <c r="M35" s="85"/>
      <c r="N35" s="71">
        <f t="shared" si="3"/>
        <v>21256</v>
      </c>
      <c r="O35" s="71">
        <f t="shared" si="4"/>
        <v>719.2068423449608</v>
      </c>
      <c r="P35" s="72">
        <f t="shared" si="7"/>
        <v>24.541710703742847</v>
      </c>
      <c r="Q35" s="313"/>
      <c r="R35" s="183">
        <v>79773</v>
      </c>
      <c r="S35" s="183">
        <v>0</v>
      </c>
      <c r="T35" s="183">
        <v>1199</v>
      </c>
      <c r="U35" s="183">
        <f t="shared" si="6"/>
        <v>80972</v>
      </c>
      <c r="W35" s="182">
        <v>6734</v>
      </c>
    </row>
    <row r="36" spans="1:17" ht="33" customHeight="1">
      <c r="A36" s="61" t="s">
        <v>189</v>
      </c>
      <c r="B36" s="92"/>
      <c r="C36" s="92"/>
      <c r="D36" s="92"/>
      <c r="E36" s="92"/>
      <c r="F36" s="92"/>
      <c r="G36" s="92"/>
      <c r="H36" s="93"/>
      <c r="I36" s="92"/>
      <c r="J36" s="92"/>
      <c r="K36" s="93"/>
      <c r="L36" s="92"/>
      <c r="M36" s="94"/>
      <c r="N36" s="92"/>
      <c r="O36" s="92"/>
      <c r="P36" s="95"/>
      <c r="Q36" s="9"/>
    </row>
    <row r="37" spans="1:25" s="12" customFormat="1" ht="30" customHeight="1" thickBot="1">
      <c r="A37" s="61" t="s">
        <v>271</v>
      </c>
      <c r="F37" s="5"/>
      <c r="G37" s="5"/>
      <c r="H37" s="5"/>
      <c r="I37" s="62"/>
      <c r="K37" s="6"/>
      <c r="L37" s="23" t="s">
        <v>112</v>
      </c>
      <c r="N37" s="6"/>
      <c r="O37" s="6"/>
      <c r="P37" s="6"/>
      <c r="Q37" s="6"/>
      <c r="R37" s="184"/>
      <c r="S37" s="184"/>
      <c r="T37" s="184"/>
      <c r="U37" s="184"/>
      <c r="V37" s="112"/>
      <c r="W37" s="112"/>
      <c r="X37" s="9"/>
      <c r="Y37" s="9"/>
    </row>
    <row r="38" spans="1:25" s="13" customFormat="1" ht="21.75" customHeight="1" thickBot="1">
      <c r="A38" s="421" t="s">
        <v>32</v>
      </c>
      <c r="B38" s="120" t="s">
        <v>180</v>
      </c>
      <c r="C38" s="118"/>
      <c r="D38" s="105"/>
      <c r="E38" s="105"/>
      <c r="F38" s="105"/>
      <c r="G38" s="105"/>
      <c r="H38" s="105"/>
      <c r="I38" s="105"/>
      <c r="J38" s="105"/>
      <c r="K38" s="105"/>
      <c r="L38" s="106"/>
      <c r="N38" s="413" t="s">
        <v>182</v>
      </c>
      <c r="O38" s="413" t="s">
        <v>145</v>
      </c>
      <c r="P38" s="410" t="s">
        <v>113</v>
      </c>
      <c r="R38" s="418" t="s">
        <v>44</v>
      </c>
      <c r="S38" s="419"/>
      <c r="T38" s="419"/>
      <c r="U38" s="420"/>
      <c r="V38" s="164"/>
      <c r="W38" s="407"/>
      <c r="X38" s="9"/>
      <c r="Y38" s="9"/>
    </row>
    <row r="39" spans="1:25" s="13" customFormat="1" ht="25.5" customHeight="1">
      <c r="A39" s="422"/>
      <c r="B39" s="424" t="s">
        <v>135</v>
      </c>
      <c r="C39" s="426" t="s">
        <v>272</v>
      </c>
      <c r="D39" s="120" t="s">
        <v>155</v>
      </c>
      <c r="E39" s="121"/>
      <c r="F39" s="121"/>
      <c r="G39" s="121"/>
      <c r="H39" s="121"/>
      <c r="I39" s="121"/>
      <c r="J39" s="428" t="s">
        <v>156</v>
      </c>
      <c r="K39" s="430" t="s">
        <v>157</v>
      </c>
      <c r="L39" s="430" t="s">
        <v>158</v>
      </c>
      <c r="N39" s="414"/>
      <c r="O39" s="414"/>
      <c r="P39" s="411"/>
      <c r="R39" s="416" t="s">
        <v>144</v>
      </c>
      <c r="S39" s="417"/>
      <c r="T39" s="407" t="s">
        <v>132</v>
      </c>
      <c r="U39" s="240"/>
      <c r="V39" s="164"/>
      <c r="W39" s="408"/>
      <c r="X39" s="9"/>
      <c r="Y39" s="9"/>
    </row>
    <row r="40" spans="1:25" s="13" customFormat="1" ht="55.5" customHeight="1" thickBot="1">
      <c r="A40" s="423"/>
      <c r="B40" s="425"/>
      <c r="C40" s="427"/>
      <c r="D40" s="114" t="s">
        <v>31</v>
      </c>
      <c r="E40" s="110" t="s">
        <v>143</v>
      </c>
      <c r="F40" s="109" t="s">
        <v>142</v>
      </c>
      <c r="G40" s="109" t="s">
        <v>141</v>
      </c>
      <c r="H40" s="108" t="s">
        <v>146</v>
      </c>
      <c r="I40" s="119" t="s">
        <v>140</v>
      </c>
      <c r="J40" s="429"/>
      <c r="K40" s="431"/>
      <c r="L40" s="431"/>
      <c r="N40" s="415"/>
      <c r="O40" s="415"/>
      <c r="P40" s="412"/>
      <c r="R40" s="179" t="s">
        <v>44</v>
      </c>
      <c r="S40" s="179" t="s">
        <v>45</v>
      </c>
      <c r="T40" s="409"/>
      <c r="U40" s="240"/>
      <c r="V40" s="164"/>
      <c r="W40" s="409"/>
      <c r="X40" s="9"/>
      <c r="Y40" s="9"/>
    </row>
    <row r="41" spans="1:23" ht="39.75" customHeight="1">
      <c r="A41" s="161" t="s">
        <v>230</v>
      </c>
      <c r="B41" s="68">
        <f aca="true" t="shared" si="8" ref="B41:B47">SUM(D41,J41,K41,L41)</f>
        <v>26386</v>
      </c>
      <c r="C41" s="92">
        <f aca="true" t="shared" si="9" ref="C41:C48">(B41*1000000)/(U41*365)</f>
        <v>1066.843921413558</v>
      </c>
      <c r="D41" s="68">
        <f aca="true" t="shared" si="10" ref="D41:D46">SUM(E41:I41)</f>
        <v>19589</v>
      </c>
      <c r="E41" s="288">
        <f>SUM('イ 生活　排出収集形態別'!D37,'イ 事業　排出収集形態別'!D37)</f>
        <v>15321</v>
      </c>
      <c r="F41" s="288">
        <f>SUM('イ 生活　排出収集形態別'!H37,'イ 事業　排出収集形態別'!H37)</f>
        <v>285</v>
      </c>
      <c r="G41" s="288">
        <f>SUM('イ 生活　排出収集形態別'!L37,'イ 事業　排出収集形態別'!L37)</f>
        <v>3983</v>
      </c>
      <c r="H41" s="288">
        <f>SUM('イ 生活　排出収集形態別'!P37,'イ 事業　排出収集形態別'!P37)</f>
        <v>0</v>
      </c>
      <c r="I41" s="293">
        <f>SUM('イ 生活　排出収集形態別'!T37,'イ 事業　排出収集形態別'!T37)</f>
        <v>0</v>
      </c>
      <c r="J41" s="238">
        <f>SUM('イ 生活　排出収集形態別'!X37,'イ 事業　排出収集形態別'!X37)</f>
        <v>6797</v>
      </c>
      <c r="K41" s="238">
        <v>0</v>
      </c>
      <c r="L41" s="238">
        <v>0</v>
      </c>
      <c r="M41" s="85"/>
      <c r="N41" s="237">
        <f aca="true" t="shared" si="11" ref="N41:N47">B41-G41-L41</f>
        <v>22403</v>
      </c>
      <c r="O41" s="68">
        <f aca="true" t="shared" si="12" ref="O41:O48">(N41*1000000)/(U41*365)</f>
        <v>905.8024850840575</v>
      </c>
      <c r="P41" s="69">
        <f>(W41/(D41+J41+L41))*100</f>
        <v>34.726749033578415</v>
      </c>
      <c r="Q41" s="313"/>
      <c r="R41" s="183">
        <v>66618</v>
      </c>
      <c r="S41" s="183">
        <v>0</v>
      </c>
      <c r="T41" s="183">
        <v>1143</v>
      </c>
      <c r="U41" s="183">
        <f aca="true" t="shared" si="13" ref="U41:U48">SUM(R41:T41)</f>
        <v>67761</v>
      </c>
      <c r="W41" s="182">
        <v>9163</v>
      </c>
    </row>
    <row r="42" spans="1:23" ht="39.75" customHeight="1">
      <c r="A42" s="161" t="s">
        <v>231</v>
      </c>
      <c r="B42" s="68">
        <f t="shared" si="8"/>
        <v>19194</v>
      </c>
      <c r="C42" s="92">
        <f t="shared" si="9"/>
        <v>786.2666731936276</v>
      </c>
      <c r="D42" s="68">
        <f t="shared" si="10"/>
        <v>17285</v>
      </c>
      <c r="E42" s="288">
        <f>SUM('イ 生活　排出収集形態別'!D38,'イ 事業　排出収集形態別'!D38)</f>
        <v>11835</v>
      </c>
      <c r="F42" s="288">
        <f>SUM('イ 生活　排出収集形態別'!H38,'イ 事業　排出収集形態別'!H38)</f>
        <v>821</v>
      </c>
      <c r="G42" s="288">
        <f>SUM('イ 生活　排出収集形態別'!L38,'イ 事業　排出収集形態別'!L38)</f>
        <v>2387</v>
      </c>
      <c r="H42" s="288">
        <f>SUM('イ 生活　排出収集形態別'!P38,'イ 事業　排出収集形態別'!P38)</f>
        <v>1681</v>
      </c>
      <c r="I42" s="293">
        <f>SUM('イ 生活　排出収集形態別'!T38,'イ 事業　排出収集形態別'!T38)</f>
        <v>561</v>
      </c>
      <c r="J42" s="238">
        <f>SUM('イ 生活　排出収集形態別'!X38,'イ 事業　排出収集形態別'!X38)</f>
        <v>447</v>
      </c>
      <c r="K42" s="238">
        <v>0</v>
      </c>
      <c r="L42" s="238">
        <v>1462</v>
      </c>
      <c r="M42" s="85"/>
      <c r="N42" s="68">
        <f t="shared" si="11"/>
        <v>15345</v>
      </c>
      <c r="O42" s="68">
        <f t="shared" si="12"/>
        <v>628.5955038114107</v>
      </c>
      <c r="P42" s="69">
        <f>(W42/(D42+J42+L42))*100</f>
        <v>21.996457226216528</v>
      </c>
      <c r="Q42" s="313"/>
      <c r="R42" s="183">
        <v>66224</v>
      </c>
      <c r="S42" s="183">
        <v>0</v>
      </c>
      <c r="T42" s="183">
        <v>657</v>
      </c>
      <c r="U42" s="183">
        <f t="shared" si="13"/>
        <v>66881</v>
      </c>
      <c r="W42" s="182">
        <v>4222</v>
      </c>
    </row>
    <row r="43" spans="1:23" ht="39.75" customHeight="1">
      <c r="A43" s="161" t="s">
        <v>232</v>
      </c>
      <c r="B43" s="68">
        <f t="shared" si="8"/>
        <v>18582</v>
      </c>
      <c r="C43" s="92">
        <f t="shared" si="9"/>
        <v>762.679046622461</v>
      </c>
      <c r="D43" s="68">
        <f t="shared" si="10"/>
        <v>17195</v>
      </c>
      <c r="E43" s="288">
        <f>SUM('イ 生活　排出収集形態別'!D39,'イ 事業　排出収集形態別'!D39)</f>
        <v>13173</v>
      </c>
      <c r="F43" s="288">
        <f>SUM('イ 生活　排出収集形態別'!H39,'イ 事業　排出収集形態別'!H39)</f>
        <v>1882</v>
      </c>
      <c r="G43" s="288">
        <f>SUM('イ 生活　排出収集形態別'!L39,'イ 事業　排出収集形態別'!L39)</f>
        <v>1916</v>
      </c>
      <c r="H43" s="288">
        <f>SUM('イ 生活　排出収集形態別'!P39,'イ 事業　排出収集形態別'!P39)</f>
        <v>0</v>
      </c>
      <c r="I43" s="293">
        <f>SUM('イ 生活　排出収集形態別'!T39,'イ 事業　排出収集形態別'!T39)</f>
        <v>224</v>
      </c>
      <c r="J43" s="238">
        <f>SUM('イ 生活　排出収集形態別'!X39,'イ 事業　排出収集形態別'!X39)</f>
        <v>0</v>
      </c>
      <c r="K43" s="238">
        <v>0</v>
      </c>
      <c r="L43" s="238">
        <v>1387</v>
      </c>
      <c r="M43" s="85"/>
      <c r="N43" s="68">
        <f t="shared" si="11"/>
        <v>15279</v>
      </c>
      <c r="O43" s="68">
        <f t="shared" si="12"/>
        <v>627.1108144088139</v>
      </c>
      <c r="P43" s="69">
        <f>(W43/(D43+L43))*100</f>
        <v>19.49736303950059</v>
      </c>
      <c r="Q43" s="313"/>
      <c r="R43" s="183">
        <v>65467</v>
      </c>
      <c r="S43" s="183">
        <v>0</v>
      </c>
      <c r="T43" s="183">
        <v>1284</v>
      </c>
      <c r="U43" s="183">
        <f t="shared" si="13"/>
        <v>66751</v>
      </c>
      <c r="W43" s="182">
        <v>3623</v>
      </c>
    </row>
    <row r="44" spans="1:23" ht="39.75" customHeight="1">
      <c r="A44" s="161" t="s">
        <v>233</v>
      </c>
      <c r="B44" s="68">
        <f t="shared" si="8"/>
        <v>29561</v>
      </c>
      <c r="C44" s="92">
        <f t="shared" si="9"/>
        <v>994.8169300940955</v>
      </c>
      <c r="D44" s="68">
        <f t="shared" si="10"/>
        <v>27870</v>
      </c>
      <c r="E44" s="288">
        <f>SUM('イ 生活　排出収集形態別'!D40,'イ 事業　排出収集形態別'!D40)</f>
        <v>21093</v>
      </c>
      <c r="F44" s="288">
        <f>SUM('イ 生活　排出収集形態別'!H40,'イ 事業　排出収集形態別'!H40)</f>
        <v>1556</v>
      </c>
      <c r="G44" s="288">
        <f>SUM('イ 生活　排出収集形態別'!L40,'イ 事業　排出収集形態別'!L40)</f>
        <v>4967</v>
      </c>
      <c r="H44" s="288">
        <f>SUM('イ 生活　排出収集形態別'!P40,'イ 事業　排出収集形態別'!P40)</f>
        <v>14</v>
      </c>
      <c r="I44" s="293">
        <f>SUM('イ 生活　排出収集形態別'!T40,'イ 事業　排出収集形態別'!T40)</f>
        <v>240</v>
      </c>
      <c r="J44" s="238">
        <f>SUM('イ 生活　排出収集形態別'!X40,'イ 事業　排出収集形態別'!X40)</f>
        <v>0</v>
      </c>
      <c r="K44" s="238">
        <v>0</v>
      </c>
      <c r="L44" s="238">
        <v>1691</v>
      </c>
      <c r="M44" s="85"/>
      <c r="N44" s="68">
        <f t="shared" si="11"/>
        <v>22903</v>
      </c>
      <c r="O44" s="68">
        <f t="shared" si="12"/>
        <v>770.7551216110778</v>
      </c>
      <c r="P44" s="69">
        <f>(W44/(D44+L44))*100</f>
        <v>22.543215723419372</v>
      </c>
      <c r="Q44" s="313"/>
      <c r="R44" s="183">
        <v>79959</v>
      </c>
      <c r="S44" s="183">
        <v>0</v>
      </c>
      <c r="T44" s="183">
        <v>1452</v>
      </c>
      <c r="U44" s="183">
        <f t="shared" si="13"/>
        <v>81411</v>
      </c>
      <c r="W44" s="182">
        <v>6664</v>
      </c>
    </row>
    <row r="45" spans="1:23" ht="39.75" customHeight="1" thickBot="1">
      <c r="A45" s="162" t="s">
        <v>139</v>
      </c>
      <c r="B45" s="74">
        <f t="shared" si="8"/>
        <v>12541</v>
      </c>
      <c r="C45" s="285">
        <f t="shared" si="9"/>
        <v>772.6137057765519</v>
      </c>
      <c r="D45" s="74">
        <f t="shared" si="10"/>
        <v>11815</v>
      </c>
      <c r="E45" s="291">
        <f>SUM('イ 生活　排出収集形態別'!D41,'イ 事業　排出収集形態別'!D41)</f>
        <v>9903</v>
      </c>
      <c r="F45" s="291">
        <f>SUM('イ 生活　排出収集形態別'!H41,'イ 事業　排出収集形態別'!H41)</f>
        <v>419</v>
      </c>
      <c r="G45" s="291">
        <f>SUM('イ 生活　排出収集形態別'!L41,'イ 事業　排出収集形態別'!L41)</f>
        <v>1202</v>
      </c>
      <c r="H45" s="291">
        <f>SUM('イ 生活　排出収集形態別'!P41,'イ 事業　排出収集形態別'!P41)</f>
        <v>0</v>
      </c>
      <c r="I45" s="296">
        <f>SUM('イ 生活　排出収集形態別'!T41,'イ 事業　排出収集形態別'!T41)</f>
        <v>291</v>
      </c>
      <c r="J45" s="298">
        <f>SUM('イ 生活　排出収集形態別'!X41,'イ 事業　排出収集形態別'!X41)</f>
        <v>465</v>
      </c>
      <c r="K45" s="298">
        <v>0</v>
      </c>
      <c r="L45" s="298">
        <v>261</v>
      </c>
      <c r="M45" s="86"/>
      <c r="N45" s="74">
        <f t="shared" si="11"/>
        <v>11078</v>
      </c>
      <c r="O45" s="74">
        <f t="shared" si="12"/>
        <v>682.4826275889197</v>
      </c>
      <c r="P45" s="75">
        <f>(W45/(D45+J45+L45))*100</f>
        <v>11.88900406666135</v>
      </c>
      <c r="Q45" s="314"/>
      <c r="R45" s="183">
        <v>43187</v>
      </c>
      <c r="S45" s="183">
        <v>0</v>
      </c>
      <c r="T45" s="183">
        <v>1284</v>
      </c>
      <c r="U45" s="183">
        <f t="shared" si="13"/>
        <v>44471</v>
      </c>
      <c r="W45" s="182">
        <v>1491</v>
      </c>
    </row>
    <row r="46" spans="1:23" ht="39.75" customHeight="1">
      <c r="A46" s="261" t="s">
        <v>290</v>
      </c>
      <c r="B46" s="68">
        <f t="shared" si="8"/>
        <v>19151</v>
      </c>
      <c r="C46" s="92">
        <f t="shared" si="9"/>
        <v>910.9904184509928</v>
      </c>
      <c r="D46" s="307">
        <f t="shared" si="10"/>
        <v>15555</v>
      </c>
      <c r="E46" s="293">
        <f>SUM('イ 生活　排出収集形態別'!D42,'イ 事業　排出収集形態別'!D42)</f>
        <v>12029</v>
      </c>
      <c r="F46" s="293">
        <f>SUM('イ 生活　排出収集形態別'!H42,'イ 事業　排出収集形態別'!H42)</f>
        <v>968</v>
      </c>
      <c r="G46" s="293">
        <f>SUM('イ 生活　排出収集形態別'!L42,'イ 事業　排出収集形態別'!L42)</f>
        <v>2460</v>
      </c>
      <c r="H46" s="288">
        <f>SUM('イ 生活　排出収集形態別'!P42,'イ 事業　排出収集形態別'!P42)</f>
        <v>21</v>
      </c>
      <c r="I46" s="293">
        <f>SUM('イ 生活　排出収集形態別'!T42,'イ 事業　排出収集形態別'!T42)</f>
        <v>77</v>
      </c>
      <c r="J46" s="238">
        <f>SUM('イ 生活　排出収集形態別'!X42,'イ 事業　排出収集形態別'!X42)</f>
        <v>3120</v>
      </c>
      <c r="K46" s="238">
        <v>0</v>
      </c>
      <c r="L46" s="238">
        <v>476</v>
      </c>
      <c r="M46" s="94"/>
      <c r="N46" s="68">
        <f t="shared" si="11"/>
        <v>16215</v>
      </c>
      <c r="O46" s="68">
        <f t="shared" si="12"/>
        <v>771.3283711128844</v>
      </c>
      <c r="P46" s="69">
        <f>(W46/(D46+J46+L46))*100</f>
        <v>18.260143073468747</v>
      </c>
      <c r="Q46" s="313"/>
      <c r="R46" s="183">
        <v>55848</v>
      </c>
      <c r="S46" s="183">
        <v>0</v>
      </c>
      <c r="T46" s="308">
        <v>1747</v>
      </c>
      <c r="U46" s="309">
        <f t="shared" si="13"/>
        <v>57595</v>
      </c>
      <c r="W46" s="310">
        <v>3497</v>
      </c>
    </row>
    <row r="47" spans="1:23" ht="39.75" customHeight="1">
      <c r="A47" s="261" t="s">
        <v>291</v>
      </c>
      <c r="B47" s="68">
        <f t="shared" si="8"/>
        <v>27053</v>
      </c>
      <c r="C47" s="92">
        <f t="shared" si="9"/>
        <v>841.0722310767686</v>
      </c>
      <c r="D47" s="307">
        <f aca="true" t="shared" si="14" ref="D47:D66">SUM(E47:I47)</f>
        <v>25571</v>
      </c>
      <c r="E47" s="293">
        <f>SUM('イ 生活　排出収集形態別'!D43,'イ 事業　排出収集形態別'!D43)</f>
        <v>19218</v>
      </c>
      <c r="F47" s="293">
        <f>SUM('イ 生活　排出収集形態別'!H43,'イ 事業　排出収集形態別'!H43)</f>
        <v>1804</v>
      </c>
      <c r="G47" s="293">
        <f>SUM('イ 生活　排出収集形態別'!L43,'イ 事業　排出収集形態別'!L43)</f>
        <v>2366</v>
      </c>
      <c r="H47" s="288">
        <f>SUM('イ 生活　排出収集形態別'!P43,'イ 事業　排出収集形態別'!P43)</f>
        <v>1556</v>
      </c>
      <c r="I47" s="293">
        <f>SUM('イ 生活　排出収集形態別'!T43,'イ 事業　排出収集形態別'!T43)</f>
        <v>627</v>
      </c>
      <c r="J47" s="238">
        <f>SUM('イ 生活　排出収集形態別'!X43,'イ 事業　排出収集形態別'!X43)</f>
        <v>153</v>
      </c>
      <c r="K47" s="238">
        <v>0</v>
      </c>
      <c r="L47" s="238">
        <v>1329</v>
      </c>
      <c r="M47" s="94"/>
      <c r="N47" s="68">
        <f t="shared" si="11"/>
        <v>23358</v>
      </c>
      <c r="O47" s="68">
        <f t="shared" si="12"/>
        <v>726.1954376036359</v>
      </c>
      <c r="P47" s="69">
        <f>(W47/(D47+J47+L47))*100</f>
        <v>13.669463645436736</v>
      </c>
      <c r="Q47" s="313"/>
      <c r="R47" s="183">
        <v>86450</v>
      </c>
      <c r="S47" s="183">
        <v>0</v>
      </c>
      <c r="T47" s="308">
        <v>1673</v>
      </c>
      <c r="U47" s="309">
        <f t="shared" si="13"/>
        <v>88123</v>
      </c>
      <c r="W47" s="310">
        <v>3698</v>
      </c>
    </row>
    <row r="48" spans="1:23" ht="39.75" customHeight="1">
      <c r="A48" s="161" t="s">
        <v>234</v>
      </c>
      <c r="B48" s="68">
        <f aca="true" t="shared" si="15" ref="B48:B66">SUM(D48,J48,K48,L48)</f>
        <v>13459</v>
      </c>
      <c r="C48" s="92">
        <f t="shared" si="9"/>
        <v>891.343097554684</v>
      </c>
      <c r="D48" s="68">
        <f t="shared" si="14"/>
        <v>10774</v>
      </c>
      <c r="E48" s="288">
        <f>SUM('イ 生活　排出収集形態別'!D44,'イ 事業　排出収集形態別'!D44)</f>
        <v>8931</v>
      </c>
      <c r="F48" s="288">
        <f>SUM('イ 生活　排出収集形態別'!H44,'イ 事業　排出収集形態別'!H44)</f>
        <v>888</v>
      </c>
      <c r="G48" s="288">
        <f>SUM('イ 生活　排出収集形態別'!L44,'イ 事業　排出収集形態別'!L44)</f>
        <v>887</v>
      </c>
      <c r="H48" s="288">
        <f>SUM('イ 生活　排出収集形態別'!P44,'イ 事業　排出収集形態別'!P44)</f>
        <v>2</v>
      </c>
      <c r="I48" s="293">
        <f>SUM('イ 生活　排出収集形態別'!T44,'イ 事業　排出収集形態別'!T44)</f>
        <v>66</v>
      </c>
      <c r="J48" s="238">
        <f>SUM('イ 生活　排出収集形態別'!X44,'イ 事業　排出収集形態別'!X44)</f>
        <v>1592</v>
      </c>
      <c r="K48" s="238">
        <v>0</v>
      </c>
      <c r="L48" s="238">
        <v>1093</v>
      </c>
      <c r="M48" s="85"/>
      <c r="N48" s="68">
        <f aca="true" t="shared" si="16" ref="N48:N65">B48-G48-L48</f>
        <v>11479</v>
      </c>
      <c r="O48" s="68">
        <f t="shared" si="12"/>
        <v>760.2145342767084</v>
      </c>
      <c r="P48" s="69">
        <f>(W48/(D48+J48+L48))*100</f>
        <v>17.557025039007357</v>
      </c>
      <c r="Q48" s="313"/>
      <c r="R48" s="183">
        <v>40353</v>
      </c>
      <c r="S48" s="183">
        <v>0</v>
      </c>
      <c r="T48" s="183">
        <v>1016</v>
      </c>
      <c r="U48" s="182">
        <f t="shared" si="13"/>
        <v>41369</v>
      </c>
      <c r="W48" s="182">
        <v>2363</v>
      </c>
    </row>
    <row r="49" spans="1:23" ht="39.75" customHeight="1">
      <c r="A49" s="161" t="s">
        <v>235</v>
      </c>
      <c r="B49" s="68">
        <f t="shared" si="15"/>
        <v>18239</v>
      </c>
      <c r="C49" s="92">
        <f aca="true" t="shared" si="17" ref="C49:C67">(B49*1000000)/(U49*365)</f>
        <v>1007.3147542423172</v>
      </c>
      <c r="D49" s="68">
        <f t="shared" si="14"/>
        <v>16186</v>
      </c>
      <c r="E49" s="288">
        <f>SUM('イ 生活　排出収集形態別'!D45,'イ 事業　排出収集形態別'!D45)</f>
        <v>12752</v>
      </c>
      <c r="F49" s="288">
        <f>SUM('イ 生活　排出収集形態別'!H45,'イ 事業　排出収集形態別'!H45)</f>
        <v>573</v>
      </c>
      <c r="G49" s="288">
        <f>SUM('イ 生活　排出収集形態別'!L45,'イ 事業　排出収集形態別'!L45)</f>
        <v>2638</v>
      </c>
      <c r="H49" s="288">
        <f>SUM('イ 生活　排出収集形態別'!P45,'イ 事業　排出収集形態別'!P45)</f>
        <v>4</v>
      </c>
      <c r="I49" s="293">
        <f>SUM('イ 生活　排出収集形態別'!T45,'イ 事業　排出収集形態別'!T45)</f>
        <v>219</v>
      </c>
      <c r="J49" s="238">
        <f>SUM('イ 生活　排出収集形態別'!X45,'イ 事業　排出収集形態別'!X45)</f>
        <v>1365</v>
      </c>
      <c r="K49" s="238">
        <v>0</v>
      </c>
      <c r="L49" s="238">
        <v>688</v>
      </c>
      <c r="M49" s="85"/>
      <c r="N49" s="68">
        <f t="shared" si="16"/>
        <v>14913</v>
      </c>
      <c r="O49" s="68">
        <f aca="true" t="shared" si="18" ref="O49:O67">(N49*1000000)/(U49*365)</f>
        <v>823.6243724993518</v>
      </c>
      <c r="P49" s="69">
        <f aca="true" t="shared" si="19" ref="P49:P64">(W49/(D49+J49+L49))*100</f>
        <v>20.3465102253413</v>
      </c>
      <c r="Q49" s="313"/>
      <c r="R49" s="183">
        <v>48696</v>
      </c>
      <c r="S49" s="183">
        <v>0</v>
      </c>
      <c r="T49" s="183">
        <v>911</v>
      </c>
      <c r="U49" s="182">
        <f aca="true" t="shared" si="20" ref="U49:U67">SUM(R49:T49)</f>
        <v>49607</v>
      </c>
      <c r="W49" s="182">
        <v>3711</v>
      </c>
    </row>
    <row r="50" spans="1:23" ht="39.75" customHeight="1">
      <c r="A50" s="159" t="s">
        <v>236</v>
      </c>
      <c r="B50" s="71">
        <f t="shared" si="15"/>
        <v>8132</v>
      </c>
      <c r="C50" s="283">
        <f t="shared" si="17"/>
        <v>1529.4468356418288</v>
      </c>
      <c r="D50" s="71">
        <f t="shared" si="14"/>
        <v>7868</v>
      </c>
      <c r="E50" s="289">
        <f>SUM('イ 生活　排出収集形態別'!D46,'イ 事業　排出収集形態別'!D46)</f>
        <v>7014</v>
      </c>
      <c r="F50" s="289">
        <f>SUM('イ 生活　排出収集形態別'!H46,'イ 事業　排出収集形態別'!H46)</f>
        <v>316</v>
      </c>
      <c r="G50" s="289">
        <f>SUM('イ 生活　排出収集形態別'!L46,'イ 事業　排出収集形態別'!L46)</f>
        <v>484</v>
      </c>
      <c r="H50" s="289">
        <f>SUM('イ 生活　排出収集形態別'!P46,'イ 事業　排出収集形態別'!P46)</f>
        <v>4</v>
      </c>
      <c r="I50" s="294">
        <f>SUM('イ 生活　排出収集形態別'!T46,'イ 事業　排出収集形態別'!T46)</f>
        <v>50</v>
      </c>
      <c r="J50" s="70">
        <f>SUM('イ 生活　排出収集形態別'!X46,'イ 事業　排出収集形態別'!X46)</f>
        <v>107</v>
      </c>
      <c r="K50" s="70">
        <v>0</v>
      </c>
      <c r="L50" s="70">
        <v>157</v>
      </c>
      <c r="M50" s="85"/>
      <c r="N50" s="71">
        <f t="shared" si="16"/>
        <v>7491</v>
      </c>
      <c r="O50" s="71">
        <f t="shared" si="18"/>
        <v>1408.8891104024767</v>
      </c>
      <c r="P50" s="72">
        <f>(W50/(D50+J50+L50))*100</f>
        <v>8.829316281357599</v>
      </c>
      <c r="Q50" s="313"/>
      <c r="R50" s="183">
        <v>14095</v>
      </c>
      <c r="S50" s="183">
        <v>0</v>
      </c>
      <c r="T50" s="183">
        <v>472</v>
      </c>
      <c r="U50" s="182">
        <f t="shared" si="20"/>
        <v>14567</v>
      </c>
      <c r="W50" s="182">
        <v>718</v>
      </c>
    </row>
    <row r="51" spans="1:23" ht="39.75" customHeight="1">
      <c r="A51" s="158" t="s">
        <v>237</v>
      </c>
      <c r="B51" s="84">
        <f t="shared" si="15"/>
        <v>9118</v>
      </c>
      <c r="C51" s="284">
        <f t="shared" si="17"/>
        <v>1106.864367841208</v>
      </c>
      <c r="D51" s="84">
        <f t="shared" si="14"/>
        <v>7798</v>
      </c>
      <c r="E51" s="290">
        <f>SUM('イ 生活　排出収集形態別'!D47,'イ 事業　排出収集形態別'!D47)</f>
        <v>5586</v>
      </c>
      <c r="F51" s="290">
        <f>SUM('イ 生活　排出収集形態別'!H47,'イ 事業　排出収集形態別'!H47)</f>
        <v>52</v>
      </c>
      <c r="G51" s="290">
        <f>SUM('イ 生活　排出収集形態別'!L47,'イ 事業　排出収集形態別'!L47)</f>
        <v>1934</v>
      </c>
      <c r="H51" s="290">
        <f>SUM('イ 生活　排出収集形態別'!P47,'イ 事業　排出収集形態別'!P47)</f>
        <v>10</v>
      </c>
      <c r="I51" s="295">
        <f>SUM('イ 生活　排出収集形態別'!T47,'イ 事業　排出収集形態別'!T47)</f>
        <v>216</v>
      </c>
      <c r="J51" s="237">
        <f>SUM('イ 生活　排出収集形態別'!X47,'イ 事業　排出収集形態別'!X47)</f>
        <v>224</v>
      </c>
      <c r="K51" s="237">
        <v>0</v>
      </c>
      <c r="L51" s="237">
        <v>1096</v>
      </c>
      <c r="M51" s="85"/>
      <c r="N51" s="84">
        <f t="shared" si="16"/>
        <v>6088</v>
      </c>
      <c r="O51" s="84">
        <f t="shared" si="18"/>
        <v>739.0425829586832</v>
      </c>
      <c r="P51" s="73">
        <f t="shared" si="19"/>
        <v>40.74358411932441</v>
      </c>
      <c r="Q51" s="313"/>
      <c r="R51" s="183">
        <v>22139</v>
      </c>
      <c r="S51" s="183">
        <v>0</v>
      </c>
      <c r="T51" s="183">
        <v>430</v>
      </c>
      <c r="U51" s="182">
        <f t="shared" si="20"/>
        <v>22569</v>
      </c>
      <c r="W51" s="182">
        <v>3715</v>
      </c>
    </row>
    <row r="52" spans="1:23" ht="39.75" customHeight="1">
      <c r="A52" s="161" t="s">
        <v>238</v>
      </c>
      <c r="B52" s="68">
        <f t="shared" si="15"/>
        <v>10073</v>
      </c>
      <c r="C52" s="92">
        <f t="shared" si="17"/>
        <v>806.6072448112644</v>
      </c>
      <c r="D52" s="68">
        <f t="shared" si="14"/>
        <v>8728</v>
      </c>
      <c r="E52" s="288">
        <f>SUM('イ 生活　排出収集形態別'!D48,'イ 事業　排出収集形態別'!D48)</f>
        <v>7447</v>
      </c>
      <c r="F52" s="288">
        <f>SUM('イ 生活　排出収集形態別'!H48,'イ 事業　排出収集形態別'!H48)</f>
        <v>79</v>
      </c>
      <c r="G52" s="288">
        <f>SUM('イ 生活　排出収集形態別'!L48,'イ 事業　排出収集形態別'!L48)</f>
        <v>979</v>
      </c>
      <c r="H52" s="288">
        <f>SUM('イ 生活　排出収集形態別'!P48,'イ 事業　排出収集形態別'!P48)</f>
        <v>18</v>
      </c>
      <c r="I52" s="293">
        <f>SUM('イ 生活　排出収集形態別'!T48,'イ 事業　排出収集形態別'!T48)</f>
        <v>205</v>
      </c>
      <c r="J52" s="238">
        <f>SUM('イ 生活　排出収集形態別'!X48,'イ 事業　排出収集形態別'!X48)</f>
        <v>306</v>
      </c>
      <c r="K52" s="238">
        <v>0</v>
      </c>
      <c r="L52" s="238">
        <v>1039</v>
      </c>
      <c r="M52" s="85"/>
      <c r="N52" s="68">
        <f t="shared" si="16"/>
        <v>8055</v>
      </c>
      <c r="O52" s="68">
        <f t="shared" si="18"/>
        <v>645.0135368762767</v>
      </c>
      <c r="P52" s="69">
        <f t="shared" si="19"/>
        <v>27.926139183957112</v>
      </c>
      <c r="Q52" s="313"/>
      <c r="R52" s="183">
        <v>33873</v>
      </c>
      <c r="S52" s="183">
        <v>0</v>
      </c>
      <c r="T52" s="183">
        <v>341</v>
      </c>
      <c r="U52" s="182">
        <f t="shared" si="20"/>
        <v>34214</v>
      </c>
      <c r="W52" s="182">
        <v>2813</v>
      </c>
    </row>
    <row r="53" spans="1:23" ht="39.75" customHeight="1">
      <c r="A53" s="161" t="s">
        <v>292</v>
      </c>
      <c r="B53" s="68">
        <f t="shared" si="15"/>
        <v>7784</v>
      </c>
      <c r="C53" s="92">
        <f t="shared" si="17"/>
        <v>710.181071539521</v>
      </c>
      <c r="D53" s="68">
        <f t="shared" si="14"/>
        <v>7368</v>
      </c>
      <c r="E53" s="288">
        <f>SUM('イ 生活　排出収集形態別'!D49,'イ 事業　排出収集形態別'!D49)</f>
        <v>5534</v>
      </c>
      <c r="F53" s="288">
        <f>SUM('イ 生活　排出収集形態別'!H49,'イ 事業　排出収集形態別'!H49)</f>
        <v>345</v>
      </c>
      <c r="G53" s="288">
        <f>SUM('イ 生活　排出収集形態別'!L49,'イ 事業　排出収集形態別'!L49)</f>
        <v>728</v>
      </c>
      <c r="H53" s="288">
        <f>SUM('イ 生活　排出収集形態別'!P49,'イ 事業　排出収集形態別'!P49)</f>
        <v>670</v>
      </c>
      <c r="I53" s="293">
        <f>SUM('イ 生活　排出収集形態別'!T49,'イ 事業　排出収集形態別'!T49)</f>
        <v>91</v>
      </c>
      <c r="J53" s="238">
        <f>SUM('イ 生活　排出収集形態別'!X49,'イ 事業　排出収集形態別'!X49)</f>
        <v>146</v>
      </c>
      <c r="K53" s="238">
        <v>0</v>
      </c>
      <c r="L53" s="238">
        <v>270</v>
      </c>
      <c r="M53" s="85"/>
      <c r="N53" s="307">
        <f t="shared" si="16"/>
        <v>6786</v>
      </c>
      <c r="O53" s="68">
        <f>(N53*1000000)/(U53*365)</f>
        <v>619.1275374443974</v>
      </c>
      <c r="P53" s="69">
        <f>(W53/(D53+J53+L53))*100</f>
        <v>14.337101747173689</v>
      </c>
      <c r="Q53" s="313"/>
      <c r="R53" s="183">
        <v>29519</v>
      </c>
      <c r="S53" s="183"/>
      <c r="T53" s="183">
        <v>510</v>
      </c>
      <c r="U53" s="182">
        <f t="shared" si="20"/>
        <v>30029</v>
      </c>
      <c r="W53" s="182">
        <v>1116</v>
      </c>
    </row>
    <row r="54" spans="1:23" ht="39.75" customHeight="1">
      <c r="A54" s="161" t="s">
        <v>240</v>
      </c>
      <c r="B54" s="68">
        <f t="shared" si="15"/>
        <v>12910</v>
      </c>
      <c r="C54" s="92">
        <f t="shared" si="17"/>
        <v>934.2524370347508</v>
      </c>
      <c r="D54" s="68">
        <f t="shared" si="14"/>
        <v>12224</v>
      </c>
      <c r="E54" s="288">
        <f>SUM('イ 生活　排出収集形態別'!D50,'イ 事業　排出収集形態別'!D50)</f>
        <v>9888</v>
      </c>
      <c r="F54" s="288">
        <f>SUM('イ 生活　排出収集形態別'!H50,'イ 事業　排出収集形態別'!H50)</f>
        <v>551</v>
      </c>
      <c r="G54" s="288">
        <f>SUM('イ 生活　排出収集形態別'!L50,'イ 事業　排出収集形態別'!L50)</f>
        <v>1612</v>
      </c>
      <c r="H54" s="288">
        <f>SUM('イ 生活　排出収集形態別'!P50,'イ 事業　排出収集形態別'!P50)</f>
        <v>0</v>
      </c>
      <c r="I54" s="293">
        <f>SUM('イ 生活　排出収集形態別'!T50,'イ 事業　排出収集形態別'!T50)</f>
        <v>173</v>
      </c>
      <c r="J54" s="238">
        <f>SUM('イ 生活　排出収集形態別'!X50,'イ 事業　排出収集形態別'!X50)</f>
        <v>152</v>
      </c>
      <c r="K54" s="238">
        <v>0</v>
      </c>
      <c r="L54" s="238">
        <v>534</v>
      </c>
      <c r="M54" s="86"/>
      <c r="N54" s="238">
        <f t="shared" si="16"/>
        <v>10764</v>
      </c>
      <c r="O54" s="68">
        <f t="shared" si="18"/>
        <v>778.9537747670067</v>
      </c>
      <c r="P54" s="69">
        <f>(W54/(D54+J54))*100</f>
        <v>18.026826115061407</v>
      </c>
      <c r="Q54" s="313"/>
      <c r="R54" s="183">
        <v>36653</v>
      </c>
      <c r="S54" s="183">
        <v>0</v>
      </c>
      <c r="T54" s="183">
        <v>1206</v>
      </c>
      <c r="U54" s="182">
        <f t="shared" si="20"/>
        <v>37859</v>
      </c>
      <c r="W54" s="182">
        <v>2231</v>
      </c>
    </row>
    <row r="55" spans="1:23" ht="39.75" customHeight="1">
      <c r="A55" s="159" t="s">
        <v>241</v>
      </c>
      <c r="B55" s="71">
        <f t="shared" si="15"/>
        <v>2845</v>
      </c>
      <c r="C55" s="283">
        <f t="shared" si="17"/>
        <v>1665.851794816244</v>
      </c>
      <c r="D55" s="71">
        <f t="shared" si="14"/>
        <v>2059</v>
      </c>
      <c r="E55" s="289">
        <f>SUM('イ 生活　排出収集形態別'!D51,'イ 事業　排出収集形態別'!D51)</f>
        <v>1641</v>
      </c>
      <c r="F55" s="289">
        <f>SUM('イ 生活　排出収集形態別'!H51,'イ 事業　排出収集形態別'!H51)</f>
        <v>136</v>
      </c>
      <c r="G55" s="289">
        <f>SUM('イ 生活　排出収集形態別'!L51,'イ 事業　排出収集形態別'!L51)</f>
        <v>25</v>
      </c>
      <c r="H55" s="289">
        <f>SUM('イ 生活　排出収集形態別'!P51,'イ 事業　排出収集形態別'!P51)</f>
        <v>191</v>
      </c>
      <c r="I55" s="294">
        <f>SUM('イ 生活　排出収集形態別'!T51,'イ 事業　排出収集形態別'!T51)</f>
        <v>66</v>
      </c>
      <c r="J55" s="70">
        <f>SUM('イ 生活　排出収集形態別'!X51,'イ 事業　排出収集形態別'!X51)</f>
        <v>786</v>
      </c>
      <c r="K55" s="70">
        <v>0</v>
      </c>
      <c r="L55" s="70">
        <v>0</v>
      </c>
      <c r="M55" s="86"/>
      <c r="N55" s="70">
        <f t="shared" si="16"/>
        <v>2820</v>
      </c>
      <c r="O55" s="71">
        <f t="shared" si="18"/>
        <v>1651.2133783415845</v>
      </c>
      <c r="P55" s="72">
        <f>(W55/(D55+J55))*100</f>
        <v>36.801405975395426</v>
      </c>
      <c r="Q55" s="313"/>
      <c r="R55" s="183">
        <v>4488</v>
      </c>
      <c r="S55" s="183">
        <v>0</v>
      </c>
      <c r="T55" s="183">
        <v>191</v>
      </c>
      <c r="U55" s="182">
        <f t="shared" si="20"/>
        <v>4679</v>
      </c>
      <c r="W55" s="182">
        <v>1047</v>
      </c>
    </row>
    <row r="56" spans="1:23" ht="39.75" customHeight="1">
      <c r="A56" s="161" t="s">
        <v>242</v>
      </c>
      <c r="B56" s="68">
        <f t="shared" si="15"/>
        <v>8538</v>
      </c>
      <c r="C56" s="92">
        <f t="shared" si="17"/>
        <v>921.3352562888577</v>
      </c>
      <c r="D56" s="68">
        <f t="shared" si="14"/>
        <v>8512</v>
      </c>
      <c r="E56" s="288">
        <f>SUM('イ 生活　排出収集形態別'!D52,'イ 事業　排出収集形態別'!D52)</f>
        <v>6346</v>
      </c>
      <c r="F56" s="288">
        <f>SUM('イ 生活　排出収集形態別'!H52,'イ 事業　排出収集形態別'!H52)</f>
        <v>256</v>
      </c>
      <c r="G56" s="288">
        <f>SUM('イ 生活　排出収集形態別'!L52,'イ 事業　排出収集形態別'!L52)</f>
        <v>1744</v>
      </c>
      <c r="H56" s="288">
        <f>SUM('イ 生活　排出収集形態別'!P52,'イ 事業　排出収集形態別'!P52)</f>
        <v>11</v>
      </c>
      <c r="I56" s="293">
        <f>SUM('イ 生活　排出収集形態別'!T52,'イ 事業　排出収集形態別'!T52)</f>
        <v>155</v>
      </c>
      <c r="J56" s="238">
        <f>SUM('イ 生活　排出収集形態別'!X52,'イ 事業　排出収集形態別'!X52)</f>
        <v>26</v>
      </c>
      <c r="K56" s="238">
        <v>0</v>
      </c>
      <c r="L56" s="238">
        <v>0</v>
      </c>
      <c r="M56" s="86"/>
      <c r="N56" s="238">
        <f t="shared" si="16"/>
        <v>6794</v>
      </c>
      <c r="O56" s="68">
        <f t="shared" si="18"/>
        <v>733.1402824111618</v>
      </c>
      <c r="P56" s="69">
        <f>(W56/(D56+J56))*100</f>
        <v>22.907003982197235</v>
      </c>
      <c r="Q56" s="313"/>
      <c r="R56" s="183">
        <v>25215</v>
      </c>
      <c r="S56" s="183">
        <v>0</v>
      </c>
      <c r="T56" s="183">
        <v>174</v>
      </c>
      <c r="U56" s="182">
        <f t="shared" si="20"/>
        <v>25389</v>
      </c>
      <c r="W56" s="182">
        <v>1955.8</v>
      </c>
    </row>
    <row r="57" spans="1:23" ht="39.75" customHeight="1">
      <c r="A57" s="161" t="s">
        <v>243</v>
      </c>
      <c r="B57" s="68">
        <f t="shared" si="15"/>
        <v>15393</v>
      </c>
      <c r="C57" s="92">
        <f t="shared" si="17"/>
        <v>840.5772804952269</v>
      </c>
      <c r="D57" s="68">
        <f t="shared" si="14"/>
        <v>15050</v>
      </c>
      <c r="E57" s="288">
        <f>SUM('イ 生活　排出収集形態別'!D53,'イ 事業　排出収集形態別'!D53)</f>
        <v>11350</v>
      </c>
      <c r="F57" s="288">
        <f>SUM('イ 生活　排出収集形態別'!H53,'イ 事業　排出収集形態別'!H53)</f>
        <v>358</v>
      </c>
      <c r="G57" s="288">
        <f>SUM('イ 生活　排出収集形態別'!L53,'イ 事業　排出収集形態別'!L53)</f>
        <v>3299</v>
      </c>
      <c r="H57" s="288">
        <f>SUM('イ 生活　排出収集形態別'!P53,'イ 事業　排出収集形態別'!P53)</f>
        <v>11</v>
      </c>
      <c r="I57" s="293">
        <f>SUM('イ 生活　排出収集形態別'!T53,'イ 事業　排出収集形態別'!T53)</f>
        <v>32</v>
      </c>
      <c r="J57" s="238">
        <f>SUM('イ 生活　排出収集形態別'!X53,'イ 事業　排出収集形態別'!X53)</f>
        <v>343</v>
      </c>
      <c r="K57" s="238">
        <v>0</v>
      </c>
      <c r="L57" s="238">
        <v>0</v>
      </c>
      <c r="M57" s="86"/>
      <c r="N57" s="238">
        <f t="shared" si="16"/>
        <v>12094</v>
      </c>
      <c r="O57" s="68">
        <f t="shared" si="18"/>
        <v>660.426273650963</v>
      </c>
      <c r="P57" s="69">
        <f>(W57/(D57+J57))*100</f>
        <v>22.718118625349184</v>
      </c>
      <c r="Q57" s="313"/>
      <c r="R57" s="183">
        <v>48639</v>
      </c>
      <c r="S57" s="183">
        <v>0</v>
      </c>
      <c r="T57" s="183">
        <v>1532</v>
      </c>
      <c r="U57" s="182">
        <f t="shared" si="20"/>
        <v>50171</v>
      </c>
      <c r="W57" s="182">
        <v>3497</v>
      </c>
    </row>
    <row r="58" spans="1:23" ht="39.75" customHeight="1">
      <c r="A58" s="86" t="s">
        <v>244</v>
      </c>
      <c r="B58" s="68">
        <f t="shared" si="15"/>
        <v>12167</v>
      </c>
      <c r="C58" s="92">
        <f t="shared" si="17"/>
        <v>1565.6496442319508</v>
      </c>
      <c r="D58" s="68">
        <f t="shared" si="14"/>
        <v>8905</v>
      </c>
      <c r="E58" s="288">
        <f>SUM('イ 生活　排出収集形態別'!D54,'イ 事業　排出収集形態別'!D54)</f>
        <v>8046</v>
      </c>
      <c r="F58" s="288">
        <f>SUM('イ 生活　排出収集形態別'!H54,'イ 事業　排出収集形態別'!H54)</f>
        <v>205</v>
      </c>
      <c r="G58" s="288">
        <f>SUM('イ 生活　排出収集形態別'!L54,'イ 事業　排出収集形態別'!L54)</f>
        <v>501</v>
      </c>
      <c r="H58" s="288">
        <f>SUM('イ 生活　排出収集形態別'!P54,'イ 事業　排出収集形態別'!P54)</f>
        <v>0</v>
      </c>
      <c r="I58" s="293">
        <f>SUM('イ 生活　排出収集形態別'!T54,'イ 事業　排出収集形態別'!T54)</f>
        <v>153</v>
      </c>
      <c r="J58" s="238">
        <f>SUM('イ 生活　排出収集形態別'!X54,'イ 事業　排出収集形態別'!X54)</f>
        <v>2669</v>
      </c>
      <c r="K58" s="238">
        <v>0</v>
      </c>
      <c r="L58" s="238">
        <v>593</v>
      </c>
      <c r="M58" s="86"/>
      <c r="N58" s="68">
        <f t="shared" si="16"/>
        <v>11073</v>
      </c>
      <c r="O58" s="68">
        <f t="shared" si="18"/>
        <v>1424.873716658206</v>
      </c>
      <c r="P58" s="69">
        <f t="shared" si="19"/>
        <v>12.81334757951837</v>
      </c>
      <c r="Q58" s="313"/>
      <c r="R58" s="183">
        <v>20988</v>
      </c>
      <c r="S58" s="183">
        <v>0</v>
      </c>
      <c r="T58" s="183">
        <v>303</v>
      </c>
      <c r="U58" s="182">
        <f t="shared" si="20"/>
        <v>21291</v>
      </c>
      <c r="W58" s="182">
        <v>1559</v>
      </c>
    </row>
    <row r="59" spans="1:23" ht="39.75" customHeight="1">
      <c r="A59" s="161" t="s">
        <v>245</v>
      </c>
      <c r="B59" s="68">
        <f t="shared" si="15"/>
        <v>10883</v>
      </c>
      <c r="C59" s="92">
        <f t="shared" si="17"/>
        <v>1246.0377933120642</v>
      </c>
      <c r="D59" s="68">
        <f t="shared" si="14"/>
        <v>8290</v>
      </c>
      <c r="E59" s="288">
        <f>SUM('イ 生活　排出収集形態別'!D55,'イ 事業　排出収集形態別'!D55)</f>
        <v>7485</v>
      </c>
      <c r="F59" s="288">
        <f>SUM('イ 生活　排出収集形態別'!H55,'イ 事業　排出収集形態別'!H55)</f>
        <v>169</v>
      </c>
      <c r="G59" s="288">
        <f>SUM('イ 生活　排出収集形態別'!L55,'イ 事業　排出収集形態別'!L55)</f>
        <v>592</v>
      </c>
      <c r="H59" s="288">
        <f>SUM('イ 生活　排出収集形態別'!P55,'イ 事業　排出収集形態別'!P55)</f>
        <v>0</v>
      </c>
      <c r="I59" s="293">
        <f>SUM('イ 生活　排出収集形態別'!T55,'イ 事業　排出収集形態別'!T55)</f>
        <v>44</v>
      </c>
      <c r="J59" s="238">
        <f>SUM('イ 生活　排出収集形態別'!X55,'イ 事業　排出収集形態別'!X55)</f>
        <v>2593</v>
      </c>
      <c r="K59" s="238">
        <v>0</v>
      </c>
      <c r="L59" s="238">
        <v>0</v>
      </c>
      <c r="M59" s="86"/>
      <c r="N59" s="68">
        <f t="shared" si="16"/>
        <v>10291</v>
      </c>
      <c r="O59" s="68">
        <f t="shared" si="18"/>
        <v>1178.257367543366</v>
      </c>
      <c r="P59" s="69">
        <f t="shared" si="19"/>
        <v>11.228521547367453</v>
      </c>
      <c r="Q59" s="313"/>
      <c r="R59" s="183">
        <v>23669</v>
      </c>
      <c r="S59" s="183">
        <v>0</v>
      </c>
      <c r="T59" s="183">
        <v>260</v>
      </c>
      <c r="U59" s="182">
        <f t="shared" si="20"/>
        <v>23929</v>
      </c>
      <c r="W59" s="182">
        <v>1222</v>
      </c>
    </row>
    <row r="60" spans="1:23" ht="39.75" customHeight="1">
      <c r="A60" s="159" t="s">
        <v>246</v>
      </c>
      <c r="B60" s="71">
        <f t="shared" si="15"/>
        <v>15907</v>
      </c>
      <c r="C60" s="283">
        <f t="shared" si="17"/>
        <v>1026.1071274677015</v>
      </c>
      <c r="D60" s="71">
        <f t="shared" si="14"/>
        <v>13183</v>
      </c>
      <c r="E60" s="289">
        <f>SUM('イ 生活　排出収集形態別'!D56,'イ 事業　排出収集形態別'!D56)</f>
        <v>10142</v>
      </c>
      <c r="F60" s="289">
        <f>SUM('イ 生活　排出収集形態別'!H56,'イ 事業　排出収集形態別'!H56)</f>
        <v>402</v>
      </c>
      <c r="G60" s="289">
        <f>SUM('イ 生活　排出収集形態別'!L56,'イ 事業　排出収集形態別'!L56)</f>
        <v>2536</v>
      </c>
      <c r="H60" s="289">
        <f>SUM('イ 生活　排出収集形態別'!P56,'イ 事業　排出収集形態別'!P56)</f>
        <v>0</v>
      </c>
      <c r="I60" s="294">
        <f>SUM('イ 生活　排出収集形態別'!T56,'イ 事業　排出収集形態別'!T56)</f>
        <v>103</v>
      </c>
      <c r="J60" s="70">
        <f>SUM('イ 生活　排出収集形態別'!X56,'イ 事業　排出収集形態別'!X56)</f>
        <v>2100</v>
      </c>
      <c r="K60" s="70">
        <v>0</v>
      </c>
      <c r="L60" s="70">
        <v>624</v>
      </c>
      <c r="M60" s="86"/>
      <c r="N60" s="71">
        <f t="shared" si="16"/>
        <v>12747</v>
      </c>
      <c r="O60" s="71">
        <f t="shared" si="18"/>
        <v>822.2661440768712</v>
      </c>
      <c r="P60" s="72">
        <f t="shared" si="19"/>
        <v>21.600553215565473</v>
      </c>
      <c r="Q60" s="313"/>
      <c r="R60" s="183">
        <v>41640</v>
      </c>
      <c r="S60" s="183">
        <v>0</v>
      </c>
      <c r="T60" s="183">
        <v>832</v>
      </c>
      <c r="U60" s="182">
        <f t="shared" si="20"/>
        <v>42472</v>
      </c>
      <c r="W60" s="182">
        <v>3436</v>
      </c>
    </row>
    <row r="61" spans="1:23" ht="39.75" customHeight="1">
      <c r="A61" s="86" t="s">
        <v>247</v>
      </c>
      <c r="B61" s="68">
        <f t="shared" si="15"/>
        <v>10348</v>
      </c>
      <c r="C61" s="92">
        <f t="shared" si="17"/>
        <v>1152.2795046133494</v>
      </c>
      <c r="D61" s="68">
        <f t="shared" si="14"/>
        <v>7990</v>
      </c>
      <c r="E61" s="288">
        <f>SUM('イ 生活　排出収集形態別'!D57,'イ 事業　排出収集形態別'!D57)</f>
        <v>6824</v>
      </c>
      <c r="F61" s="288">
        <f>SUM('イ 生活　排出収集形態別'!H57,'イ 事業　排出収集形態別'!H57)</f>
        <v>15</v>
      </c>
      <c r="G61" s="288">
        <f>SUM('イ 生活　排出収集形態別'!L57,'イ 事業　排出収集形態別'!L57)</f>
        <v>1020</v>
      </c>
      <c r="H61" s="288">
        <f>SUM('イ 生活　排出収集形態別'!P57,'イ 事業　排出収集形態別'!P57)</f>
        <v>12</v>
      </c>
      <c r="I61" s="293">
        <f>SUM('イ 生活　排出収集形態別'!T57,'イ 事業　排出収集形態別'!T57)</f>
        <v>119</v>
      </c>
      <c r="J61" s="238">
        <f>SUM('イ 生活　排出収集形態別'!X57,'イ 事業　排出収集形態別'!X57)</f>
        <v>1795</v>
      </c>
      <c r="K61" s="238">
        <v>0</v>
      </c>
      <c r="L61" s="238">
        <v>563</v>
      </c>
      <c r="M61" s="86"/>
      <c r="N61" s="68">
        <f t="shared" si="16"/>
        <v>8765</v>
      </c>
      <c r="O61" s="68">
        <f t="shared" si="18"/>
        <v>976.007910507925</v>
      </c>
      <c r="P61" s="69">
        <f t="shared" si="19"/>
        <v>16.350985697719366</v>
      </c>
      <c r="Q61" s="313"/>
      <c r="R61" s="183">
        <v>24130</v>
      </c>
      <c r="S61" s="183">
        <v>0</v>
      </c>
      <c r="T61" s="183">
        <v>474</v>
      </c>
      <c r="U61" s="182">
        <f t="shared" si="20"/>
        <v>24604</v>
      </c>
      <c r="W61" s="182">
        <v>1692</v>
      </c>
    </row>
    <row r="62" spans="1:23" ht="39.75" customHeight="1">
      <c r="A62" s="161" t="s">
        <v>248</v>
      </c>
      <c r="B62" s="68">
        <f t="shared" si="15"/>
        <v>9199</v>
      </c>
      <c r="C62" s="92">
        <f t="shared" si="17"/>
        <v>1101.9036256570216</v>
      </c>
      <c r="D62" s="68">
        <f t="shared" si="14"/>
        <v>6149</v>
      </c>
      <c r="E62" s="288">
        <f>SUM('イ 生活　排出収集形態別'!D58,'イ 事業　排出収集形態別'!D58)</f>
        <v>5860</v>
      </c>
      <c r="F62" s="288">
        <f>SUM('イ 生活　排出収集形態別'!H58,'イ 事業　排出収集形態別'!H58)</f>
        <v>77</v>
      </c>
      <c r="G62" s="288">
        <f>SUM('イ 生活　排出収集形態別'!L58,'イ 事業　排出収集形態別'!L58)</f>
        <v>212</v>
      </c>
      <c r="H62" s="288">
        <f>SUM('イ 生活　排出収集形態別'!P58,'イ 事業　排出収集形態別'!P58)</f>
        <v>0</v>
      </c>
      <c r="I62" s="293">
        <f>SUM('イ 生活　排出収集形態別'!T58,'イ 事業　排出収集形態別'!T58)</f>
        <v>0</v>
      </c>
      <c r="J62" s="238">
        <f>SUM('イ 生活　排出収集形態別'!X58,'イ 事業　排出収集形態別'!X58)</f>
        <v>1951</v>
      </c>
      <c r="K62" s="238">
        <v>0</v>
      </c>
      <c r="L62" s="238">
        <v>1099</v>
      </c>
      <c r="M62" s="86"/>
      <c r="N62" s="68">
        <f t="shared" si="16"/>
        <v>7888</v>
      </c>
      <c r="O62" s="68">
        <f t="shared" si="18"/>
        <v>944.8652896165438</v>
      </c>
      <c r="P62" s="69">
        <f>(W62/(D62+J62+L62))*100</f>
        <v>15.96912707903033</v>
      </c>
      <c r="Q62" s="313"/>
      <c r="R62" s="183">
        <v>22613</v>
      </c>
      <c r="S62" s="183">
        <v>0</v>
      </c>
      <c r="T62" s="183">
        <v>259</v>
      </c>
      <c r="U62" s="182">
        <f t="shared" si="20"/>
        <v>22872</v>
      </c>
      <c r="W62" s="182">
        <v>1469</v>
      </c>
    </row>
    <row r="63" spans="1:23" ht="39.75" customHeight="1">
      <c r="A63" s="86" t="s">
        <v>249</v>
      </c>
      <c r="B63" s="68">
        <f t="shared" si="15"/>
        <v>4691</v>
      </c>
      <c r="C63" s="92">
        <f t="shared" si="17"/>
        <v>1007.1353964830772</v>
      </c>
      <c r="D63" s="68">
        <f t="shared" si="14"/>
        <v>3801</v>
      </c>
      <c r="E63" s="288">
        <f>SUM('イ 生活　排出収集形態別'!D59,'イ 事業　排出収集形態別'!D59)</f>
        <v>2851</v>
      </c>
      <c r="F63" s="288">
        <f>SUM('イ 生活　排出収集形態別'!H59,'イ 事業　排出収集形態別'!H59)</f>
        <v>70</v>
      </c>
      <c r="G63" s="288">
        <f>SUM('イ 生活　排出収集形態別'!L59,'イ 事業　排出収集形態別'!L59)</f>
        <v>794</v>
      </c>
      <c r="H63" s="288">
        <f>SUM('イ 生活　排出収集形態別'!P59,'イ 事業　排出収集形態別'!P59)</f>
        <v>0</v>
      </c>
      <c r="I63" s="293">
        <f>SUM('イ 生活　排出収集形態別'!T59,'イ 事業　排出収集形態別'!T59)</f>
        <v>86</v>
      </c>
      <c r="J63" s="238">
        <f>SUM('イ 生活　排出収集形態別'!X59,'イ 事業　排出収集形態別'!X59)</f>
        <v>890</v>
      </c>
      <c r="K63" s="238">
        <v>0</v>
      </c>
      <c r="L63" s="238">
        <v>0</v>
      </c>
      <c r="M63" s="86"/>
      <c r="N63" s="238">
        <f t="shared" si="16"/>
        <v>3897</v>
      </c>
      <c r="O63" s="68">
        <f t="shared" si="18"/>
        <v>836.6673715827226</v>
      </c>
      <c r="P63" s="69">
        <f>(W63/(D63+J63+L63))*100</f>
        <v>18.887230867618847</v>
      </c>
      <c r="Q63" s="313"/>
      <c r="R63" s="183">
        <v>12661</v>
      </c>
      <c r="S63" s="183">
        <v>0</v>
      </c>
      <c r="T63" s="183">
        <v>100</v>
      </c>
      <c r="U63" s="182">
        <f t="shared" si="20"/>
        <v>12761</v>
      </c>
      <c r="W63" s="182">
        <v>886</v>
      </c>
    </row>
    <row r="64" spans="1:23" ht="39.75" customHeight="1">
      <c r="A64" s="161" t="s">
        <v>250</v>
      </c>
      <c r="B64" s="68">
        <f t="shared" si="15"/>
        <v>9835</v>
      </c>
      <c r="C64" s="92">
        <f t="shared" si="17"/>
        <v>720.710553921204</v>
      </c>
      <c r="D64" s="68">
        <f t="shared" si="14"/>
        <v>8100</v>
      </c>
      <c r="E64" s="288">
        <f>SUM('イ 生活　排出収集形態別'!D60,'イ 事業　排出収集形態別'!D60)</f>
        <v>6209</v>
      </c>
      <c r="F64" s="288">
        <f>SUM('イ 生活　排出収集形態別'!H60,'イ 事業　排出収集形態別'!H60)</f>
        <v>132</v>
      </c>
      <c r="G64" s="288">
        <f>SUM('イ 生活　排出収集形態別'!L60,'イ 事業　排出収集形態別'!L60)</f>
        <v>1295</v>
      </c>
      <c r="H64" s="288">
        <f>SUM('イ 生活　排出収集形態別'!P60,'イ 事業　排出収集形態別'!P60)</f>
        <v>24</v>
      </c>
      <c r="I64" s="293">
        <f>SUM('イ 生活　排出収集形態別'!T60,'イ 事業　排出収集形態別'!T60)</f>
        <v>440</v>
      </c>
      <c r="J64" s="238">
        <f>SUM('イ 生活　排出収集形態別'!X60,'イ 事業　排出収集形態別'!X60)</f>
        <v>13</v>
      </c>
      <c r="K64" s="238">
        <v>0</v>
      </c>
      <c r="L64" s="238">
        <v>1722</v>
      </c>
      <c r="M64" s="86"/>
      <c r="N64" s="68">
        <f t="shared" si="16"/>
        <v>6818</v>
      </c>
      <c r="O64" s="68">
        <f t="shared" si="18"/>
        <v>499.62425588558915</v>
      </c>
      <c r="P64" s="69">
        <f t="shared" si="19"/>
        <v>32.49618708693442</v>
      </c>
      <c r="Q64" s="313"/>
      <c r="R64" s="183">
        <v>36365</v>
      </c>
      <c r="S64" s="183">
        <v>0</v>
      </c>
      <c r="T64" s="183">
        <v>1022</v>
      </c>
      <c r="U64" s="182">
        <f t="shared" si="20"/>
        <v>37387</v>
      </c>
      <c r="W64" s="182">
        <v>3196</v>
      </c>
    </row>
    <row r="65" spans="1:23" ht="39.75" customHeight="1">
      <c r="A65" s="159" t="s">
        <v>251</v>
      </c>
      <c r="B65" s="71">
        <f t="shared" si="15"/>
        <v>1596</v>
      </c>
      <c r="C65" s="283">
        <f t="shared" si="17"/>
        <v>698.8337445622547</v>
      </c>
      <c r="D65" s="71">
        <f t="shared" si="14"/>
        <v>1222</v>
      </c>
      <c r="E65" s="289">
        <f>SUM('イ 生活　排出収集形態別'!D61,'イ 事業　排出収集形態別'!D61)</f>
        <v>1065</v>
      </c>
      <c r="F65" s="289">
        <f>SUM('イ 生活　排出収集形態別'!H61,'イ 事業　排出収集形態別'!H61)</f>
        <v>9</v>
      </c>
      <c r="G65" s="289">
        <f>SUM('イ 生活　排出収集形態別'!L61,'イ 事業　排出収集形態別'!L61)</f>
        <v>111</v>
      </c>
      <c r="H65" s="289">
        <f>SUM('イ 生活　排出収集形態別'!P61,'イ 事業　排出収集形態別'!P61)</f>
        <v>0</v>
      </c>
      <c r="I65" s="294">
        <f>SUM('イ 生活　排出収集形態別'!T61,'イ 事業　排出収集形態別'!T61)</f>
        <v>37</v>
      </c>
      <c r="J65" s="70">
        <f>SUM('イ 生活　排出収集形態別'!X61,'イ 事業　排出収集形態別'!X61)</f>
        <v>306</v>
      </c>
      <c r="K65" s="70">
        <v>0</v>
      </c>
      <c r="L65" s="70">
        <v>68</v>
      </c>
      <c r="M65" s="86"/>
      <c r="N65" s="71">
        <f t="shared" si="16"/>
        <v>1417</v>
      </c>
      <c r="O65" s="71">
        <f t="shared" si="18"/>
        <v>620.4557744641071</v>
      </c>
      <c r="P65" s="72">
        <f>(W65/(D65+J65))*100</f>
        <v>19.17539267015707</v>
      </c>
      <c r="Q65" s="313"/>
      <c r="R65" s="183">
        <v>6210</v>
      </c>
      <c r="S65" s="183">
        <v>0</v>
      </c>
      <c r="T65" s="183">
        <v>47</v>
      </c>
      <c r="U65" s="182">
        <f t="shared" si="20"/>
        <v>6257</v>
      </c>
      <c r="W65" s="182">
        <v>293</v>
      </c>
    </row>
    <row r="66" spans="1:23" ht="39.75" customHeight="1">
      <c r="A66" s="161" t="s">
        <v>252</v>
      </c>
      <c r="B66" s="68">
        <f t="shared" si="15"/>
        <v>1118</v>
      </c>
      <c r="C66" s="92">
        <f t="shared" si="17"/>
        <v>750.5546921416656</v>
      </c>
      <c r="D66" s="68">
        <f t="shared" si="14"/>
        <v>863</v>
      </c>
      <c r="E66" s="288">
        <f>SUM('イ 生活　排出収集形態別'!D62,'イ 事業　排出収集形態別'!D62)</f>
        <v>781</v>
      </c>
      <c r="F66" s="288">
        <f>SUM('イ 生活　排出収集形態別'!H62,'イ 事業　排出収集形態別'!H62)</f>
        <v>7</v>
      </c>
      <c r="G66" s="288">
        <f>SUM('イ 生活　排出収集形態別'!L62,'イ 事業　排出収集形態別'!L62)</f>
        <v>75</v>
      </c>
      <c r="H66" s="288">
        <f>SUM('イ 生活　排出収集形態別'!P62,'イ 事業　排出収集形態別'!P62)</f>
        <v>0</v>
      </c>
      <c r="I66" s="293">
        <f>SUM('イ 生活　排出収集形態別'!T62,'イ 事業　排出収集形態別'!T62)</f>
        <v>0</v>
      </c>
      <c r="J66" s="238">
        <f>SUM('イ 生活　排出収集形態別'!X62,'イ 事業　排出収集形態別'!X62)</f>
        <v>242</v>
      </c>
      <c r="K66" s="238">
        <v>13</v>
      </c>
      <c r="L66" s="238">
        <v>0</v>
      </c>
      <c r="M66" s="86"/>
      <c r="N66" s="68">
        <f>B66-G66-L66</f>
        <v>1043</v>
      </c>
      <c r="O66" s="68">
        <f t="shared" si="18"/>
        <v>700.2044220963838</v>
      </c>
      <c r="P66" s="69">
        <f>(W66/(D66+J66))*100</f>
        <v>13.574660633484163</v>
      </c>
      <c r="Q66" s="313"/>
      <c r="R66" s="183">
        <v>3320</v>
      </c>
      <c r="S66" s="183">
        <v>733</v>
      </c>
      <c r="T66" s="183">
        <v>28</v>
      </c>
      <c r="U66" s="182">
        <f t="shared" si="20"/>
        <v>4081</v>
      </c>
      <c r="W66" s="182">
        <v>150</v>
      </c>
    </row>
    <row r="67" spans="1:23" ht="39.75" customHeight="1" thickBot="1">
      <c r="A67" s="311" t="s">
        <v>253</v>
      </c>
      <c r="B67" s="74">
        <f>SUM(D67,J67,K67,L67)</f>
        <v>359</v>
      </c>
      <c r="C67" s="285">
        <f t="shared" si="17"/>
        <v>698.0565250785071</v>
      </c>
      <c r="D67" s="74">
        <f>SUM(E67:I67)</f>
        <v>264</v>
      </c>
      <c r="E67" s="291">
        <f>SUM('イ 生活　排出収集形態別'!D63,'イ 事業　排出収集形態別'!D63)</f>
        <v>232</v>
      </c>
      <c r="F67" s="291">
        <f>SUM('イ 生活　排出収集形態別'!H63,'イ 事業　排出収集形態別'!H63)</f>
        <v>2</v>
      </c>
      <c r="G67" s="291">
        <f>SUM('イ 生活　排出収集形態別'!L63,'イ 事業　排出収集形態別'!L63)</f>
        <v>30</v>
      </c>
      <c r="H67" s="291">
        <f>SUM('イ 生活　排出収集形態別'!P63,'イ 事業　排出収集形態別'!P63)</f>
        <v>0</v>
      </c>
      <c r="I67" s="296">
        <f>SUM('イ 生活　排出収集形態別'!T63,'イ 事業　排出収集形態別'!T63)</f>
        <v>0</v>
      </c>
      <c r="J67" s="298">
        <f>SUM('イ 生活　排出収集形態別'!X63,'イ 事業　排出収集形態別'!X63)</f>
        <v>95</v>
      </c>
      <c r="K67" s="298">
        <v>0</v>
      </c>
      <c r="L67" s="298">
        <v>0</v>
      </c>
      <c r="M67" s="86"/>
      <c r="N67" s="298">
        <f>B67-G67-L67</f>
        <v>329</v>
      </c>
      <c r="O67" s="74">
        <f t="shared" si="18"/>
        <v>639.7231107265427</v>
      </c>
      <c r="P67" s="75">
        <f>(W67/(D67+J67))*100</f>
        <v>16.71309192200557</v>
      </c>
      <c r="Q67" s="313"/>
      <c r="R67" s="183">
        <v>1405</v>
      </c>
      <c r="S67" s="183">
        <v>0</v>
      </c>
      <c r="T67" s="183">
        <v>4</v>
      </c>
      <c r="U67" s="182">
        <f t="shared" si="20"/>
        <v>1409</v>
      </c>
      <c r="W67" s="182">
        <v>60</v>
      </c>
    </row>
    <row r="68" spans="1:24" s="63" customFormat="1" ht="49.5" customHeight="1" thickBot="1">
      <c r="A68" s="263" t="s">
        <v>35</v>
      </c>
      <c r="B68" s="65">
        <f>SUM(B6:B35,B41:B67)</f>
        <v>2668571</v>
      </c>
      <c r="C68" s="285">
        <f>(B68*1000000)/(U68*365)</f>
        <v>980.2256824274247</v>
      </c>
      <c r="D68" s="65">
        <f>SUM(D6:D35,D41:D67)</f>
        <v>2257225</v>
      </c>
      <c r="E68" s="87">
        <f aca="true" t="shared" si="21" ref="E68:N68">SUM(E6:E35,E41:E67)</f>
        <v>1789729</v>
      </c>
      <c r="F68" s="87">
        <f t="shared" si="21"/>
        <v>136131</v>
      </c>
      <c r="G68" s="87">
        <f t="shared" si="21"/>
        <v>300412</v>
      </c>
      <c r="H68" s="87">
        <f t="shared" si="21"/>
        <v>10217</v>
      </c>
      <c r="I68" s="107">
        <f t="shared" si="21"/>
        <v>20736</v>
      </c>
      <c r="J68" s="64">
        <f t="shared" si="21"/>
        <v>198200</v>
      </c>
      <c r="K68" s="64">
        <f t="shared" si="21"/>
        <v>13</v>
      </c>
      <c r="L68" s="64">
        <f t="shared" si="21"/>
        <v>213133</v>
      </c>
      <c r="M68" s="85"/>
      <c r="N68" s="64">
        <f t="shared" si="21"/>
        <v>2155026</v>
      </c>
      <c r="O68" s="74">
        <f>(N68*1000000)/(U68*365)</f>
        <v>791.5891432151677</v>
      </c>
      <c r="P68" s="75">
        <f>(W68/(D68+J68+L68))*100</f>
        <v>23.51377785305772</v>
      </c>
      <c r="R68" s="64">
        <f aca="true" t="shared" si="22" ref="R68:W68">SUM(R6:R35,R41:R67)</f>
        <v>7240977</v>
      </c>
      <c r="S68" s="64">
        <f t="shared" si="22"/>
        <v>733</v>
      </c>
      <c r="T68" s="64">
        <f t="shared" si="22"/>
        <v>216933</v>
      </c>
      <c r="U68" s="64">
        <f t="shared" si="22"/>
        <v>7458643</v>
      </c>
      <c r="V68" s="111"/>
      <c r="W68" s="64">
        <f t="shared" si="22"/>
        <v>627478.8</v>
      </c>
      <c r="X68" s="9"/>
    </row>
    <row r="69" ht="30" customHeight="1">
      <c r="A69" s="98" t="s">
        <v>23</v>
      </c>
    </row>
    <row r="70" spans="1:23" ht="30" customHeight="1">
      <c r="A70" s="98" t="s">
        <v>110</v>
      </c>
      <c r="W70" s="9"/>
    </row>
    <row r="71" spans="1:23" ht="30" customHeight="1">
      <c r="A71" s="98" t="s">
        <v>181</v>
      </c>
      <c r="T71" s="9"/>
      <c r="U71" s="9"/>
      <c r="V71" s="9"/>
      <c r="W71" s="9"/>
    </row>
    <row r="72" spans="20:23" ht="27.75" customHeight="1">
      <c r="T72" s="9"/>
      <c r="U72" s="9"/>
      <c r="V72" s="9"/>
      <c r="W72" s="9"/>
    </row>
    <row r="73" spans="20:23" ht="27.75" customHeight="1">
      <c r="T73" s="9"/>
      <c r="U73" s="9"/>
      <c r="V73" s="9"/>
      <c r="W73" s="9"/>
    </row>
    <row r="76" ht="27.75" customHeight="1">
      <c r="X76" s="63"/>
    </row>
    <row r="77" ht="27.75" customHeight="1">
      <c r="X77" s="63"/>
    </row>
    <row r="78" ht="27.75" customHeight="1">
      <c r="X78" s="63"/>
    </row>
    <row r="556" spans="6:17" ht="27.75" customHeight="1">
      <c r="F556" s="3"/>
      <c r="G556" s="3"/>
      <c r="H556" s="3"/>
      <c r="I556" s="3"/>
      <c r="J556" s="3"/>
      <c r="K556" s="3"/>
      <c r="L556" s="3"/>
      <c r="N556" s="3"/>
      <c r="O556" s="3"/>
      <c r="P556" s="3"/>
      <c r="Q556" s="3"/>
    </row>
    <row r="557" spans="6:17" ht="27.75" customHeight="1">
      <c r="F557" s="3"/>
      <c r="G557" s="3"/>
      <c r="H557" s="3"/>
      <c r="I557" s="3"/>
      <c r="J557" s="3"/>
      <c r="K557" s="3"/>
      <c r="L557" s="3"/>
      <c r="N557" s="3"/>
      <c r="O557" s="3"/>
      <c r="P557" s="3"/>
      <c r="Q557" s="3"/>
    </row>
    <row r="558" spans="6:17" ht="27.75" customHeight="1">
      <c r="F558" s="3"/>
      <c r="G558" s="3"/>
      <c r="H558" s="3"/>
      <c r="I558" s="3"/>
      <c r="J558" s="3"/>
      <c r="K558" s="3"/>
      <c r="L558" s="3"/>
      <c r="N558" s="3"/>
      <c r="O558" s="3"/>
      <c r="P558" s="3"/>
      <c r="Q558" s="3"/>
    </row>
    <row r="559" spans="6:17" ht="27.75" customHeight="1">
      <c r="F559" s="3"/>
      <c r="G559" s="3"/>
      <c r="H559" s="3"/>
      <c r="I559" s="3"/>
      <c r="J559" s="3"/>
      <c r="K559" s="3"/>
      <c r="L559" s="3"/>
      <c r="N559" s="3"/>
      <c r="O559" s="3"/>
      <c r="P559" s="3"/>
      <c r="Q559" s="3"/>
    </row>
    <row r="560" spans="6:17" ht="27.75" customHeight="1">
      <c r="F560" s="3"/>
      <c r="G560" s="3"/>
      <c r="H560" s="3"/>
      <c r="I560" s="3"/>
      <c r="J560" s="3"/>
      <c r="K560" s="3"/>
      <c r="L560" s="3"/>
      <c r="N560" s="3"/>
      <c r="O560" s="3"/>
      <c r="P560" s="3"/>
      <c r="Q560" s="3"/>
    </row>
    <row r="561" spans="6:17" ht="27.75" customHeight="1">
      <c r="F561" s="3"/>
      <c r="G561" s="3"/>
      <c r="H561" s="3"/>
      <c r="I561" s="3"/>
      <c r="J561" s="3"/>
      <c r="K561" s="3"/>
      <c r="L561" s="3"/>
      <c r="N561" s="3"/>
      <c r="O561" s="3"/>
      <c r="P561" s="3"/>
      <c r="Q561" s="3"/>
    </row>
    <row r="562" spans="6:17" ht="27.75" customHeight="1">
      <c r="F562" s="3"/>
      <c r="G562" s="3"/>
      <c r="H562" s="3"/>
      <c r="I562" s="3"/>
      <c r="J562" s="3"/>
      <c r="K562" s="3"/>
      <c r="L562" s="3"/>
      <c r="N562" s="3"/>
      <c r="O562" s="3"/>
      <c r="P562" s="3"/>
      <c r="Q562" s="3"/>
    </row>
    <row r="563" spans="6:17" ht="27.75" customHeight="1">
      <c r="F563" s="3"/>
      <c r="G563" s="3"/>
      <c r="H563" s="3"/>
      <c r="I563" s="3"/>
      <c r="J563" s="3"/>
      <c r="K563" s="3"/>
      <c r="L563" s="3"/>
      <c r="N563" s="3"/>
      <c r="O563" s="3"/>
      <c r="P563" s="3"/>
      <c r="Q563" s="3"/>
    </row>
    <row r="564" spans="6:17" ht="27.75" customHeight="1">
      <c r="F564" s="3"/>
      <c r="G564" s="3"/>
      <c r="H564" s="3"/>
      <c r="I564" s="3"/>
      <c r="J564" s="3"/>
      <c r="K564" s="3"/>
      <c r="L564" s="3"/>
      <c r="N564" s="3"/>
      <c r="O564" s="3"/>
      <c r="P564" s="3"/>
      <c r="Q564" s="3"/>
    </row>
    <row r="565" spans="6:17" ht="27.75" customHeight="1">
      <c r="F565" s="3"/>
      <c r="G565" s="3"/>
      <c r="H565" s="3"/>
      <c r="I565" s="3"/>
      <c r="J565" s="3"/>
      <c r="K565" s="3"/>
      <c r="L565" s="3"/>
      <c r="N565" s="3"/>
      <c r="O565" s="3"/>
      <c r="P565" s="3"/>
      <c r="Q565" s="3"/>
    </row>
    <row r="566" spans="6:17" ht="27.75" customHeight="1">
      <c r="F566" s="3"/>
      <c r="G566" s="3"/>
      <c r="H566" s="3"/>
      <c r="I566" s="3"/>
      <c r="J566" s="3"/>
      <c r="K566" s="3"/>
      <c r="L566" s="3"/>
      <c r="N566" s="3"/>
      <c r="O566" s="3"/>
      <c r="P566" s="3"/>
      <c r="Q566" s="3"/>
    </row>
    <row r="567" spans="6:17" ht="27.75" customHeight="1">
      <c r="F567" s="3"/>
      <c r="G567" s="3"/>
      <c r="H567" s="3"/>
      <c r="I567" s="3"/>
      <c r="J567" s="3"/>
      <c r="K567" s="3"/>
      <c r="L567" s="3"/>
      <c r="N567" s="3"/>
      <c r="O567" s="3"/>
      <c r="P567" s="3"/>
      <c r="Q567" s="3"/>
    </row>
    <row r="568" spans="6:17" ht="27.75" customHeight="1">
      <c r="F568" s="3"/>
      <c r="G568" s="3"/>
      <c r="H568" s="3"/>
      <c r="I568" s="3"/>
      <c r="J568" s="3"/>
      <c r="K568" s="3"/>
      <c r="L568" s="3"/>
      <c r="N568" s="3"/>
      <c r="O568" s="3"/>
      <c r="P568" s="3"/>
      <c r="Q568" s="3"/>
    </row>
    <row r="569" spans="6:17" ht="27.75" customHeight="1">
      <c r="F569" s="3"/>
      <c r="G569" s="3"/>
      <c r="H569" s="3"/>
      <c r="I569" s="3"/>
      <c r="J569" s="3"/>
      <c r="K569" s="3"/>
      <c r="L569" s="3"/>
      <c r="N569" s="3"/>
      <c r="O569" s="3"/>
      <c r="P569" s="3"/>
      <c r="Q569" s="3"/>
    </row>
    <row r="570" spans="6:17" ht="27.75" customHeight="1">
      <c r="F570" s="3"/>
      <c r="G570" s="3"/>
      <c r="H570" s="3"/>
      <c r="I570" s="3"/>
      <c r="J570" s="3"/>
      <c r="K570" s="3"/>
      <c r="L570" s="3"/>
      <c r="N570" s="3"/>
      <c r="O570" s="3"/>
      <c r="P570" s="3"/>
      <c r="Q570" s="3"/>
    </row>
    <row r="571" spans="6:17" ht="27.75" customHeight="1">
      <c r="F571" s="3"/>
      <c r="G571" s="3"/>
      <c r="H571" s="3"/>
      <c r="I571" s="3"/>
      <c r="J571" s="3"/>
      <c r="K571" s="3"/>
      <c r="L571" s="3"/>
      <c r="N571" s="3"/>
      <c r="O571" s="3"/>
      <c r="P571" s="3"/>
      <c r="Q571" s="3"/>
    </row>
    <row r="572" spans="6:17" ht="27.75" customHeight="1">
      <c r="F572" s="3"/>
      <c r="G572" s="3"/>
      <c r="H572" s="3"/>
      <c r="I572" s="3"/>
      <c r="J572" s="3"/>
      <c r="K572" s="3"/>
      <c r="L572" s="3"/>
      <c r="N572" s="3"/>
      <c r="O572" s="3"/>
      <c r="P572" s="3"/>
      <c r="Q572" s="3"/>
    </row>
    <row r="573" spans="6:17" ht="27.75" customHeight="1">
      <c r="F573" s="3"/>
      <c r="G573" s="3"/>
      <c r="H573" s="3"/>
      <c r="I573" s="3"/>
      <c r="J573" s="3"/>
      <c r="K573" s="3"/>
      <c r="L573" s="3"/>
      <c r="N573" s="3"/>
      <c r="O573" s="3"/>
      <c r="P573" s="3"/>
      <c r="Q573" s="3"/>
    </row>
    <row r="574" spans="6:17" ht="27.75" customHeight="1">
      <c r="F574" s="3"/>
      <c r="G574" s="3"/>
      <c r="H574" s="3"/>
      <c r="I574" s="3"/>
      <c r="J574" s="3"/>
      <c r="K574" s="3"/>
      <c r="L574" s="3"/>
      <c r="N574" s="3"/>
      <c r="O574" s="3"/>
      <c r="P574" s="3"/>
      <c r="Q574" s="3"/>
    </row>
    <row r="575" spans="6:17" ht="27.75" customHeight="1">
      <c r="F575" s="3"/>
      <c r="G575" s="3"/>
      <c r="H575" s="3"/>
      <c r="I575" s="3"/>
      <c r="J575" s="3"/>
      <c r="K575" s="3"/>
      <c r="L575" s="3"/>
      <c r="N575" s="3"/>
      <c r="O575" s="3"/>
      <c r="P575" s="3"/>
      <c r="Q575" s="3"/>
    </row>
    <row r="576" spans="6:17" ht="27.75" customHeight="1">
      <c r="F576" s="3"/>
      <c r="G576" s="3"/>
      <c r="H576" s="3"/>
      <c r="I576" s="3"/>
      <c r="J576" s="3"/>
      <c r="K576" s="3"/>
      <c r="L576" s="3"/>
      <c r="N576" s="3"/>
      <c r="O576" s="3"/>
      <c r="P576" s="3"/>
      <c r="Q576" s="3"/>
    </row>
    <row r="577" spans="6:17" ht="27.75" customHeight="1">
      <c r="F577" s="3"/>
      <c r="G577" s="3"/>
      <c r="H577" s="3"/>
      <c r="I577" s="3"/>
      <c r="J577" s="3"/>
      <c r="K577" s="3"/>
      <c r="L577" s="3"/>
      <c r="N577" s="3"/>
      <c r="O577" s="3"/>
      <c r="P577" s="3"/>
      <c r="Q577" s="3"/>
    </row>
    <row r="578" spans="6:17" ht="27.75" customHeight="1">
      <c r="F578" s="3"/>
      <c r="G578" s="3"/>
      <c r="H578" s="3"/>
      <c r="I578" s="3"/>
      <c r="J578" s="3"/>
      <c r="K578" s="3"/>
      <c r="L578" s="3"/>
      <c r="N578" s="3"/>
      <c r="O578" s="3"/>
      <c r="P578" s="3"/>
      <c r="Q578" s="3"/>
    </row>
    <row r="579" spans="6:17" ht="27.75" customHeight="1">
      <c r="F579" s="3"/>
      <c r="G579" s="3"/>
      <c r="H579" s="3"/>
      <c r="I579" s="3"/>
      <c r="J579" s="3"/>
      <c r="K579" s="3"/>
      <c r="L579" s="3"/>
      <c r="N579" s="3"/>
      <c r="O579" s="3"/>
      <c r="P579" s="3"/>
      <c r="Q579" s="3"/>
    </row>
    <row r="580" spans="6:17" ht="27.75" customHeight="1">
      <c r="F580" s="3"/>
      <c r="G580" s="3"/>
      <c r="H580" s="3"/>
      <c r="I580" s="3"/>
      <c r="J580" s="3"/>
      <c r="K580" s="3"/>
      <c r="L580" s="3"/>
      <c r="N580" s="3"/>
      <c r="O580" s="3"/>
      <c r="P580" s="3"/>
      <c r="Q580" s="3"/>
    </row>
    <row r="581" spans="6:17" ht="27.75" customHeight="1">
      <c r="F581" s="3"/>
      <c r="G581" s="3"/>
      <c r="H581" s="3"/>
      <c r="I581" s="3"/>
      <c r="J581" s="3"/>
      <c r="K581" s="3"/>
      <c r="L581" s="3"/>
      <c r="N581" s="3"/>
      <c r="O581" s="3"/>
      <c r="P581" s="3"/>
      <c r="Q581" s="3"/>
    </row>
    <row r="582" spans="6:17" ht="27.75" customHeight="1">
      <c r="F582" s="3"/>
      <c r="G582" s="3"/>
      <c r="H582" s="3"/>
      <c r="I582" s="3"/>
      <c r="J582" s="3"/>
      <c r="K582" s="3"/>
      <c r="L582" s="3"/>
      <c r="N582" s="3"/>
      <c r="O582" s="3"/>
      <c r="P582" s="3"/>
      <c r="Q582" s="3"/>
    </row>
    <row r="583" spans="6:17" ht="27.75" customHeight="1">
      <c r="F583" s="3"/>
      <c r="G583" s="3"/>
      <c r="H583" s="3"/>
      <c r="I583" s="3"/>
      <c r="J583" s="3"/>
      <c r="K583" s="3"/>
      <c r="L583" s="3"/>
      <c r="N583" s="3"/>
      <c r="O583" s="3"/>
      <c r="P583" s="3"/>
      <c r="Q583" s="3"/>
    </row>
    <row r="584" spans="6:17" ht="27.75" customHeight="1">
      <c r="F584" s="3"/>
      <c r="G584" s="3"/>
      <c r="H584" s="3"/>
      <c r="I584" s="3"/>
      <c r="J584" s="3"/>
      <c r="K584" s="3"/>
      <c r="L584" s="3"/>
      <c r="N584" s="3"/>
      <c r="O584" s="3"/>
      <c r="P584" s="3"/>
      <c r="Q584" s="3"/>
    </row>
    <row r="585" spans="6:17" ht="27.75" customHeight="1">
      <c r="F585" s="3"/>
      <c r="G585" s="3"/>
      <c r="H585" s="3"/>
      <c r="I585" s="3"/>
      <c r="J585" s="3"/>
      <c r="K585" s="3"/>
      <c r="L585" s="3"/>
      <c r="N585" s="3"/>
      <c r="O585" s="3"/>
      <c r="P585" s="3"/>
      <c r="Q585" s="3"/>
    </row>
  </sheetData>
  <mergeCells count="26">
    <mergeCell ref="R39:S39"/>
    <mergeCell ref="T39:T40"/>
    <mergeCell ref="J39:J40"/>
    <mergeCell ref="N38:N40"/>
    <mergeCell ref="K39:K40"/>
    <mergeCell ref="L39:L40"/>
    <mergeCell ref="A38:A40"/>
    <mergeCell ref="A3:A5"/>
    <mergeCell ref="B4:B5"/>
    <mergeCell ref="N3:N5"/>
    <mergeCell ref="C4:C5"/>
    <mergeCell ref="J4:J5"/>
    <mergeCell ref="L4:L5"/>
    <mergeCell ref="K4:K5"/>
    <mergeCell ref="B39:B40"/>
    <mergeCell ref="C39:C40"/>
    <mergeCell ref="W3:W5"/>
    <mergeCell ref="W38:W40"/>
    <mergeCell ref="P38:P40"/>
    <mergeCell ref="O38:O40"/>
    <mergeCell ref="P3:P5"/>
    <mergeCell ref="O3:O5"/>
    <mergeCell ref="R4:S4"/>
    <mergeCell ref="T4:T5"/>
    <mergeCell ref="R3:U3"/>
    <mergeCell ref="R38:U38"/>
  </mergeCells>
  <printOptions horizontalCentered="1"/>
  <pageMargins left="0.5905511811023623" right="0.5905511811023623" top="0.5905511811023623" bottom="0.5905511811023623" header="0.3937007874015748" footer="0.3937007874015748"/>
  <pageSetup firstPageNumber="19" useFirstPageNumber="1" fitToHeight="2" horizontalDpi="600" verticalDpi="600" orientation="portrait" pageOrder="overThenDown" paperSize="9" scale="50" r:id="rId2"/>
  <headerFooter alignWithMargins="0">
    <oddFooter>&amp;C&amp;P</oddFooter>
  </headerFooter>
  <rowBreaks count="1" manualBreakCount="1">
    <brk id="35" max="1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">
    <tabColor indexed="11"/>
  </sheetPr>
  <dimension ref="A1:AD64"/>
  <sheetViews>
    <sheetView view="pageBreakPreview" zoomScale="75" zoomScaleNormal="60" zoomScaleSheetLayoutView="75" workbookViewId="0" topLeftCell="A1">
      <pane xSplit="1" ySplit="6" topLeftCell="B7" activePane="bottomRight" state="frozen"/>
      <selection pane="topLeft" activeCell="I50" sqref="I50:I75"/>
      <selection pane="topRight" activeCell="I50" sqref="I50:I75"/>
      <selection pane="bottomLeft" activeCell="I50" sqref="I50:I75"/>
      <selection pane="bottomRight" activeCell="L2" sqref="L2"/>
    </sheetView>
  </sheetViews>
  <sheetFormatPr defaultColWidth="8.796875" defaultRowHeight="27.75" customHeight="1"/>
  <cols>
    <col min="1" max="1" width="15.3984375" style="9" customWidth="1"/>
    <col min="2" max="2" width="15.09765625" style="9" customWidth="1"/>
    <col min="3" max="3" width="15.59765625" style="9" customWidth="1"/>
    <col min="4" max="4" width="15.8984375" style="9" customWidth="1"/>
    <col min="5" max="6" width="13.8984375" style="9" customWidth="1"/>
    <col min="7" max="7" width="10" style="9" customWidth="1"/>
    <col min="8" max="8" width="14.59765625" style="9" customWidth="1"/>
    <col min="9" max="10" width="13.09765625" style="9" customWidth="1"/>
    <col min="11" max="11" width="9.69921875" style="9" customWidth="1"/>
    <col min="12" max="12" width="13.69921875" style="9" customWidth="1"/>
    <col min="13" max="14" width="13.09765625" style="9" customWidth="1"/>
    <col min="15" max="15" width="10" style="9" customWidth="1"/>
    <col min="16" max="16" width="11.19921875" style="9" customWidth="1"/>
    <col min="17" max="17" width="9.8984375" style="9" customWidth="1"/>
    <col min="18" max="18" width="10.3984375" style="9" customWidth="1"/>
    <col min="19" max="19" width="8.19921875" style="9" customWidth="1"/>
    <col min="20" max="20" width="11.69921875" style="9" customWidth="1"/>
    <col min="21" max="21" width="11.09765625" style="9" customWidth="1"/>
    <col min="22" max="22" width="10.5" style="9" customWidth="1"/>
    <col min="23" max="23" width="9.09765625" style="9" customWidth="1"/>
    <col min="24" max="24" width="12.09765625" style="2" customWidth="1"/>
    <col min="25" max="25" width="8.59765625" style="9" customWidth="1"/>
    <col min="26" max="26" width="11.19921875" style="10" customWidth="1"/>
    <col min="27" max="28" width="11.19921875" style="9" customWidth="1"/>
    <col min="29" max="29" width="9.69921875" style="9" customWidth="1"/>
    <col min="30" max="30" width="12" style="9" customWidth="1"/>
    <col min="31" max="16384" width="11" style="9" customWidth="1"/>
  </cols>
  <sheetData>
    <row r="1" spans="1:26" s="7" customFormat="1" ht="30.75" customHeight="1">
      <c r="A1" s="61" t="s">
        <v>189</v>
      </c>
      <c r="B1" s="61"/>
      <c r="X1" s="4"/>
      <c r="Z1" s="316"/>
    </row>
    <row r="2" spans="1:30" s="7" customFormat="1" ht="32.25" customHeight="1" thickBot="1">
      <c r="A2" s="61" t="s">
        <v>304</v>
      </c>
      <c r="B2" s="61"/>
      <c r="X2" s="80"/>
      <c r="Y2" s="321"/>
      <c r="Z2" s="321"/>
      <c r="AA2" s="321"/>
      <c r="AB2" s="321"/>
      <c r="AC2" s="321"/>
      <c r="AD2" s="80" t="s">
        <v>112</v>
      </c>
    </row>
    <row r="3" spans="1:30" s="63" customFormat="1" ht="24" customHeight="1" thickBot="1">
      <c r="A3" s="437" t="s">
        <v>32</v>
      </c>
      <c r="B3" s="78" t="s">
        <v>300</v>
      </c>
      <c r="C3" s="77"/>
      <c r="D3" s="99"/>
      <c r="E3" s="99"/>
      <c r="F3" s="99"/>
      <c r="G3" s="99"/>
      <c r="H3" s="99"/>
      <c r="I3" s="99"/>
      <c r="J3" s="99"/>
      <c r="K3" s="99"/>
      <c r="L3" s="104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104"/>
      <c r="Y3" s="319"/>
      <c r="Z3" s="320"/>
      <c r="AA3" s="320"/>
      <c r="AB3" s="320"/>
      <c r="AC3" s="320"/>
      <c r="AD3" s="322"/>
    </row>
    <row r="4" spans="1:30" s="63" customFormat="1" ht="24" customHeight="1">
      <c r="A4" s="438"/>
      <c r="B4" s="438" t="s">
        <v>135</v>
      </c>
      <c r="C4" s="102" t="s">
        <v>137</v>
      </c>
      <c r="D4" s="100"/>
      <c r="E4" s="100"/>
      <c r="F4" s="100"/>
      <c r="G4" s="100"/>
      <c r="H4" s="100"/>
      <c r="I4" s="100"/>
      <c r="J4" s="100"/>
      <c r="K4" s="100"/>
      <c r="L4" s="103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1"/>
      <c r="X4" s="78" t="s">
        <v>138</v>
      </c>
      <c r="Y4" s="79"/>
      <c r="Z4" s="317"/>
      <c r="AD4" s="323"/>
    </row>
    <row r="5" spans="1:30" s="63" customFormat="1" ht="18.75" customHeight="1">
      <c r="A5" s="438"/>
      <c r="B5" s="438"/>
      <c r="C5" s="447" t="s">
        <v>136</v>
      </c>
      <c r="D5" s="441" t="s">
        <v>31</v>
      </c>
      <c r="E5" s="443" t="s">
        <v>195</v>
      </c>
      <c r="F5" s="443"/>
      <c r="G5" s="444"/>
      <c r="H5" s="439" t="s">
        <v>31</v>
      </c>
      <c r="I5" s="443" t="s">
        <v>196</v>
      </c>
      <c r="J5" s="443"/>
      <c r="K5" s="444"/>
      <c r="L5" s="439" t="s">
        <v>31</v>
      </c>
      <c r="M5" s="443" t="s">
        <v>197</v>
      </c>
      <c r="N5" s="443"/>
      <c r="O5" s="444"/>
      <c r="P5" s="439" t="s">
        <v>31</v>
      </c>
      <c r="Q5" s="443" t="s">
        <v>198</v>
      </c>
      <c r="R5" s="443"/>
      <c r="S5" s="444"/>
      <c r="T5" s="441" t="s">
        <v>31</v>
      </c>
      <c r="U5" s="443" t="s">
        <v>199</v>
      </c>
      <c r="V5" s="443"/>
      <c r="W5" s="446"/>
      <c r="X5" s="434" t="s">
        <v>31</v>
      </c>
      <c r="Y5" s="432" t="s">
        <v>294</v>
      </c>
      <c r="Z5" s="432" t="s">
        <v>295</v>
      </c>
      <c r="AA5" s="432" t="s">
        <v>296</v>
      </c>
      <c r="AB5" s="432" t="s">
        <v>297</v>
      </c>
      <c r="AC5" s="432" t="s">
        <v>298</v>
      </c>
      <c r="AD5" s="436" t="s">
        <v>299</v>
      </c>
    </row>
    <row r="6" spans="1:30" s="63" customFormat="1" ht="21.75" customHeight="1" thickBot="1">
      <c r="A6" s="438"/>
      <c r="B6" s="445"/>
      <c r="C6" s="448"/>
      <c r="D6" s="442"/>
      <c r="E6" s="324" t="s">
        <v>41</v>
      </c>
      <c r="F6" s="324" t="s">
        <v>42</v>
      </c>
      <c r="G6" s="325" t="s">
        <v>54</v>
      </c>
      <c r="H6" s="440"/>
      <c r="I6" s="324" t="s">
        <v>41</v>
      </c>
      <c r="J6" s="324" t="s">
        <v>42</v>
      </c>
      <c r="K6" s="325" t="s">
        <v>54</v>
      </c>
      <c r="L6" s="440"/>
      <c r="M6" s="324" t="s">
        <v>41</v>
      </c>
      <c r="N6" s="324" t="s">
        <v>42</v>
      </c>
      <c r="O6" s="325" t="s">
        <v>54</v>
      </c>
      <c r="P6" s="440"/>
      <c r="Q6" s="324" t="s">
        <v>41</v>
      </c>
      <c r="R6" s="324" t="s">
        <v>42</v>
      </c>
      <c r="S6" s="325" t="s">
        <v>54</v>
      </c>
      <c r="T6" s="449"/>
      <c r="U6" s="324" t="s">
        <v>41</v>
      </c>
      <c r="V6" s="324" t="s">
        <v>42</v>
      </c>
      <c r="W6" s="331" t="s">
        <v>54</v>
      </c>
      <c r="X6" s="435"/>
      <c r="Y6" s="433"/>
      <c r="Z6" s="433"/>
      <c r="AA6" s="433"/>
      <c r="AB6" s="433"/>
      <c r="AC6" s="433"/>
      <c r="AD6" s="412"/>
    </row>
    <row r="7" spans="1:30" s="63" customFormat="1" ht="27.75" customHeight="1">
      <c r="A7" s="160" t="s">
        <v>200</v>
      </c>
      <c r="B7" s="191">
        <f>SUM(C7,X7)</f>
        <v>499935</v>
      </c>
      <c r="C7" s="188">
        <f>SUM(D7,H7,L7,P7,T7)</f>
        <v>499935</v>
      </c>
      <c r="D7" s="192">
        <f>SUM(E7:G7)</f>
        <v>370757</v>
      </c>
      <c r="E7" s="242">
        <v>370757</v>
      </c>
      <c r="F7" s="326">
        <v>0</v>
      </c>
      <c r="G7" s="192">
        <v>0</v>
      </c>
      <c r="H7" s="193">
        <f>SUM(I7:K7)</f>
        <v>47017</v>
      </c>
      <c r="I7" s="242">
        <v>47017</v>
      </c>
      <c r="J7" s="326">
        <v>0</v>
      </c>
      <c r="K7" s="192">
        <v>0</v>
      </c>
      <c r="L7" s="194">
        <f aca="true" t="shared" si="0" ref="L7:L36">SUM(M7:O7)</f>
        <v>71879</v>
      </c>
      <c r="M7" s="242">
        <v>0</v>
      </c>
      <c r="N7" s="242">
        <v>71879</v>
      </c>
      <c r="O7" s="330">
        <v>0</v>
      </c>
      <c r="P7" s="193">
        <f aca="true" t="shared" si="1" ref="P7:P36">SUM(Q7:S7)</f>
        <v>2388</v>
      </c>
      <c r="Q7" s="242">
        <v>2388</v>
      </c>
      <c r="R7" s="326">
        <v>0</v>
      </c>
      <c r="S7" s="330">
        <v>0</v>
      </c>
      <c r="T7" s="193">
        <f aca="true" t="shared" si="2" ref="T7:T36">SUM(U7:W7)</f>
        <v>7894</v>
      </c>
      <c r="U7" s="242">
        <v>7894</v>
      </c>
      <c r="V7" s="326">
        <v>0</v>
      </c>
      <c r="W7" s="332">
        <v>0</v>
      </c>
      <c r="X7" s="188">
        <f aca="true" t="shared" si="3" ref="X7:X36">SUM(Y7:AD7)</f>
        <v>0</v>
      </c>
      <c r="Y7" s="213">
        <v>0</v>
      </c>
      <c r="Z7" s="213">
        <v>0</v>
      </c>
      <c r="AA7" s="213">
        <v>0</v>
      </c>
      <c r="AB7" s="213">
        <v>0</v>
      </c>
      <c r="AC7" s="213">
        <v>0</v>
      </c>
      <c r="AD7" s="337">
        <v>0</v>
      </c>
    </row>
    <row r="8" spans="1:30" s="63" customFormat="1" ht="27.75" customHeight="1">
      <c r="A8" s="161" t="s">
        <v>201</v>
      </c>
      <c r="B8" s="195">
        <f aca="true" t="shared" si="4" ref="B8:B36">SUM(C8,X8)</f>
        <v>101528</v>
      </c>
      <c r="C8" s="190">
        <f aca="true" t="shared" si="5" ref="C8:C36">SUM(D8,H8,L8,P8,T8)</f>
        <v>92511</v>
      </c>
      <c r="D8" s="196">
        <f aca="true" t="shared" si="6" ref="D8:D36">SUM(E8:G8)</f>
        <v>75930</v>
      </c>
      <c r="E8" s="189">
        <v>75930</v>
      </c>
      <c r="F8" s="327">
        <v>0</v>
      </c>
      <c r="G8" s="196">
        <v>0</v>
      </c>
      <c r="H8" s="197">
        <f>SUM(I8:K8)</f>
        <v>4496</v>
      </c>
      <c r="I8" s="189">
        <v>4496</v>
      </c>
      <c r="J8" s="327">
        <v>0</v>
      </c>
      <c r="K8" s="196">
        <v>0</v>
      </c>
      <c r="L8" s="198">
        <f t="shared" si="0"/>
        <v>11661</v>
      </c>
      <c r="M8" s="189">
        <v>5739</v>
      </c>
      <c r="N8" s="327">
        <v>5922</v>
      </c>
      <c r="O8" s="196">
        <v>0</v>
      </c>
      <c r="P8" s="197">
        <f t="shared" si="1"/>
        <v>204</v>
      </c>
      <c r="Q8" s="189">
        <v>204</v>
      </c>
      <c r="R8" s="327">
        <v>0</v>
      </c>
      <c r="S8" s="196">
        <v>0</v>
      </c>
      <c r="T8" s="197">
        <f t="shared" si="2"/>
        <v>220</v>
      </c>
      <c r="U8" s="189">
        <v>220</v>
      </c>
      <c r="V8" s="327">
        <v>0</v>
      </c>
      <c r="W8" s="197">
        <v>0</v>
      </c>
      <c r="X8" s="190">
        <f t="shared" si="3"/>
        <v>9017</v>
      </c>
      <c r="Y8" s="213">
        <v>0</v>
      </c>
      <c r="Z8" s="213">
        <v>6</v>
      </c>
      <c r="AA8" s="213">
        <v>1021</v>
      </c>
      <c r="AB8" s="213">
        <v>1920</v>
      </c>
      <c r="AC8" s="213">
        <v>0</v>
      </c>
      <c r="AD8" s="337">
        <v>6070</v>
      </c>
    </row>
    <row r="9" spans="1:30" s="63" customFormat="1" ht="27.75" customHeight="1">
      <c r="A9" s="161" t="s">
        <v>202</v>
      </c>
      <c r="B9" s="195">
        <f t="shared" si="4"/>
        <v>91334</v>
      </c>
      <c r="C9" s="190">
        <f t="shared" si="5"/>
        <v>82129</v>
      </c>
      <c r="D9" s="196">
        <f t="shared" si="6"/>
        <v>64731</v>
      </c>
      <c r="E9" s="189">
        <v>63676</v>
      </c>
      <c r="F9" s="327">
        <v>1055</v>
      </c>
      <c r="G9" s="196">
        <v>0</v>
      </c>
      <c r="H9" s="197">
        <f aca="true" t="shared" si="7" ref="H9:H36">SUM(I9:K9)</f>
        <v>4211</v>
      </c>
      <c r="I9" s="189">
        <v>4101</v>
      </c>
      <c r="J9" s="327">
        <v>110</v>
      </c>
      <c r="K9" s="196">
        <v>0</v>
      </c>
      <c r="L9" s="198">
        <f t="shared" si="0"/>
        <v>12800</v>
      </c>
      <c r="M9" s="189">
        <v>3288</v>
      </c>
      <c r="N9" s="327">
        <v>9512</v>
      </c>
      <c r="O9" s="196">
        <v>0</v>
      </c>
      <c r="P9" s="197">
        <f t="shared" si="1"/>
        <v>174</v>
      </c>
      <c r="Q9" s="189">
        <v>0</v>
      </c>
      <c r="R9" s="327">
        <v>174</v>
      </c>
      <c r="S9" s="196">
        <v>0</v>
      </c>
      <c r="T9" s="197">
        <f t="shared" si="2"/>
        <v>213</v>
      </c>
      <c r="U9" s="189">
        <v>213</v>
      </c>
      <c r="V9" s="327">
        <v>0</v>
      </c>
      <c r="W9" s="197">
        <v>0</v>
      </c>
      <c r="X9" s="190">
        <f t="shared" si="3"/>
        <v>9205</v>
      </c>
      <c r="Y9" s="213">
        <v>0</v>
      </c>
      <c r="Z9" s="213">
        <v>4843</v>
      </c>
      <c r="AA9" s="213">
        <v>4320</v>
      </c>
      <c r="AB9" s="213">
        <v>42</v>
      </c>
      <c r="AC9" s="213">
        <v>0</v>
      </c>
      <c r="AD9" s="337">
        <v>0</v>
      </c>
    </row>
    <row r="10" spans="1:30" s="63" customFormat="1" ht="27.75" customHeight="1">
      <c r="A10" s="161" t="s">
        <v>203</v>
      </c>
      <c r="B10" s="195">
        <f t="shared" si="4"/>
        <v>102333</v>
      </c>
      <c r="C10" s="190">
        <f t="shared" si="5"/>
        <v>98796</v>
      </c>
      <c r="D10" s="196">
        <f t="shared" si="6"/>
        <v>69280</v>
      </c>
      <c r="E10" s="189">
        <v>42914</v>
      </c>
      <c r="F10" s="327">
        <v>26366</v>
      </c>
      <c r="G10" s="196">
        <v>0</v>
      </c>
      <c r="H10" s="197">
        <f t="shared" si="7"/>
        <v>4684</v>
      </c>
      <c r="I10" s="189">
        <v>422</v>
      </c>
      <c r="J10" s="327">
        <v>4262</v>
      </c>
      <c r="K10" s="196">
        <v>0</v>
      </c>
      <c r="L10" s="198">
        <f t="shared" si="0"/>
        <v>24258</v>
      </c>
      <c r="M10" s="189">
        <v>0</v>
      </c>
      <c r="N10" s="327">
        <v>24258</v>
      </c>
      <c r="O10" s="196">
        <v>0</v>
      </c>
      <c r="P10" s="197">
        <f t="shared" si="1"/>
        <v>125</v>
      </c>
      <c r="Q10" s="189">
        <v>0</v>
      </c>
      <c r="R10" s="327">
        <v>125</v>
      </c>
      <c r="S10" s="196">
        <v>0</v>
      </c>
      <c r="T10" s="197">
        <f t="shared" si="2"/>
        <v>449</v>
      </c>
      <c r="U10" s="189">
        <v>0</v>
      </c>
      <c r="V10" s="327">
        <v>449</v>
      </c>
      <c r="W10" s="197">
        <v>0</v>
      </c>
      <c r="X10" s="190">
        <f t="shared" si="3"/>
        <v>3537</v>
      </c>
      <c r="Y10" s="213">
        <v>0</v>
      </c>
      <c r="Z10" s="213">
        <v>1251</v>
      </c>
      <c r="AA10" s="213">
        <v>2286</v>
      </c>
      <c r="AB10" s="213">
        <v>0</v>
      </c>
      <c r="AC10" s="213">
        <v>0</v>
      </c>
      <c r="AD10" s="337">
        <v>0</v>
      </c>
    </row>
    <row r="11" spans="1:30" s="63" customFormat="1" ht="27.75" customHeight="1">
      <c r="A11" s="159" t="s">
        <v>204</v>
      </c>
      <c r="B11" s="195">
        <f t="shared" si="4"/>
        <v>36704</v>
      </c>
      <c r="C11" s="190">
        <f t="shared" si="5"/>
        <v>36704</v>
      </c>
      <c r="D11" s="199">
        <f t="shared" si="6"/>
        <v>26561</v>
      </c>
      <c r="E11" s="209">
        <v>16689</v>
      </c>
      <c r="F11" s="328">
        <v>9872</v>
      </c>
      <c r="G11" s="199">
        <v>0</v>
      </c>
      <c r="H11" s="200">
        <f t="shared" si="7"/>
        <v>1132</v>
      </c>
      <c r="I11" s="209">
        <v>140</v>
      </c>
      <c r="J11" s="328">
        <v>992</v>
      </c>
      <c r="K11" s="199">
        <v>0</v>
      </c>
      <c r="L11" s="201">
        <f t="shared" si="0"/>
        <v>7610</v>
      </c>
      <c r="M11" s="209">
        <v>2769</v>
      </c>
      <c r="N11" s="328">
        <v>4841</v>
      </c>
      <c r="O11" s="199">
        <v>0</v>
      </c>
      <c r="P11" s="200">
        <f t="shared" si="1"/>
        <v>48</v>
      </c>
      <c r="Q11" s="209">
        <v>48</v>
      </c>
      <c r="R11" s="328">
        <v>0</v>
      </c>
      <c r="S11" s="199">
        <v>0</v>
      </c>
      <c r="T11" s="200">
        <f t="shared" si="2"/>
        <v>1353</v>
      </c>
      <c r="U11" s="209">
        <v>40</v>
      </c>
      <c r="V11" s="328">
        <v>1313</v>
      </c>
      <c r="W11" s="200">
        <v>0</v>
      </c>
      <c r="X11" s="208">
        <f t="shared" si="3"/>
        <v>0</v>
      </c>
      <c r="Y11" s="336">
        <v>0</v>
      </c>
      <c r="Z11" s="336">
        <v>0</v>
      </c>
      <c r="AA11" s="336">
        <v>0</v>
      </c>
      <c r="AB11" s="336">
        <v>0</v>
      </c>
      <c r="AC11" s="336">
        <v>0</v>
      </c>
      <c r="AD11" s="338">
        <v>0</v>
      </c>
    </row>
    <row r="12" spans="1:30" s="63" customFormat="1" ht="27.75" customHeight="1">
      <c r="A12" s="158" t="s">
        <v>205</v>
      </c>
      <c r="B12" s="202">
        <f t="shared" si="4"/>
        <v>30924</v>
      </c>
      <c r="C12" s="203">
        <f t="shared" si="5"/>
        <v>28061</v>
      </c>
      <c r="D12" s="204">
        <f t="shared" si="6"/>
        <v>23495</v>
      </c>
      <c r="E12" s="210">
        <v>2506</v>
      </c>
      <c r="F12" s="329">
        <v>20989</v>
      </c>
      <c r="G12" s="204">
        <v>0</v>
      </c>
      <c r="H12" s="205">
        <f t="shared" si="7"/>
        <v>2898</v>
      </c>
      <c r="I12" s="210">
        <v>322</v>
      </c>
      <c r="J12" s="329">
        <v>2576</v>
      </c>
      <c r="K12" s="204">
        <v>0</v>
      </c>
      <c r="L12" s="206">
        <f t="shared" si="0"/>
        <v>1653</v>
      </c>
      <c r="M12" s="210">
        <v>1349</v>
      </c>
      <c r="N12" s="329">
        <v>304</v>
      </c>
      <c r="O12" s="204">
        <v>0</v>
      </c>
      <c r="P12" s="205">
        <f t="shared" si="1"/>
        <v>0</v>
      </c>
      <c r="Q12" s="210">
        <v>0</v>
      </c>
      <c r="R12" s="329">
        <v>0</v>
      </c>
      <c r="S12" s="204">
        <v>0</v>
      </c>
      <c r="T12" s="205">
        <f t="shared" si="2"/>
        <v>15</v>
      </c>
      <c r="U12" s="210">
        <v>15</v>
      </c>
      <c r="V12" s="329">
        <v>0</v>
      </c>
      <c r="W12" s="205">
        <v>0</v>
      </c>
      <c r="X12" s="203">
        <f t="shared" si="3"/>
        <v>2863</v>
      </c>
      <c r="Y12" s="213">
        <v>0</v>
      </c>
      <c r="Z12" s="213">
        <v>414</v>
      </c>
      <c r="AA12" s="213">
        <v>1987</v>
      </c>
      <c r="AB12" s="213">
        <v>462</v>
      </c>
      <c r="AC12" s="213">
        <v>0</v>
      </c>
      <c r="AD12" s="337">
        <v>0</v>
      </c>
    </row>
    <row r="13" spans="1:30" s="63" customFormat="1" ht="27.75" customHeight="1">
      <c r="A13" s="161" t="s">
        <v>206</v>
      </c>
      <c r="B13" s="195">
        <f t="shared" si="4"/>
        <v>82255</v>
      </c>
      <c r="C13" s="190">
        <f t="shared" si="5"/>
        <v>79518</v>
      </c>
      <c r="D13" s="196">
        <f t="shared" si="6"/>
        <v>54404</v>
      </c>
      <c r="E13" s="189">
        <v>54404</v>
      </c>
      <c r="F13" s="327">
        <v>0</v>
      </c>
      <c r="G13" s="196">
        <v>0</v>
      </c>
      <c r="H13" s="197">
        <f t="shared" si="7"/>
        <v>12785</v>
      </c>
      <c r="I13" s="189">
        <v>168</v>
      </c>
      <c r="J13" s="327">
        <v>12617</v>
      </c>
      <c r="K13" s="196">
        <v>0</v>
      </c>
      <c r="L13" s="198">
        <f t="shared" si="0"/>
        <v>11830</v>
      </c>
      <c r="M13" s="189">
        <v>208</v>
      </c>
      <c r="N13" s="327">
        <v>11622</v>
      </c>
      <c r="O13" s="196">
        <v>0</v>
      </c>
      <c r="P13" s="197">
        <f t="shared" si="1"/>
        <v>143</v>
      </c>
      <c r="Q13" s="189">
        <v>6</v>
      </c>
      <c r="R13" s="327">
        <v>137</v>
      </c>
      <c r="S13" s="196">
        <v>0</v>
      </c>
      <c r="T13" s="197">
        <f t="shared" si="2"/>
        <v>356</v>
      </c>
      <c r="U13" s="189">
        <v>10</v>
      </c>
      <c r="V13" s="327">
        <v>291</v>
      </c>
      <c r="W13" s="197">
        <v>55</v>
      </c>
      <c r="X13" s="190">
        <f t="shared" si="3"/>
        <v>2737</v>
      </c>
      <c r="Y13" s="213">
        <v>0</v>
      </c>
      <c r="Z13" s="213">
        <v>685</v>
      </c>
      <c r="AA13" s="213">
        <v>685</v>
      </c>
      <c r="AB13" s="213">
        <v>0</v>
      </c>
      <c r="AC13" s="213">
        <v>35</v>
      </c>
      <c r="AD13" s="337">
        <v>1332</v>
      </c>
    </row>
    <row r="14" spans="1:30" s="63" customFormat="1" ht="27.75" customHeight="1">
      <c r="A14" s="161" t="s">
        <v>207</v>
      </c>
      <c r="B14" s="195">
        <f t="shared" si="4"/>
        <v>53365</v>
      </c>
      <c r="C14" s="190">
        <f t="shared" si="5"/>
        <v>50387</v>
      </c>
      <c r="D14" s="196">
        <f t="shared" si="6"/>
        <v>37250</v>
      </c>
      <c r="E14" s="189">
        <v>8989</v>
      </c>
      <c r="F14" s="327">
        <v>28261</v>
      </c>
      <c r="G14" s="196">
        <v>0</v>
      </c>
      <c r="H14" s="197">
        <f t="shared" si="7"/>
        <v>1522</v>
      </c>
      <c r="I14" s="189">
        <v>288</v>
      </c>
      <c r="J14" s="327">
        <v>1234</v>
      </c>
      <c r="K14" s="196">
        <v>0</v>
      </c>
      <c r="L14" s="198">
        <f t="shared" si="0"/>
        <v>11341</v>
      </c>
      <c r="M14" s="189">
        <v>0</v>
      </c>
      <c r="N14" s="327">
        <v>11341</v>
      </c>
      <c r="O14" s="196">
        <v>0</v>
      </c>
      <c r="P14" s="197">
        <f t="shared" si="1"/>
        <v>257</v>
      </c>
      <c r="Q14" s="189">
        <v>254</v>
      </c>
      <c r="R14" s="327">
        <v>3</v>
      </c>
      <c r="S14" s="196">
        <v>0</v>
      </c>
      <c r="T14" s="197">
        <f t="shared" si="2"/>
        <v>17</v>
      </c>
      <c r="U14" s="189">
        <v>0</v>
      </c>
      <c r="V14" s="327">
        <v>17</v>
      </c>
      <c r="W14" s="197">
        <v>0</v>
      </c>
      <c r="X14" s="190">
        <f t="shared" si="3"/>
        <v>2978</v>
      </c>
      <c r="Y14" s="213">
        <v>0</v>
      </c>
      <c r="Z14" s="213">
        <v>112</v>
      </c>
      <c r="AA14" s="213">
        <v>0</v>
      </c>
      <c r="AB14" s="213">
        <v>0</v>
      </c>
      <c r="AC14" s="213">
        <v>957</v>
      </c>
      <c r="AD14" s="337">
        <v>1909</v>
      </c>
    </row>
    <row r="15" spans="1:30" s="63" customFormat="1" ht="27.75" customHeight="1">
      <c r="A15" s="161" t="s">
        <v>208</v>
      </c>
      <c r="B15" s="195">
        <f t="shared" si="4"/>
        <v>16202</v>
      </c>
      <c r="C15" s="190">
        <f t="shared" si="5"/>
        <v>16071</v>
      </c>
      <c r="D15" s="196">
        <f t="shared" si="6"/>
        <v>12216</v>
      </c>
      <c r="E15" s="189">
        <v>318</v>
      </c>
      <c r="F15" s="327">
        <v>11898</v>
      </c>
      <c r="G15" s="196">
        <v>0</v>
      </c>
      <c r="H15" s="197">
        <f t="shared" si="7"/>
        <v>401</v>
      </c>
      <c r="I15" s="189">
        <v>15</v>
      </c>
      <c r="J15" s="327">
        <v>386</v>
      </c>
      <c r="K15" s="196">
        <v>0</v>
      </c>
      <c r="L15" s="198">
        <f t="shared" si="0"/>
        <v>3259</v>
      </c>
      <c r="M15" s="189">
        <v>34</v>
      </c>
      <c r="N15" s="327">
        <v>3225</v>
      </c>
      <c r="O15" s="196">
        <v>0</v>
      </c>
      <c r="P15" s="197">
        <f t="shared" si="1"/>
        <v>0</v>
      </c>
      <c r="Q15" s="189">
        <v>0</v>
      </c>
      <c r="R15" s="327">
        <v>0</v>
      </c>
      <c r="S15" s="196">
        <v>0</v>
      </c>
      <c r="T15" s="197">
        <f t="shared" si="2"/>
        <v>195</v>
      </c>
      <c r="U15" s="189">
        <v>195</v>
      </c>
      <c r="V15" s="327">
        <v>0</v>
      </c>
      <c r="W15" s="197">
        <v>0</v>
      </c>
      <c r="X15" s="190">
        <f t="shared" si="3"/>
        <v>131</v>
      </c>
      <c r="Y15" s="213">
        <v>12</v>
      </c>
      <c r="Z15" s="213">
        <v>21</v>
      </c>
      <c r="AA15" s="213">
        <v>3</v>
      </c>
      <c r="AB15" s="213">
        <v>17</v>
      </c>
      <c r="AC15" s="213">
        <v>0</v>
      </c>
      <c r="AD15" s="337">
        <v>78</v>
      </c>
    </row>
    <row r="16" spans="1:30" s="63" customFormat="1" ht="27.75" customHeight="1">
      <c r="A16" s="159" t="s">
        <v>209</v>
      </c>
      <c r="B16" s="207">
        <f t="shared" si="4"/>
        <v>18694</v>
      </c>
      <c r="C16" s="208">
        <f t="shared" si="5"/>
        <v>15819</v>
      </c>
      <c r="D16" s="199">
        <f t="shared" si="6"/>
        <v>12910</v>
      </c>
      <c r="E16" s="209">
        <v>0</v>
      </c>
      <c r="F16" s="328">
        <v>12910</v>
      </c>
      <c r="G16" s="199">
        <v>0</v>
      </c>
      <c r="H16" s="200">
        <f t="shared" si="7"/>
        <v>291</v>
      </c>
      <c r="I16" s="209">
        <v>0</v>
      </c>
      <c r="J16" s="328">
        <v>291</v>
      </c>
      <c r="K16" s="199">
        <v>0</v>
      </c>
      <c r="L16" s="201">
        <f t="shared" si="0"/>
        <v>2270</v>
      </c>
      <c r="M16" s="209">
        <v>0</v>
      </c>
      <c r="N16" s="328">
        <v>2270</v>
      </c>
      <c r="O16" s="199">
        <v>0</v>
      </c>
      <c r="P16" s="200">
        <f t="shared" si="1"/>
        <v>26</v>
      </c>
      <c r="Q16" s="209">
        <v>0</v>
      </c>
      <c r="R16" s="328">
        <v>26</v>
      </c>
      <c r="S16" s="199">
        <v>0</v>
      </c>
      <c r="T16" s="200">
        <f t="shared" si="2"/>
        <v>322</v>
      </c>
      <c r="U16" s="209">
        <v>0</v>
      </c>
      <c r="V16" s="328">
        <v>322</v>
      </c>
      <c r="W16" s="200">
        <v>0</v>
      </c>
      <c r="X16" s="208">
        <f t="shared" si="3"/>
        <v>2875</v>
      </c>
      <c r="Y16" s="336">
        <v>0</v>
      </c>
      <c r="Z16" s="336">
        <v>0</v>
      </c>
      <c r="AA16" s="336">
        <v>933</v>
      </c>
      <c r="AB16" s="336">
        <v>607</v>
      </c>
      <c r="AC16" s="336">
        <v>7</v>
      </c>
      <c r="AD16" s="338">
        <v>1328</v>
      </c>
    </row>
    <row r="17" spans="1:30" s="63" customFormat="1" ht="27.75" customHeight="1">
      <c r="A17" s="158" t="s">
        <v>210</v>
      </c>
      <c r="B17" s="195">
        <f t="shared" si="4"/>
        <v>36817</v>
      </c>
      <c r="C17" s="190">
        <f t="shared" si="5"/>
        <v>32407</v>
      </c>
      <c r="D17" s="204">
        <f t="shared" si="6"/>
        <v>27337</v>
      </c>
      <c r="E17" s="210">
        <v>6731</v>
      </c>
      <c r="F17" s="329">
        <v>20164</v>
      </c>
      <c r="G17" s="204">
        <v>442</v>
      </c>
      <c r="H17" s="205">
        <f t="shared" si="7"/>
        <v>975</v>
      </c>
      <c r="I17" s="210">
        <v>0</v>
      </c>
      <c r="J17" s="329">
        <v>935</v>
      </c>
      <c r="K17" s="204">
        <v>40</v>
      </c>
      <c r="L17" s="206">
        <f t="shared" si="0"/>
        <v>3956</v>
      </c>
      <c r="M17" s="210">
        <v>56</v>
      </c>
      <c r="N17" s="329">
        <v>3900</v>
      </c>
      <c r="O17" s="204">
        <v>0</v>
      </c>
      <c r="P17" s="205">
        <f t="shared" si="1"/>
        <v>77</v>
      </c>
      <c r="Q17" s="210">
        <v>43</v>
      </c>
      <c r="R17" s="329">
        <v>34</v>
      </c>
      <c r="S17" s="204">
        <v>0</v>
      </c>
      <c r="T17" s="205">
        <f t="shared" si="2"/>
        <v>62</v>
      </c>
      <c r="U17" s="210">
        <v>58</v>
      </c>
      <c r="V17" s="329">
        <v>0</v>
      </c>
      <c r="W17" s="205">
        <v>4</v>
      </c>
      <c r="X17" s="203">
        <f t="shared" si="3"/>
        <v>4410</v>
      </c>
      <c r="Y17" s="213">
        <v>0</v>
      </c>
      <c r="Z17" s="213">
        <v>1502</v>
      </c>
      <c r="AA17" s="213">
        <v>824</v>
      </c>
      <c r="AB17" s="213">
        <v>589</v>
      </c>
      <c r="AC17" s="213">
        <v>0</v>
      </c>
      <c r="AD17" s="337">
        <v>1495</v>
      </c>
    </row>
    <row r="18" spans="1:30" s="63" customFormat="1" ht="27.75" customHeight="1">
      <c r="A18" s="161" t="s">
        <v>211</v>
      </c>
      <c r="B18" s="195">
        <f t="shared" si="4"/>
        <v>97085</v>
      </c>
      <c r="C18" s="190">
        <f t="shared" si="5"/>
        <v>93720</v>
      </c>
      <c r="D18" s="196">
        <f t="shared" si="6"/>
        <v>72928</v>
      </c>
      <c r="E18" s="189">
        <v>72928</v>
      </c>
      <c r="F18" s="327">
        <v>0</v>
      </c>
      <c r="G18" s="196">
        <v>0</v>
      </c>
      <c r="H18" s="197">
        <f t="shared" si="7"/>
        <v>4477</v>
      </c>
      <c r="I18" s="189">
        <v>4477</v>
      </c>
      <c r="J18" s="327">
        <v>0</v>
      </c>
      <c r="K18" s="196">
        <v>0</v>
      </c>
      <c r="L18" s="198">
        <f t="shared" si="0"/>
        <v>15250</v>
      </c>
      <c r="M18" s="189">
        <v>1215</v>
      </c>
      <c r="N18" s="327">
        <v>14035</v>
      </c>
      <c r="O18" s="196">
        <v>0</v>
      </c>
      <c r="P18" s="197">
        <f t="shared" si="1"/>
        <v>154</v>
      </c>
      <c r="Q18" s="189">
        <v>0</v>
      </c>
      <c r="R18" s="327">
        <v>154</v>
      </c>
      <c r="S18" s="196">
        <v>0</v>
      </c>
      <c r="T18" s="197">
        <f t="shared" si="2"/>
        <v>911</v>
      </c>
      <c r="U18" s="189">
        <v>911</v>
      </c>
      <c r="V18" s="327">
        <v>0</v>
      </c>
      <c r="W18" s="197">
        <v>0</v>
      </c>
      <c r="X18" s="190">
        <f t="shared" si="3"/>
        <v>3365</v>
      </c>
      <c r="Y18" s="213">
        <v>0</v>
      </c>
      <c r="Z18" s="213">
        <v>2166</v>
      </c>
      <c r="AA18" s="213">
        <v>1199</v>
      </c>
      <c r="AB18" s="213">
        <v>0</v>
      </c>
      <c r="AC18" s="213">
        <v>0</v>
      </c>
      <c r="AD18" s="337">
        <v>0</v>
      </c>
    </row>
    <row r="19" spans="1:30" s="63" customFormat="1" ht="27.75" customHeight="1">
      <c r="A19" s="161" t="s">
        <v>212</v>
      </c>
      <c r="B19" s="195">
        <f t="shared" si="4"/>
        <v>43544</v>
      </c>
      <c r="C19" s="190">
        <f t="shared" si="5"/>
        <v>39498</v>
      </c>
      <c r="D19" s="196">
        <f t="shared" si="6"/>
        <v>29403</v>
      </c>
      <c r="E19" s="189">
        <v>0</v>
      </c>
      <c r="F19" s="327">
        <v>29403</v>
      </c>
      <c r="G19" s="196">
        <v>0</v>
      </c>
      <c r="H19" s="197">
        <f t="shared" si="7"/>
        <v>1046</v>
      </c>
      <c r="I19" s="189">
        <v>0</v>
      </c>
      <c r="J19" s="327">
        <v>1046</v>
      </c>
      <c r="K19" s="196">
        <v>0</v>
      </c>
      <c r="L19" s="198">
        <f t="shared" si="0"/>
        <v>8690</v>
      </c>
      <c r="M19" s="189">
        <v>2193</v>
      </c>
      <c r="N19" s="327">
        <v>6497</v>
      </c>
      <c r="O19" s="196">
        <v>0</v>
      </c>
      <c r="P19" s="197">
        <f t="shared" si="1"/>
        <v>262</v>
      </c>
      <c r="Q19" s="189">
        <v>262</v>
      </c>
      <c r="R19" s="327">
        <v>0</v>
      </c>
      <c r="S19" s="196">
        <v>0</v>
      </c>
      <c r="T19" s="197">
        <f t="shared" si="2"/>
        <v>97</v>
      </c>
      <c r="U19" s="189">
        <v>97</v>
      </c>
      <c r="V19" s="327">
        <v>0</v>
      </c>
      <c r="W19" s="197">
        <v>0</v>
      </c>
      <c r="X19" s="190">
        <f t="shared" si="3"/>
        <v>4046</v>
      </c>
      <c r="Y19" s="213">
        <v>0</v>
      </c>
      <c r="Z19" s="213">
        <v>1356</v>
      </c>
      <c r="AA19" s="213">
        <v>0</v>
      </c>
      <c r="AB19" s="213">
        <v>766</v>
      </c>
      <c r="AC19" s="213">
        <v>0</v>
      </c>
      <c r="AD19" s="337">
        <v>1924</v>
      </c>
    </row>
    <row r="20" spans="1:30" s="63" customFormat="1" ht="27.75" customHeight="1">
      <c r="A20" s="161" t="s">
        <v>213</v>
      </c>
      <c r="B20" s="195">
        <f t="shared" si="4"/>
        <v>28912</v>
      </c>
      <c r="C20" s="190">
        <f t="shared" si="5"/>
        <v>24864</v>
      </c>
      <c r="D20" s="196">
        <f t="shared" si="6"/>
        <v>20274</v>
      </c>
      <c r="E20" s="189">
        <v>6722</v>
      </c>
      <c r="F20" s="327">
        <v>13552</v>
      </c>
      <c r="G20" s="196">
        <v>0</v>
      </c>
      <c r="H20" s="197">
        <f t="shared" si="7"/>
        <v>1115</v>
      </c>
      <c r="I20" s="189">
        <v>380</v>
      </c>
      <c r="J20" s="327">
        <v>735</v>
      </c>
      <c r="K20" s="196">
        <v>0</v>
      </c>
      <c r="L20" s="198">
        <f t="shared" si="0"/>
        <v>3431</v>
      </c>
      <c r="M20" s="189">
        <v>1031</v>
      </c>
      <c r="N20" s="327">
        <v>2400</v>
      </c>
      <c r="O20" s="196">
        <v>0</v>
      </c>
      <c r="P20" s="197">
        <f t="shared" si="1"/>
        <v>0</v>
      </c>
      <c r="Q20" s="189">
        <v>0</v>
      </c>
      <c r="R20" s="327">
        <v>0</v>
      </c>
      <c r="S20" s="196">
        <v>0</v>
      </c>
      <c r="T20" s="197">
        <f t="shared" si="2"/>
        <v>44</v>
      </c>
      <c r="U20" s="189">
        <v>44</v>
      </c>
      <c r="V20" s="327">
        <v>0</v>
      </c>
      <c r="W20" s="197">
        <v>0</v>
      </c>
      <c r="X20" s="190">
        <f t="shared" si="3"/>
        <v>4048</v>
      </c>
      <c r="Y20" s="213">
        <v>0</v>
      </c>
      <c r="Z20" s="213">
        <v>2657</v>
      </c>
      <c r="AA20" s="213">
        <v>1391</v>
      </c>
      <c r="AB20" s="213">
        <v>0</v>
      </c>
      <c r="AC20" s="213">
        <v>0</v>
      </c>
      <c r="AD20" s="337">
        <v>0</v>
      </c>
    </row>
    <row r="21" spans="1:30" s="63" customFormat="1" ht="27.75" customHeight="1">
      <c r="A21" s="159" t="s">
        <v>214</v>
      </c>
      <c r="B21" s="207">
        <f t="shared" si="4"/>
        <v>25516</v>
      </c>
      <c r="C21" s="208">
        <f t="shared" si="5"/>
        <v>22728</v>
      </c>
      <c r="D21" s="199">
        <f t="shared" si="6"/>
        <v>15853</v>
      </c>
      <c r="E21" s="209">
        <v>109</v>
      </c>
      <c r="F21" s="328">
        <v>15744</v>
      </c>
      <c r="G21" s="199">
        <v>0</v>
      </c>
      <c r="H21" s="200">
        <f t="shared" si="7"/>
        <v>673</v>
      </c>
      <c r="I21" s="209">
        <v>0</v>
      </c>
      <c r="J21" s="328">
        <v>673</v>
      </c>
      <c r="K21" s="199">
        <v>0</v>
      </c>
      <c r="L21" s="201">
        <f t="shared" si="0"/>
        <v>6139</v>
      </c>
      <c r="M21" s="209">
        <v>0</v>
      </c>
      <c r="N21" s="328">
        <v>6139</v>
      </c>
      <c r="O21" s="199">
        <v>0</v>
      </c>
      <c r="P21" s="200">
        <f t="shared" si="1"/>
        <v>0</v>
      </c>
      <c r="Q21" s="209">
        <v>0</v>
      </c>
      <c r="R21" s="328">
        <v>0</v>
      </c>
      <c r="S21" s="199">
        <v>0</v>
      </c>
      <c r="T21" s="200">
        <f t="shared" si="2"/>
        <v>63</v>
      </c>
      <c r="U21" s="209">
        <v>47</v>
      </c>
      <c r="V21" s="328">
        <v>16</v>
      </c>
      <c r="W21" s="200">
        <v>0</v>
      </c>
      <c r="X21" s="208">
        <f t="shared" si="3"/>
        <v>2788</v>
      </c>
      <c r="Y21" s="336">
        <v>0</v>
      </c>
      <c r="Z21" s="336">
        <v>813</v>
      </c>
      <c r="AA21" s="336">
        <v>472</v>
      </c>
      <c r="AB21" s="336">
        <v>0</v>
      </c>
      <c r="AC21" s="336">
        <v>5</v>
      </c>
      <c r="AD21" s="338">
        <v>1498</v>
      </c>
    </row>
    <row r="22" spans="1:30" s="63" customFormat="1" ht="27.75" customHeight="1">
      <c r="A22" s="158" t="s">
        <v>215</v>
      </c>
      <c r="B22" s="202">
        <f t="shared" si="4"/>
        <v>17533</v>
      </c>
      <c r="C22" s="203">
        <f t="shared" si="5"/>
        <v>17533</v>
      </c>
      <c r="D22" s="204">
        <f t="shared" si="6"/>
        <v>12367</v>
      </c>
      <c r="E22" s="210">
        <v>0</v>
      </c>
      <c r="F22" s="329">
        <v>12367</v>
      </c>
      <c r="G22" s="204">
        <v>0</v>
      </c>
      <c r="H22" s="205">
        <f t="shared" si="7"/>
        <v>827</v>
      </c>
      <c r="I22" s="210">
        <v>0</v>
      </c>
      <c r="J22" s="329">
        <v>827</v>
      </c>
      <c r="K22" s="204">
        <v>0</v>
      </c>
      <c r="L22" s="206">
        <f t="shared" si="0"/>
        <v>4249</v>
      </c>
      <c r="M22" s="210">
        <v>0</v>
      </c>
      <c r="N22" s="329">
        <v>4249</v>
      </c>
      <c r="O22" s="204">
        <v>0</v>
      </c>
      <c r="P22" s="205">
        <f t="shared" si="1"/>
        <v>34</v>
      </c>
      <c r="Q22" s="210">
        <v>0</v>
      </c>
      <c r="R22" s="329">
        <v>34</v>
      </c>
      <c r="S22" s="204">
        <v>0</v>
      </c>
      <c r="T22" s="205">
        <f t="shared" si="2"/>
        <v>56</v>
      </c>
      <c r="U22" s="210">
        <v>0</v>
      </c>
      <c r="V22" s="329">
        <v>56</v>
      </c>
      <c r="W22" s="205">
        <v>0</v>
      </c>
      <c r="X22" s="203">
        <f t="shared" si="3"/>
        <v>0</v>
      </c>
      <c r="Y22" s="213">
        <v>0</v>
      </c>
      <c r="Z22" s="213">
        <v>0</v>
      </c>
      <c r="AA22" s="213">
        <v>0</v>
      </c>
      <c r="AB22" s="213">
        <v>0</v>
      </c>
      <c r="AC22" s="213">
        <v>0</v>
      </c>
      <c r="AD22" s="337">
        <v>0</v>
      </c>
    </row>
    <row r="23" spans="1:30" s="63" customFormat="1" ht="27.75" customHeight="1">
      <c r="A23" s="161" t="s">
        <v>216</v>
      </c>
      <c r="B23" s="195">
        <f t="shared" si="4"/>
        <v>16379</v>
      </c>
      <c r="C23" s="190">
        <f t="shared" si="5"/>
        <v>14345</v>
      </c>
      <c r="D23" s="196">
        <f t="shared" si="6"/>
        <v>10920</v>
      </c>
      <c r="E23" s="189">
        <v>0</v>
      </c>
      <c r="F23" s="327">
        <v>10920</v>
      </c>
      <c r="G23" s="196">
        <v>0</v>
      </c>
      <c r="H23" s="197">
        <f t="shared" si="7"/>
        <v>716</v>
      </c>
      <c r="I23" s="189">
        <v>0</v>
      </c>
      <c r="J23" s="327">
        <v>716</v>
      </c>
      <c r="K23" s="196">
        <v>0</v>
      </c>
      <c r="L23" s="198">
        <f t="shared" si="0"/>
        <v>2709</v>
      </c>
      <c r="M23" s="189">
        <v>0</v>
      </c>
      <c r="N23" s="327">
        <v>2709</v>
      </c>
      <c r="O23" s="196">
        <v>0</v>
      </c>
      <c r="P23" s="197">
        <f t="shared" si="1"/>
        <v>0</v>
      </c>
      <c r="Q23" s="189">
        <v>0</v>
      </c>
      <c r="R23" s="327">
        <v>0</v>
      </c>
      <c r="S23" s="196">
        <v>0</v>
      </c>
      <c r="T23" s="197">
        <f t="shared" si="2"/>
        <v>0</v>
      </c>
      <c r="U23" s="189">
        <v>0</v>
      </c>
      <c r="V23" s="333">
        <v>0</v>
      </c>
      <c r="W23" s="197">
        <v>0</v>
      </c>
      <c r="X23" s="190">
        <f t="shared" si="3"/>
        <v>2034</v>
      </c>
      <c r="Y23" s="213">
        <v>0</v>
      </c>
      <c r="Z23" s="213">
        <v>1155</v>
      </c>
      <c r="AA23" s="213">
        <v>879</v>
      </c>
      <c r="AB23" s="213">
        <v>0</v>
      </c>
      <c r="AC23" s="213">
        <v>0</v>
      </c>
      <c r="AD23" s="337">
        <v>0</v>
      </c>
    </row>
    <row r="24" spans="1:30" s="63" customFormat="1" ht="27.75" customHeight="1">
      <c r="A24" s="161" t="s">
        <v>217</v>
      </c>
      <c r="B24" s="195">
        <f t="shared" si="4"/>
        <v>22610</v>
      </c>
      <c r="C24" s="190">
        <f t="shared" si="5"/>
        <v>21502</v>
      </c>
      <c r="D24" s="196">
        <f t="shared" si="6"/>
        <v>15229</v>
      </c>
      <c r="E24" s="189">
        <v>2248</v>
      </c>
      <c r="F24" s="327">
        <v>12981</v>
      </c>
      <c r="G24" s="196">
        <v>0</v>
      </c>
      <c r="H24" s="197">
        <f t="shared" si="7"/>
        <v>629</v>
      </c>
      <c r="I24" s="189">
        <v>0</v>
      </c>
      <c r="J24" s="327">
        <v>629</v>
      </c>
      <c r="K24" s="196">
        <v>0</v>
      </c>
      <c r="L24" s="198">
        <f t="shared" si="0"/>
        <v>4667</v>
      </c>
      <c r="M24" s="189">
        <v>0</v>
      </c>
      <c r="N24" s="327">
        <v>4667</v>
      </c>
      <c r="O24" s="196">
        <v>0</v>
      </c>
      <c r="P24" s="197">
        <f t="shared" si="1"/>
        <v>0</v>
      </c>
      <c r="Q24" s="189">
        <v>0</v>
      </c>
      <c r="R24" s="327">
        <v>0</v>
      </c>
      <c r="S24" s="196">
        <v>0</v>
      </c>
      <c r="T24" s="197">
        <f t="shared" si="2"/>
        <v>977</v>
      </c>
      <c r="U24" s="189">
        <v>0</v>
      </c>
      <c r="V24" s="333">
        <v>977</v>
      </c>
      <c r="W24" s="197">
        <v>0</v>
      </c>
      <c r="X24" s="190">
        <f t="shared" si="3"/>
        <v>1108</v>
      </c>
      <c r="Y24" s="213">
        <v>0</v>
      </c>
      <c r="Z24" s="213">
        <v>0</v>
      </c>
      <c r="AA24" s="213">
        <v>152</v>
      </c>
      <c r="AB24" s="213">
        <v>954</v>
      </c>
      <c r="AC24" s="213">
        <v>0</v>
      </c>
      <c r="AD24" s="337">
        <v>2</v>
      </c>
    </row>
    <row r="25" spans="1:30" s="63" customFormat="1" ht="27.75" customHeight="1">
      <c r="A25" s="161" t="s">
        <v>218</v>
      </c>
      <c r="B25" s="195">
        <f t="shared" si="4"/>
        <v>35026</v>
      </c>
      <c r="C25" s="190">
        <f t="shared" si="5"/>
        <v>35026</v>
      </c>
      <c r="D25" s="196">
        <f t="shared" si="6"/>
        <v>22581</v>
      </c>
      <c r="E25" s="189">
        <v>0</v>
      </c>
      <c r="F25" s="327">
        <v>22581</v>
      </c>
      <c r="G25" s="196">
        <v>0</v>
      </c>
      <c r="H25" s="197">
        <f t="shared" si="7"/>
        <v>2829</v>
      </c>
      <c r="I25" s="189">
        <v>2829</v>
      </c>
      <c r="J25" s="327">
        <v>0</v>
      </c>
      <c r="K25" s="196">
        <v>0</v>
      </c>
      <c r="L25" s="198">
        <f t="shared" si="0"/>
        <v>9308</v>
      </c>
      <c r="M25" s="189">
        <v>1474</v>
      </c>
      <c r="N25" s="327">
        <v>7834</v>
      </c>
      <c r="O25" s="196">
        <v>0</v>
      </c>
      <c r="P25" s="197">
        <f t="shared" si="1"/>
        <v>0</v>
      </c>
      <c r="Q25" s="189"/>
      <c r="R25" s="327">
        <v>0</v>
      </c>
      <c r="S25" s="196">
        <v>0</v>
      </c>
      <c r="T25" s="197">
        <f t="shared" si="2"/>
        <v>308</v>
      </c>
      <c r="U25" s="189">
        <v>308</v>
      </c>
      <c r="V25" s="333">
        <v>0</v>
      </c>
      <c r="W25" s="197">
        <v>0</v>
      </c>
      <c r="X25" s="190">
        <f t="shared" si="3"/>
        <v>0</v>
      </c>
      <c r="Y25" s="213">
        <v>0</v>
      </c>
      <c r="Z25" s="213">
        <v>0</v>
      </c>
      <c r="AA25" s="213">
        <v>0</v>
      </c>
      <c r="AB25" s="213">
        <v>0</v>
      </c>
      <c r="AC25" s="213">
        <v>0</v>
      </c>
      <c r="AD25" s="337">
        <v>0</v>
      </c>
    </row>
    <row r="26" spans="1:30" s="63" customFormat="1" ht="27.75" customHeight="1">
      <c r="A26" s="159" t="s">
        <v>219</v>
      </c>
      <c r="B26" s="207">
        <f t="shared" si="4"/>
        <v>35998</v>
      </c>
      <c r="C26" s="208">
        <f t="shared" si="5"/>
        <v>34213</v>
      </c>
      <c r="D26" s="199">
        <f t="shared" si="6"/>
        <v>21976</v>
      </c>
      <c r="E26" s="209">
        <v>3433</v>
      </c>
      <c r="F26" s="328">
        <v>18543</v>
      </c>
      <c r="G26" s="199"/>
      <c r="H26" s="200">
        <f t="shared" si="7"/>
        <v>1892</v>
      </c>
      <c r="I26" s="209">
        <v>470</v>
      </c>
      <c r="J26" s="328">
        <v>1422</v>
      </c>
      <c r="K26" s="199"/>
      <c r="L26" s="201">
        <f t="shared" si="0"/>
        <v>8275</v>
      </c>
      <c r="M26" s="209">
        <v>0</v>
      </c>
      <c r="N26" s="328">
        <v>8275</v>
      </c>
      <c r="O26" s="199">
        <v>0</v>
      </c>
      <c r="P26" s="200">
        <f t="shared" si="1"/>
        <v>1993</v>
      </c>
      <c r="Q26" s="209"/>
      <c r="R26" s="328">
        <v>1993</v>
      </c>
      <c r="S26" s="199">
        <v>0</v>
      </c>
      <c r="T26" s="200">
        <f t="shared" si="2"/>
        <v>77</v>
      </c>
      <c r="U26" s="209">
        <v>77</v>
      </c>
      <c r="V26" s="334">
        <v>0</v>
      </c>
      <c r="W26" s="200">
        <v>0</v>
      </c>
      <c r="X26" s="208">
        <f t="shared" si="3"/>
        <v>1785</v>
      </c>
      <c r="Y26" s="336">
        <v>0</v>
      </c>
      <c r="Z26" s="336">
        <v>794</v>
      </c>
      <c r="AA26" s="336">
        <v>991</v>
      </c>
      <c r="AB26" s="336">
        <v>0</v>
      </c>
      <c r="AC26" s="336">
        <v>0</v>
      </c>
      <c r="AD26" s="338">
        <v>0</v>
      </c>
    </row>
    <row r="27" spans="1:30" s="63" customFormat="1" ht="27.75" customHeight="1">
      <c r="A27" s="158" t="s">
        <v>220</v>
      </c>
      <c r="B27" s="202">
        <f t="shared" si="4"/>
        <v>13315</v>
      </c>
      <c r="C27" s="203">
        <f t="shared" si="5"/>
        <v>12559</v>
      </c>
      <c r="D27" s="204">
        <f t="shared" si="6"/>
        <v>9385</v>
      </c>
      <c r="E27" s="210">
        <v>5377</v>
      </c>
      <c r="F27" s="329">
        <v>4008</v>
      </c>
      <c r="G27" s="204">
        <v>0</v>
      </c>
      <c r="H27" s="205">
        <f t="shared" si="7"/>
        <v>426</v>
      </c>
      <c r="I27" s="210">
        <v>287</v>
      </c>
      <c r="J27" s="329">
        <v>139</v>
      </c>
      <c r="K27" s="204">
        <v>0</v>
      </c>
      <c r="L27" s="206">
        <f t="shared" si="0"/>
        <v>2702</v>
      </c>
      <c r="M27" s="210">
        <v>345</v>
      </c>
      <c r="N27" s="329">
        <v>2355</v>
      </c>
      <c r="O27" s="204">
        <v>2</v>
      </c>
      <c r="P27" s="205">
        <f t="shared" si="1"/>
        <v>32</v>
      </c>
      <c r="Q27" s="210">
        <v>20</v>
      </c>
      <c r="R27" s="329">
        <v>12</v>
      </c>
      <c r="S27" s="204">
        <v>0</v>
      </c>
      <c r="T27" s="205">
        <f t="shared" si="2"/>
        <v>14</v>
      </c>
      <c r="U27" s="210">
        <v>10</v>
      </c>
      <c r="V27" s="335">
        <v>0</v>
      </c>
      <c r="W27" s="205">
        <v>4</v>
      </c>
      <c r="X27" s="203">
        <f t="shared" si="3"/>
        <v>756</v>
      </c>
      <c r="Y27" s="213">
        <v>0</v>
      </c>
      <c r="Z27" s="213">
        <v>148</v>
      </c>
      <c r="AA27" s="213">
        <v>21</v>
      </c>
      <c r="AB27" s="213">
        <v>263</v>
      </c>
      <c r="AC27" s="213">
        <v>0</v>
      </c>
      <c r="AD27" s="337">
        <v>324</v>
      </c>
    </row>
    <row r="28" spans="1:30" s="63" customFormat="1" ht="27.75" customHeight="1">
      <c r="A28" s="161" t="s">
        <v>221</v>
      </c>
      <c r="B28" s="195">
        <f t="shared" si="4"/>
        <v>26206</v>
      </c>
      <c r="C28" s="190">
        <f t="shared" si="5"/>
        <v>23162</v>
      </c>
      <c r="D28" s="196">
        <f t="shared" si="6"/>
        <v>18422</v>
      </c>
      <c r="E28" s="189">
        <v>0</v>
      </c>
      <c r="F28" s="327">
        <v>18422</v>
      </c>
      <c r="G28" s="196">
        <v>0</v>
      </c>
      <c r="H28" s="197">
        <f t="shared" si="7"/>
        <v>1507</v>
      </c>
      <c r="I28" s="189">
        <v>0</v>
      </c>
      <c r="J28" s="327">
        <v>1507</v>
      </c>
      <c r="K28" s="196">
        <v>0</v>
      </c>
      <c r="L28" s="198">
        <f t="shared" si="0"/>
        <v>2779</v>
      </c>
      <c r="M28" s="189">
        <v>0</v>
      </c>
      <c r="N28" s="327">
        <v>2779</v>
      </c>
      <c r="O28" s="196">
        <v>0</v>
      </c>
      <c r="P28" s="197">
        <f t="shared" si="1"/>
        <v>20</v>
      </c>
      <c r="Q28" s="189">
        <v>20</v>
      </c>
      <c r="R28" s="327">
        <v>0</v>
      </c>
      <c r="S28" s="196">
        <v>0</v>
      </c>
      <c r="T28" s="197">
        <f t="shared" si="2"/>
        <v>434</v>
      </c>
      <c r="U28" s="189">
        <v>434</v>
      </c>
      <c r="V28" s="333">
        <v>0</v>
      </c>
      <c r="W28" s="197">
        <v>0</v>
      </c>
      <c r="X28" s="190">
        <f t="shared" si="3"/>
        <v>3044</v>
      </c>
      <c r="Y28" s="213">
        <v>0</v>
      </c>
      <c r="Z28" s="213">
        <v>2775</v>
      </c>
      <c r="AA28" s="213">
        <v>269</v>
      </c>
      <c r="AB28" s="213">
        <v>0</v>
      </c>
      <c r="AC28" s="213">
        <v>0</v>
      </c>
      <c r="AD28" s="337">
        <v>0</v>
      </c>
    </row>
    <row r="29" spans="1:30" s="63" customFormat="1" ht="27.75" customHeight="1">
      <c r="A29" s="161" t="s">
        <v>222</v>
      </c>
      <c r="B29" s="195">
        <f t="shared" si="4"/>
        <v>22780</v>
      </c>
      <c r="C29" s="190">
        <f t="shared" si="5"/>
        <v>22012</v>
      </c>
      <c r="D29" s="196">
        <f t="shared" si="6"/>
        <v>15079</v>
      </c>
      <c r="E29" s="189">
        <v>0</v>
      </c>
      <c r="F29" s="327">
        <v>15048</v>
      </c>
      <c r="G29" s="196">
        <v>31</v>
      </c>
      <c r="H29" s="197">
        <f t="shared" si="7"/>
        <v>761</v>
      </c>
      <c r="I29" s="189">
        <v>0</v>
      </c>
      <c r="J29" s="327">
        <v>750</v>
      </c>
      <c r="K29" s="196">
        <v>11</v>
      </c>
      <c r="L29" s="198">
        <f t="shared" si="0"/>
        <v>6156</v>
      </c>
      <c r="M29" s="189">
        <v>0</v>
      </c>
      <c r="N29" s="327">
        <v>5151</v>
      </c>
      <c r="O29" s="196">
        <v>1005</v>
      </c>
      <c r="P29" s="197">
        <f t="shared" si="1"/>
        <v>16</v>
      </c>
      <c r="Q29" s="189">
        <v>0</v>
      </c>
      <c r="R29" s="327">
        <v>16</v>
      </c>
      <c r="S29" s="196">
        <v>0</v>
      </c>
      <c r="T29" s="197">
        <f t="shared" si="2"/>
        <v>0</v>
      </c>
      <c r="U29" s="189">
        <v>0</v>
      </c>
      <c r="V29" s="333">
        <v>0</v>
      </c>
      <c r="W29" s="197">
        <v>0</v>
      </c>
      <c r="X29" s="190">
        <f t="shared" si="3"/>
        <v>768</v>
      </c>
      <c r="Y29" s="213">
        <v>0</v>
      </c>
      <c r="Z29" s="213">
        <v>677</v>
      </c>
      <c r="AA29" s="213">
        <v>91</v>
      </c>
      <c r="AB29" s="213">
        <v>0</v>
      </c>
      <c r="AC29" s="213">
        <v>0</v>
      </c>
      <c r="AD29" s="337">
        <v>0</v>
      </c>
    </row>
    <row r="30" spans="1:30" s="63" customFormat="1" ht="27.75" customHeight="1">
      <c r="A30" s="161" t="s">
        <v>223</v>
      </c>
      <c r="B30" s="195">
        <f t="shared" si="4"/>
        <v>23844</v>
      </c>
      <c r="C30" s="190">
        <f t="shared" si="5"/>
        <v>20880</v>
      </c>
      <c r="D30" s="196">
        <f t="shared" si="6"/>
        <v>16578</v>
      </c>
      <c r="E30" s="189">
        <v>7221</v>
      </c>
      <c r="F30" s="327">
        <v>9357</v>
      </c>
      <c r="G30" s="196">
        <v>0</v>
      </c>
      <c r="H30" s="197">
        <f t="shared" si="7"/>
        <v>1553</v>
      </c>
      <c r="I30" s="189">
        <v>683</v>
      </c>
      <c r="J30" s="327">
        <v>870</v>
      </c>
      <c r="K30" s="196">
        <v>0</v>
      </c>
      <c r="L30" s="198">
        <f t="shared" si="0"/>
        <v>2664</v>
      </c>
      <c r="M30" s="189">
        <v>2099</v>
      </c>
      <c r="N30" s="327">
        <v>565</v>
      </c>
      <c r="O30" s="196">
        <v>0</v>
      </c>
      <c r="P30" s="197">
        <f t="shared" si="1"/>
        <v>0</v>
      </c>
      <c r="Q30" s="189">
        <v>0</v>
      </c>
      <c r="R30" s="327">
        <v>0</v>
      </c>
      <c r="S30" s="196">
        <v>0</v>
      </c>
      <c r="T30" s="197">
        <f t="shared" si="2"/>
        <v>85</v>
      </c>
      <c r="U30" s="189">
        <v>85</v>
      </c>
      <c r="V30" s="333">
        <v>0</v>
      </c>
      <c r="W30" s="197">
        <v>0</v>
      </c>
      <c r="X30" s="190">
        <f t="shared" si="3"/>
        <v>2964</v>
      </c>
      <c r="Y30" s="213">
        <v>0</v>
      </c>
      <c r="Z30" s="213">
        <v>0</v>
      </c>
      <c r="AA30" s="213">
        <v>0</v>
      </c>
      <c r="AB30" s="213">
        <v>888</v>
      </c>
      <c r="AC30" s="213">
        <v>0</v>
      </c>
      <c r="AD30" s="337">
        <v>2076</v>
      </c>
    </row>
    <row r="31" spans="1:30" s="63" customFormat="1" ht="27.75" customHeight="1">
      <c r="A31" s="159" t="s">
        <v>224</v>
      </c>
      <c r="B31" s="207">
        <f t="shared" si="4"/>
        <v>16840</v>
      </c>
      <c r="C31" s="208">
        <f t="shared" si="5"/>
        <v>14815</v>
      </c>
      <c r="D31" s="199">
        <f t="shared" si="6"/>
        <v>12282</v>
      </c>
      <c r="E31" s="209">
        <v>0</v>
      </c>
      <c r="F31" s="328">
        <v>12282</v>
      </c>
      <c r="G31" s="199">
        <v>0</v>
      </c>
      <c r="H31" s="200">
        <f t="shared" si="7"/>
        <v>568</v>
      </c>
      <c r="I31" s="209">
        <v>0</v>
      </c>
      <c r="J31" s="328">
        <v>568</v>
      </c>
      <c r="K31" s="199">
        <v>0</v>
      </c>
      <c r="L31" s="201">
        <f t="shared" si="0"/>
        <v>1947</v>
      </c>
      <c r="M31" s="209">
        <v>0</v>
      </c>
      <c r="N31" s="328">
        <v>1947</v>
      </c>
      <c r="O31" s="199">
        <v>0</v>
      </c>
      <c r="P31" s="200">
        <f t="shared" si="1"/>
        <v>0</v>
      </c>
      <c r="Q31" s="209">
        <v>0</v>
      </c>
      <c r="R31" s="328">
        <v>0</v>
      </c>
      <c r="S31" s="199">
        <v>0</v>
      </c>
      <c r="T31" s="200">
        <f t="shared" si="2"/>
        <v>18</v>
      </c>
      <c r="U31" s="209">
        <v>0</v>
      </c>
      <c r="V31" s="334">
        <v>18</v>
      </c>
      <c r="W31" s="200">
        <v>0</v>
      </c>
      <c r="X31" s="208">
        <f t="shared" si="3"/>
        <v>2025</v>
      </c>
      <c r="Y31" s="336">
        <v>0</v>
      </c>
      <c r="Z31" s="336">
        <v>728</v>
      </c>
      <c r="AA31" s="336">
        <v>364</v>
      </c>
      <c r="AB31" s="336">
        <v>169</v>
      </c>
      <c r="AC31" s="336">
        <v>0</v>
      </c>
      <c r="AD31" s="338">
        <v>764</v>
      </c>
    </row>
    <row r="32" spans="1:30" s="63" customFormat="1" ht="27.75" customHeight="1">
      <c r="A32" s="158" t="s">
        <v>225</v>
      </c>
      <c r="B32" s="202">
        <f t="shared" si="4"/>
        <v>19664</v>
      </c>
      <c r="C32" s="203">
        <f t="shared" si="5"/>
        <v>19664</v>
      </c>
      <c r="D32" s="204">
        <f t="shared" si="6"/>
        <v>15117</v>
      </c>
      <c r="E32" s="210">
        <v>5055</v>
      </c>
      <c r="F32" s="329">
        <v>10062</v>
      </c>
      <c r="G32" s="204">
        <v>0</v>
      </c>
      <c r="H32" s="205">
        <f t="shared" si="7"/>
        <v>760</v>
      </c>
      <c r="I32" s="210">
        <v>26</v>
      </c>
      <c r="J32" s="329">
        <v>734</v>
      </c>
      <c r="K32" s="204">
        <v>0</v>
      </c>
      <c r="L32" s="206">
        <f t="shared" si="0"/>
        <v>3351</v>
      </c>
      <c r="M32" s="210">
        <v>3351</v>
      </c>
      <c r="N32" s="329">
        <v>0</v>
      </c>
      <c r="O32" s="204">
        <v>0</v>
      </c>
      <c r="P32" s="205">
        <f t="shared" si="1"/>
        <v>15</v>
      </c>
      <c r="Q32" s="210">
        <v>15</v>
      </c>
      <c r="R32" s="329">
        <v>0</v>
      </c>
      <c r="S32" s="204">
        <v>0</v>
      </c>
      <c r="T32" s="205">
        <f t="shared" si="2"/>
        <v>421</v>
      </c>
      <c r="U32" s="210">
        <v>421</v>
      </c>
      <c r="V32" s="335">
        <v>0</v>
      </c>
      <c r="W32" s="205">
        <v>0</v>
      </c>
      <c r="X32" s="203">
        <f t="shared" si="3"/>
        <v>0</v>
      </c>
      <c r="Y32" s="213">
        <v>0</v>
      </c>
      <c r="Z32" s="213">
        <v>0</v>
      </c>
      <c r="AA32" s="213">
        <v>0</v>
      </c>
      <c r="AB32" s="213">
        <v>0</v>
      </c>
      <c r="AC32" s="213">
        <v>0</v>
      </c>
      <c r="AD32" s="337">
        <v>0</v>
      </c>
    </row>
    <row r="33" spans="1:30" s="63" customFormat="1" ht="27.75" customHeight="1">
      <c r="A33" s="161" t="s">
        <v>226</v>
      </c>
      <c r="B33" s="195">
        <f t="shared" si="4"/>
        <v>11057</v>
      </c>
      <c r="C33" s="190">
        <f t="shared" si="5"/>
        <v>9086</v>
      </c>
      <c r="D33" s="196">
        <f t="shared" si="6"/>
        <v>7261</v>
      </c>
      <c r="E33" s="189">
        <v>0</v>
      </c>
      <c r="F33" s="327">
        <v>7261</v>
      </c>
      <c r="G33" s="196">
        <v>0</v>
      </c>
      <c r="H33" s="197">
        <f t="shared" si="7"/>
        <v>0</v>
      </c>
      <c r="I33" s="189">
        <v>0</v>
      </c>
      <c r="J33" s="327">
        <v>0</v>
      </c>
      <c r="K33" s="196">
        <v>0</v>
      </c>
      <c r="L33" s="198">
        <f t="shared" si="0"/>
        <v>1556</v>
      </c>
      <c r="M33" s="189">
        <v>0</v>
      </c>
      <c r="N33" s="327">
        <v>1556</v>
      </c>
      <c r="O33" s="196">
        <v>0</v>
      </c>
      <c r="P33" s="197">
        <f t="shared" si="1"/>
        <v>15</v>
      </c>
      <c r="Q33" s="189">
        <v>0</v>
      </c>
      <c r="R33" s="327">
        <v>15</v>
      </c>
      <c r="S33" s="196">
        <v>0</v>
      </c>
      <c r="T33" s="197">
        <f t="shared" si="2"/>
        <v>254</v>
      </c>
      <c r="U33" s="189">
        <v>0</v>
      </c>
      <c r="V33" s="333">
        <v>254</v>
      </c>
      <c r="W33" s="197">
        <v>0</v>
      </c>
      <c r="X33" s="190">
        <f t="shared" si="3"/>
        <v>1971</v>
      </c>
      <c r="Y33" s="213">
        <v>0</v>
      </c>
      <c r="Z33" s="213">
        <v>659</v>
      </c>
      <c r="AA33" s="213">
        <v>821</v>
      </c>
      <c r="AB33" s="213">
        <v>297</v>
      </c>
      <c r="AC33" s="213">
        <v>70</v>
      </c>
      <c r="AD33" s="337">
        <v>124</v>
      </c>
    </row>
    <row r="34" spans="1:30" s="63" customFormat="1" ht="27.75" customHeight="1">
      <c r="A34" s="161" t="s">
        <v>227</v>
      </c>
      <c r="B34" s="195">
        <f t="shared" si="4"/>
        <v>11042</v>
      </c>
      <c r="C34" s="190">
        <f t="shared" si="5"/>
        <v>11042</v>
      </c>
      <c r="D34" s="196">
        <f t="shared" si="6"/>
        <v>7956</v>
      </c>
      <c r="E34" s="189">
        <v>3042</v>
      </c>
      <c r="F34" s="327">
        <v>4914</v>
      </c>
      <c r="G34" s="196">
        <v>0</v>
      </c>
      <c r="H34" s="197">
        <f t="shared" si="7"/>
        <v>948</v>
      </c>
      <c r="I34" s="189">
        <v>681</v>
      </c>
      <c r="J34" s="327">
        <v>267</v>
      </c>
      <c r="K34" s="196">
        <v>0</v>
      </c>
      <c r="L34" s="198">
        <f t="shared" si="0"/>
        <v>2079</v>
      </c>
      <c r="M34" s="189">
        <v>1695</v>
      </c>
      <c r="N34" s="327">
        <v>384</v>
      </c>
      <c r="O34" s="196">
        <v>0</v>
      </c>
      <c r="P34" s="197">
        <f t="shared" si="1"/>
        <v>0</v>
      </c>
      <c r="Q34" s="189">
        <v>0</v>
      </c>
      <c r="R34" s="327">
        <v>0</v>
      </c>
      <c r="S34" s="196">
        <v>0</v>
      </c>
      <c r="T34" s="197">
        <f t="shared" si="2"/>
        <v>59</v>
      </c>
      <c r="U34" s="189">
        <v>0</v>
      </c>
      <c r="V34" s="333">
        <v>59</v>
      </c>
      <c r="W34" s="197">
        <v>0</v>
      </c>
      <c r="X34" s="190">
        <f t="shared" si="3"/>
        <v>0</v>
      </c>
      <c r="Y34" s="213">
        <v>0</v>
      </c>
      <c r="Z34" s="213">
        <v>0</v>
      </c>
      <c r="AA34" s="213">
        <v>0</v>
      </c>
      <c r="AB34" s="213">
        <v>0</v>
      </c>
      <c r="AC34" s="213">
        <v>0</v>
      </c>
      <c r="AD34" s="337">
        <v>0</v>
      </c>
    </row>
    <row r="35" spans="1:30" s="63" customFormat="1" ht="27.75" customHeight="1">
      <c r="A35" s="161" t="s">
        <v>228</v>
      </c>
      <c r="B35" s="195">
        <f t="shared" si="4"/>
        <v>17918</v>
      </c>
      <c r="C35" s="190">
        <f t="shared" si="5"/>
        <v>17468</v>
      </c>
      <c r="D35" s="196">
        <f t="shared" si="6"/>
        <v>11436</v>
      </c>
      <c r="E35" s="189">
        <v>3732</v>
      </c>
      <c r="F35" s="327">
        <v>7704</v>
      </c>
      <c r="G35" s="196">
        <v>0</v>
      </c>
      <c r="H35" s="197">
        <f t="shared" si="7"/>
        <v>516</v>
      </c>
      <c r="I35" s="189">
        <v>195</v>
      </c>
      <c r="J35" s="327">
        <v>321</v>
      </c>
      <c r="K35" s="196">
        <v>0</v>
      </c>
      <c r="L35" s="198">
        <f t="shared" si="0"/>
        <v>5410</v>
      </c>
      <c r="M35" s="189">
        <v>134</v>
      </c>
      <c r="N35" s="327">
        <v>5276</v>
      </c>
      <c r="O35" s="196">
        <v>0</v>
      </c>
      <c r="P35" s="197">
        <f t="shared" si="1"/>
        <v>0</v>
      </c>
      <c r="Q35" s="189">
        <v>0</v>
      </c>
      <c r="R35" s="327">
        <v>0</v>
      </c>
      <c r="S35" s="196">
        <v>0</v>
      </c>
      <c r="T35" s="197">
        <f t="shared" si="2"/>
        <v>106</v>
      </c>
      <c r="U35" s="189">
        <v>106</v>
      </c>
      <c r="V35" s="333">
        <v>0</v>
      </c>
      <c r="W35" s="197">
        <v>0</v>
      </c>
      <c r="X35" s="190">
        <f t="shared" si="3"/>
        <v>450</v>
      </c>
      <c r="Y35" s="213">
        <v>0</v>
      </c>
      <c r="Z35" s="213">
        <v>389</v>
      </c>
      <c r="AA35" s="213">
        <v>61</v>
      </c>
      <c r="AB35" s="213">
        <v>0</v>
      </c>
      <c r="AC35" s="213">
        <v>0</v>
      </c>
      <c r="AD35" s="337">
        <v>0</v>
      </c>
    </row>
    <row r="36" spans="1:30" s="63" customFormat="1" ht="27.75" customHeight="1">
      <c r="A36" s="159" t="s">
        <v>229</v>
      </c>
      <c r="B36" s="207">
        <f t="shared" si="4"/>
        <v>20819</v>
      </c>
      <c r="C36" s="208">
        <f t="shared" si="5"/>
        <v>19690</v>
      </c>
      <c r="D36" s="199">
        <f t="shared" si="6"/>
        <v>13730</v>
      </c>
      <c r="E36" s="209">
        <v>0</v>
      </c>
      <c r="F36" s="328">
        <v>13730</v>
      </c>
      <c r="G36" s="199">
        <v>0</v>
      </c>
      <c r="H36" s="200">
        <f t="shared" si="7"/>
        <v>1251</v>
      </c>
      <c r="I36" s="209">
        <v>0</v>
      </c>
      <c r="J36" s="328">
        <v>1251</v>
      </c>
      <c r="K36" s="199">
        <v>0</v>
      </c>
      <c r="L36" s="201">
        <f t="shared" si="0"/>
        <v>4415</v>
      </c>
      <c r="M36" s="209">
        <v>0</v>
      </c>
      <c r="N36" s="328">
        <v>4415</v>
      </c>
      <c r="O36" s="199">
        <v>0</v>
      </c>
      <c r="P36" s="200">
        <f t="shared" si="1"/>
        <v>5</v>
      </c>
      <c r="Q36" s="209">
        <v>0</v>
      </c>
      <c r="R36" s="328">
        <v>5</v>
      </c>
      <c r="S36" s="199">
        <v>0</v>
      </c>
      <c r="T36" s="200">
        <f t="shared" si="2"/>
        <v>289</v>
      </c>
      <c r="U36" s="209">
        <v>0</v>
      </c>
      <c r="V36" s="334">
        <v>289</v>
      </c>
      <c r="W36" s="200">
        <v>0</v>
      </c>
      <c r="X36" s="208">
        <f t="shared" si="3"/>
        <v>1129</v>
      </c>
      <c r="Y36" s="336">
        <v>0</v>
      </c>
      <c r="Z36" s="336">
        <v>421</v>
      </c>
      <c r="AA36" s="336">
        <v>13</v>
      </c>
      <c r="AB36" s="336">
        <v>0</v>
      </c>
      <c r="AC36" s="336">
        <v>0</v>
      </c>
      <c r="AD36" s="338">
        <v>695</v>
      </c>
    </row>
    <row r="37" spans="1:30" s="63" customFormat="1" ht="27.75" customHeight="1">
      <c r="A37" s="161" t="s">
        <v>230</v>
      </c>
      <c r="B37" s="195">
        <f>SUM(C37,X37)</f>
        <v>19045</v>
      </c>
      <c r="C37" s="190">
        <f aca="true" t="shared" si="8" ref="C37:C42">SUM(D37,H37,L37,P37,T37)</f>
        <v>13467</v>
      </c>
      <c r="D37" s="196">
        <f aca="true" t="shared" si="9" ref="D37:D42">SUM(E37:G37)</f>
        <v>10572</v>
      </c>
      <c r="E37" s="189">
        <v>0</v>
      </c>
      <c r="F37" s="327">
        <v>10572</v>
      </c>
      <c r="G37" s="189">
        <v>0</v>
      </c>
      <c r="H37" s="189">
        <f aca="true" t="shared" si="10" ref="H37:H42">SUM(I37:K37)</f>
        <v>219</v>
      </c>
      <c r="I37" s="189">
        <v>0</v>
      </c>
      <c r="J37" s="327">
        <v>202</v>
      </c>
      <c r="K37" s="189">
        <v>17</v>
      </c>
      <c r="L37" s="189">
        <f aca="true" t="shared" si="11" ref="L37:L43">SUM(M37:O37)</f>
        <v>2676</v>
      </c>
      <c r="M37" s="189">
        <v>0</v>
      </c>
      <c r="N37" s="327">
        <v>2329</v>
      </c>
      <c r="O37" s="189">
        <v>347</v>
      </c>
      <c r="P37" s="189">
        <f aca="true" t="shared" si="12" ref="P37:P42">SUM(Q37:S37)</f>
        <v>0</v>
      </c>
      <c r="Q37" s="189">
        <v>0</v>
      </c>
      <c r="R37" s="327">
        <v>0</v>
      </c>
      <c r="S37" s="189">
        <v>0</v>
      </c>
      <c r="T37" s="189">
        <f aca="true" t="shared" si="13" ref="T37:T42">SUM(U37:W37)</f>
        <v>0</v>
      </c>
      <c r="U37" s="189">
        <v>0</v>
      </c>
      <c r="V37" s="327">
        <v>0</v>
      </c>
      <c r="W37" s="262">
        <v>0</v>
      </c>
      <c r="X37" s="190">
        <f aca="true" t="shared" si="14" ref="X37:X42">SUM(Y37:AD37)</f>
        <v>5578</v>
      </c>
      <c r="Y37" s="213">
        <v>0</v>
      </c>
      <c r="Z37" s="213">
        <v>1761</v>
      </c>
      <c r="AA37" s="213">
        <v>138</v>
      </c>
      <c r="AB37" s="213">
        <v>3679</v>
      </c>
      <c r="AC37" s="213">
        <v>0</v>
      </c>
      <c r="AD37" s="337">
        <v>0</v>
      </c>
    </row>
    <row r="38" spans="1:30" s="63" customFormat="1" ht="27.75" customHeight="1">
      <c r="A38" s="161" t="s">
        <v>231</v>
      </c>
      <c r="B38" s="195">
        <f>SUM(C38,X38)</f>
        <v>15588</v>
      </c>
      <c r="C38" s="190">
        <f t="shared" si="8"/>
        <v>15558</v>
      </c>
      <c r="D38" s="196">
        <f t="shared" si="9"/>
        <v>10108</v>
      </c>
      <c r="E38" s="189">
        <v>0</v>
      </c>
      <c r="F38" s="327">
        <v>10108</v>
      </c>
      <c r="G38" s="189">
        <v>0</v>
      </c>
      <c r="H38" s="189">
        <f t="shared" si="10"/>
        <v>821</v>
      </c>
      <c r="I38" s="189">
        <v>0</v>
      </c>
      <c r="J38" s="327">
        <v>821</v>
      </c>
      <c r="K38" s="189">
        <v>0</v>
      </c>
      <c r="L38" s="189">
        <f t="shared" si="11"/>
        <v>2387</v>
      </c>
      <c r="M38" s="189">
        <v>0</v>
      </c>
      <c r="N38" s="327">
        <v>2387</v>
      </c>
      <c r="O38" s="189">
        <v>0</v>
      </c>
      <c r="P38" s="189">
        <f t="shared" si="12"/>
        <v>1681</v>
      </c>
      <c r="Q38" s="189">
        <v>0</v>
      </c>
      <c r="R38" s="327">
        <v>1681</v>
      </c>
      <c r="S38" s="189">
        <v>0</v>
      </c>
      <c r="T38" s="189">
        <f t="shared" si="13"/>
        <v>561</v>
      </c>
      <c r="U38" s="189">
        <v>0</v>
      </c>
      <c r="V38" s="327">
        <v>561</v>
      </c>
      <c r="W38" s="262">
        <v>0</v>
      </c>
      <c r="X38" s="190">
        <f t="shared" si="14"/>
        <v>30</v>
      </c>
      <c r="Y38" s="213">
        <v>0</v>
      </c>
      <c r="Z38" s="213">
        <v>11</v>
      </c>
      <c r="AA38" s="213">
        <v>2</v>
      </c>
      <c r="AB38" s="213">
        <v>0</v>
      </c>
      <c r="AC38" s="213">
        <v>0</v>
      </c>
      <c r="AD38" s="337">
        <v>17</v>
      </c>
    </row>
    <row r="39" spans="1:30" s="63" customFormat="1" ht="27.75" customHeight="1">
      <c r="A39" s="161" t="s">
        <v>232</v>
      </c>
      <c r="B39" s="195">
        <f>SUM(C39,X39)</f>
        <v>15507</v>
      </c>
      <c r="C39" s="190">
        <f t="shared" si="8"/>
        <v>15507</v>
      </c>
      <c r="D39" s="196">
        <f t="shared" si="9"/>
        <v>11485</v>
      </c>
      <c r="E39" s="189">
        <v>0</v>
      </c>
      <c r="F39" s="327">
        <v>11485</v>
      </c>
      <c r="G39" s="189">
        <v>0</v>
      </c>
      <c r="H39" s="189">
        <f t="shared" si="10"/>
        <v>1882</v>
      </c>
      <c r="I39" s="189">
        <v>0</v>
      </c>
      <c r="J39" s="327">
        <v>1882</v>
      </c>
      <c r="K39" s="189">
        <v>0</v>
      </c>
      <c r="L39" s="189">
        <f t="shared" si="11"/>
        <v>1916</v>
      </c>
      <c r="M39" s="189">
        <v>0</v>
      </c>
      <c r="N39" s="327">
        <v>1916</v>
      </c>
      <c r="O39" s="189">
        <v>0</v>
      </c>
      <c r="P39" s="189">
        <f t="shared" si="12"/>
        <v>0</v>
      </c>
      <c r="Q39" s="189">
        <v>0</v>
      </c>
      <c r="R39" s="327">
        <v>0</v>
      </c>
      <c r="S39" s="189">
        <v>0</v>
      </c>
      <c r="T39" s="189">
        <f t="shared" si="13"/>
        <v>224</v>
      </c>
      <c r="U39" s="189">
        <v>0</v>
      </c>
      <c r="V39" s="327">
        <v>224</v>
      </c>
      <c r="W39" s="262">
        <v>0</v>
      </c>
      <c r="X39" s="190">
        <f t="shared" si="14"/>
        <v>0</v>
      </c>
      <c r="Y39" s="213">
        <v>0</v>
      </c>
      <c r="Z39" s="213">
        <v>0</v>
      </c>
      <c r="AA39" s="213">
        <v>0</v>
      </c>
      <c r="AB39" s="213">
        <v>0</v>
      </c>
      <c r="AC39" s="213">
        <v>0</v>
      </c>
      <c r="AD39" s="337">
        <v>0</v>
      </c>
    </row>
    <row r="40" spans="1:30" s="63" customFormat="1" ht="27.75" customHeight="1">
      <c r="A40" s="161" t="s">
        <v>233</v>
      </c>
      <c r="B40" s="195">
        <f>SUM(C40,X40)</f>
        <v>21458</v>
      </c>
      <c r="C40" s="190">
        <f t="shared" si="8"/>
        <v>21458</v>
      </c>
      <c r="D40" s="196">
        <f t="shared" si="9"/>
        <v>15226</v>
      </c>
      <c r="E40" s="189">
        <v>3199</v>
      </c>
      <c r="F40" s="327">
        <v>12027</v>
      </c>
      <c r="G40" s="189">
        <v>0</v>
      </c>
      <c r="H40" s="189">
        <f t="shared" si="10"/>
        <v>1556</v>
      </c>
      <c r="I40" s="189">
        <v>520</v>
      </c>
      <c r="J40" s="327">
        <v>1036</v>
      </c>
      <c r="K40" s="189">
        <v>0</v>
      </c>
      <c r="L40" s="189">
        <f t="shared" si="11"/>
        <v>4422</v>
      </c>
      <c r="M40" s="189">
        <v>0</v>
      </c>
      <c r="N40" s="327">
        <v>4422</v>
      </c>
      <c r="O40" s="189">
        <v>0</v>
      </c>
      <c r="P40" s="189">
        <f t="shared" si="12"/>
        <v>14</v>
      </c>
      <c r="Q40" s="189">
        <v>14</v>
      </c>
      <c r="R40" s="327">
        <v>0</v>
      </c>
      <c r="S40" s="189">
        <v>0</v>
      </c>
      <c r="T40" s="189">
        <f t="shared" si="13"/>
        <v>240</v>
      </c>
      <c r="U40" s="189">
        <v>240</v>
      </c>
      <c r="V40" s="327">
        <v>0</v>
      </c>
      <c r="W40" s="262">
        <v>0</v>
      </c>
      <c r="X40" s="190">
        <f t="shared" si="14"/>
        <v>0</v>
      </c>
      <c r="Y40" s="213">
        <v>0</v>
      </c>
      <c r="Z40" s="213">
        <v>0</v>
      </c>
      <c r="AA40" s="213">
        <v>0</v>
      </c>
      <c r="AB40" s="213">
        <v>0</v>
      </c>
      <c r="AC40" s="213">
        <v>0</v>
      </c>
      <c r="AD40" s="337">
        <v>0</v>
      </c>
    </row>
    <row r="41" spans="1:30" s="63" customFormat="1" ht="27.75" customHeight="1">
      <c r="A41" s="159" t="s">
        <v>183</v>
      </c>
      <c r="B41" s="207">
        <f>SUM(C41,X41)</f>
        <v>10241</v>
      </c>
      <c r="C41" s="208">
        <f t="shared" si="8"/>
        <v>9993</v>
      </c>
      <c r="D41" s="199">
        <f t="shared" si="9"/>
        <v>8081</v>
      </c>
      <c r="E41" s="209">
        <v>0</v>
      </c>
      <c r="F41" s="328">
        <v>8081</v>
      </c>
      <c r="G41" s="209">
        <v>0</v>
      </c>
      <c r="H41" s="209">
        <f t="shared" si="10"/>
        <v>419</v>
      </c>
      <c r="I41" s="209">
        <v>0</v>
      </c>
      <c r="J41" s="328">
        <v>419</v>
      </c>
      <c r="K41" s="209">
        <v>0</v>
      </c>
      <c r="L41" s="209">
        <f t="shared" si="11"/>
        <v>1202</v>
      </c>
      <c r="M41" s="209">
        <v>0</v>
      </c>
      <c r="N41" s="328">
        <v>1202</v>
      </c>
      <c r="O41" s="209">
        <v>0</v>
      </c>
      <c r="P41" s="209">
        <f t="shared" si="12"/>
        <v>0</v>
      </c>
      <c r="Q41" s="209">
        <v>0</v>
      </c>
      <c r="R41" s="328">
        <v>0</v>
      </c>
      <c r="S41" s="209">
        <v>0</v>
      </c>
      <c r="T41" s="209">
        <f t="shared" si="13"/>
        <v>291</v>
      </c>
      <c r="U41" s="209">
        <v>0</v>
      </c>
      <c r="V41" s="328">
        <v>291</v>
      </c>
      <c r="W41" s="343">
        <v>0</v>
      </c>
      <c r="X41" s="208">
        <f t="shared" si="14"/>
        <v>248</v>
      </c>
      <c r="Y41" s="336">
        <v>0</v>
      </c>
      <c r="Z41" s="336">
        <v>189</v>
      </c>
      <c r="AA41" s="336">
        <v>17</v>
      </c>
      <c r="AB41" s="336">
        <v>0</v>
      </c>
      <c r="AC41" s="336">
        <v>0</v>
      </c>
      <c r="AD41" s="338">
        <v>42</v>
      </c>
    </row>
    <row r="42" spans="1:30" s="63" customFormat="1" ht="27.75" customHeight="1">
      <c r="A42" s="161" t="s">
        <v>301</v>
      </c>
      <c r="B42" s="195">
        <f aca="true" t="shared" si="15" ref="B42:B63">SUM(C42,X42)</f>
        <v>14132</v>
      </c>
      <c r="C42" s="203">
        <f t="shared" si="8"/>
        <v>13520</v>
      </c>
      <c r="D42" s="196">
        <f t="shared" si="9"/>
        <v>9994</v>
      </c>
      <c r="E42" s="189">
        <v>0</v>
      </c>
      <c r="F42" s="327">
        <v>9994</v>
      </c>
      <c r="G42" s="189">
        <v>0</v>
      </c>
      <c r="H42" s="189">
        <f t="shared" si="10"/>
        <v>968</v>
      </c>
      <c r="I42" s="189">
        <v>23</v>
      </c>
      <c r="J42" s="327">
        <v>945</v>
      </c>
      <c r="K42" s="189">
        <v>0</v>
      </c>
      <c r="L42" s="189">
        <f t="shared" si="11"/>
        <v>2460</v>
      </c>
      <c r="M42" s="189">
        <v>12</v>
      </c>
      <c r="N42" s="327">
        <v>2448</v>
      </c>
      <c r="O42" s="189">
        <v>0</v>
      </c>
      <c r="P42" s="189">
        <f t="shared" si="12"/>
        <v>21</v>
      </c>
      <c r="Q42" s="189">
        <v>21</v>
      </c>
      <c r="R42" s="327">
        <v>0</v>
      </c>
      <c r="S42" s="189">
        <v>0</v>
      </c>
      <c r="T42" s="189">
        <f t="shared" si="13"/>
        <v>77</v>
      </c>
      <c r="U42" s="189">
        <v>0</v>
      </c>
      <c r="V42" s="327">
        <v>77</v>
      </c>
      <c r="W42" s="262">
        <v>0</v>
      </c>
      <c r="X42" s="190">
        <f t="shared" si="14"/>
        <v>612</v>
      </c>
      <c r="Y42" s="213">
        <v>0</v>
      </c>
      <c r="Z42" s="213">
        <v>104</v>
      </c>
      <c r="AA42" s="213">
        <v>21</v>
      </c>
      <c r="AB42" s="213">
        <v>0</v>
      </c>
      <c r="AC42" s="213">
        <v>0</v>
      </c>
      <c r="AD42" s="337">
        <v>487</v>
      </c>
    </row>
    <row r="43" spans="1:30" s="63" customFormat="1" ht="27.75" customHeight="1">
      <c r="A43" s="161" t="s">
        <v>302</v>
      </c>
      <c r="B43" s="195">
        <f aca="true" t="shared" si="16" ref="B43:B48">SUM(C43,X43)</f>
        <v>21277</v>
      </c>
      <c r="C43" s="190">
        <f aca="true" t="shared" si="17" ref="C43:C48">SUM(D43,H43,L43,P43,T43)</f>
        <v>21226</v>
      </c>
      <c r="D43" s="196">
        <f aca="true" t="shared" si="18" ref="D43:D63">SUM(E43:G43)</f>
        <v>14873</v>
      </c>
      <c r="E43" s="189">
        <v>0</v>
      </c>
      <c r="F43" s="327">
        <v>14873</v>
      </c>
      <c r="G43" s="189">
        <v>0</v>
      </c>
      <c r="H43" s="189">
        <f aca="true" t="shared" si="19" ref="H43:H63">SUM(I43:K43)</f>
        <v>1804</v>
      </c>
      <c r="I43" s="189">
        <v>0</v>
      </c>
      <c r="J43" s="327">
        <v>1804</v>
      </c>
      <c r="K43" s="189">
        <v>0</v>
      </c>
      <c r="L43" s="189">
        <f t="shared" si="11"/>
        <v>2366</v>
      </c>
      <c r="M43" s="189">
        <v>0</v>
      </c>
      <c r="N43" s="327">
        <v>2366</v>
      </c>
      <c r="O43" s="189">
        <v>0</v>
      </c>
      <c r="P43" s="189">
        <f aca="true" t="shared" si="20" ref="P43:P63">SUM(Q43:S43)</f>
        <v>1556</v>
      </c>
      <c r="Q43" s="189">
        <v>0</v>
      </c>
      <c r="R43" s="327">
        <v>1556</v>
      </c>
      <c r="S43" s="189">
        <v>0</v>
      </c>
      <c r="T43" s="189">
        <f aca="true" t="shared" si="21" ref="T43:T63">SUM(U43:W43)</f>
        <v>627</v>
      </c>
      <c r="U43" s="189">
        <v>0</v>
      </c>
      <c r="V43" s="327">
        <v>627</v>
      </c>
      <c r="W43" s="262">
        <v>0</v>
      </c>
      <c r="X43" s="190">
        <f aca="true" t="shared" si="22" ref="X43:X63">SUM(Y43:AD43)</f>
        <v>51</v>
      </c>
      <c r="Y43" s="213">
        <v>0</v>
      </c>
      <c r="Z43" s="213">
        <v>38</v>
      </c>
      <c r="AA43" s="213">
        <v>6</v>
      </c>
      <c r="AB43" s="213">
        <v>0</v>
      </c>
      <c r="AC43" s="213">
        <v>0</v>
      </c>
      <c r="AD43" s="337">
        <v>7</v>
      </c>
    </row>
    <row r="44" spans="1:30" s="63" customFormat="1" ht="27.75" customHeight="1">
      <c r="A44" s="161" t="s">
        <v>234</v>
      </c>
      <c r="B44" s="195">
        <f t="shared" si="16"/>
        <v>10295</v>
      </c>
      <c r="C44" s="190">
        <f t="shared" si="17"/>
        <v>9685</v>
      </c>
      <c r="D44" s="196">
        <f t="shared" si="18"/>
        <v>7842</v>
      </c>
      <c r="E44" s="189">
        <v>0</v>
      </c>
      <c r="F44" s="327">
        <v>7842</v>
      </c>
      <c r="G44" s="189">
        <v>0</v>
      </c>
      <c r="H44" s="189">
        <f t="shared" si="19"/>
        <v>888</v>
      </c>
      <c r="I44" s="189">
        <v>0</v>
      </c>
      <c r="J44" s="327">
        <v>888</v>
      </c>
      <c r="K44" s="189">
        <v>0</v>
      </c>
      <c r="L44" s="189">
        <f aca="true" t="shared" si="23" ref="L44:L63">SUM(M44:O44)</f>
        <v>887</v>
      </c>
      <c r="M44" s="189">
        <v>0</v>
      </c>
      <c r="N44" s="327">
        <v>887</v>
      </c>
      <c r="O44" s="189">
        <v>0</v>
      </c>
      <c r="P44" s="189">
        <f t="shared" si="20"/>
        <v>2</v>
      </c>
      <c r="Q44" s="189">
        <v>0</v>
      </c>
      <c r="R44" s="327">
        <v>2</v>
      </c>
      <c r="S44" s="189">
        <v>0</v>
      </c>
      <c r="T44" s="189">
        <f t="shared" si="21"/>
        <v>66</v>
      </c>
      <c r="U44" s="189">
        <v>0</v>
      </c>
      <c r="V44" s="327">
        <v>66</v>
      </c>
      <c r="W44" s="262">
        <v>0</v>
      </c>
      <c r="X44" s="190">
        <f t="shared" si="22"/>
        <v>610</v>
      </c>
      <c r="Y44" s="213">
        <v>0</v>
      </c>
      <c r="Z44" s="213">
        <v>130</v>
      </c>
      <c r="AA44" s="213">
        <v>0</v>
      </c>
      <c r="AB44" s="213">
        <v>0</v>
      </c>
      <c r="AC44" s="213"/>
      <c r="AD44" s="337">
        <v>480</v>
      </c>
    </row>
    <row r="45" spans="1:30" s="63" customFormat="1" ht="27.75" customHeight="1">
      <c r="A45" s="161" t="s">
        <v>235</v>
      </c>
      <c r="B45" s="195">
        <f t="shared" si="16"/>
        <v>11862</v>
      </c>
      <c r="C45" s="190">
        <f t="shared" si="17"/>
        <v>11862</v>
      </c>
      <c r="D45" s="196">
        <f t="shared" si="18"/>
        <v>8429</v>
      </c>
      <c r="E45" s="189">
        <v>499</v>
      </c>
      <c r="F45" s="327">
        <v>7930</v>
      </c>
      <c r="G45" s="189">
        <v>0</v>
      </c>
      <c r="H45" s="189">
        <f t="shared" si="19"/>
        <v>572</v>
      </c>
      <c r="I45" s="189">
        <v>572</v>
      </c>
      <c r="J45" s="327">
        <v>0</v>
      </c>
      <c r="K45" s="189">
        <v>0</v>
      </c>
      <c r="L45" s="189">
        <f t="shared" si="23"/>
        <v>2638</v>
      </c>
      <c r="M45" s="189">
        <v>1342</v>
      </c>
      <c r="N45" s="327">
        <v>1296</v>
      </c>
      <c r="O45" s="189">
        <v>0</v>
      </c>
      <c r="P45" s="189">
        <f t="shared" si="20"/>
        <v>4</v>
      </c>
      <c r="Q45" s="189">
        <v>4</v>
      </c>
      <c r="R45" s="327">
        <v>0</v>
      </c>
      <c r="S45" s="189">
        <v>0</v>
      </c>
      <c r="T45" s="189">
        <f t="shared" si="21"/>
        <v>219</v>
      </c>
      <c r="U45" s="189">
        <v>219</v>
      </c>
      <c r="V45" s="327">
        <v>0</v>
      </c>
      <c r="W45" s="262">
        <v>0</v>
      </c>
      <c r="X45" s="190">
        <f t="shared" si="22"/>
        <v>0</v>
      </c>
      <c r="Y45" s="213">
        <v>0</v>
      </c>
      <c r="Z45" s="213">
        <v>0</v>
      </c>
      <c r="AA45" s="213">
        <v>0</v>
      </c>
      <c r="AB45" s="213">
        <v>0</v>
      </c>
      <c r="AC45" s="213">
        <v>0</v>
      </c>
      <c r="AD45" s="337">
        <v>0</v>
      </c>
    </row>
    <row r="46" spans="1:30" s="63" customFormat="1" ht="27.75" customHeight="1">
      <c r="A46" s="159" t="s">
        <v>236</v>
      </c>
      <c r="B46" s="207">
        <f t="shared" si="16"/>
        <v>3773</v>
      </c>
      <c r="C46" s="208">
        <f t="shared" si="17"/>
        <v>3773</v>
      </c>
      <c r="D46" s="199">
        <f t="shared" si="18"/>
        <v>2919</v>
      </c>
      <c r="E46" s="209">
        <v>0</v>
      </c>
      <c r="F46" s="328">
        <v>2919</v>
      </c>
      <c r="G46" s="209">
        <v>0</v>
      </c>
      <c r="H46" s="209">
        <f t="shared" si="19"/>
        <v>316</v>
      </c>
      <c r="I46" s="209">
        <v>0</v>
      </c>
      <c r="J46" s="328">
        <v>316</v>
      </c>
      <c r="K46" s="209">
        <v>0</v>
      </c>
      <c r="L46" s="209">
        <f t="shared" si="23"/>
        <v>484</v>
      </c>
      <c r="M46" s="209">
        <v>0</v>
      </c>
      <c r="N46" s="328">
        <v>484</v>
      </c>
      <c r="O46" s="209">
        <v>0</v>
      </c>
      <c r="P46" s="209">
        <f t="shared" si="20"/>
        <v>4</v>
      </c>
      <c r="Q46" s="209">
        <v>4</v>
      </c>
      <c r="R46" s="328">
        <v>0</v>
      </c>
      <c r="S46" s="209">
        <v>0</v>
      </c>
      <c r="T46" s="209">
        <f t="shared" si="21"/>
        <v>50</v>
      </c>
      <c r="U46" s="209">
        <v>0</v>
      </c>
      <c r="V46" s="328">
        <v>50</v>
      </c>
      <c r="W46" s="343">
        <v>0</v>
      </c>
      <c r="X46" s="208">
        <f t="shared" si="22"/>
        <v>0</v>
      </c>
      <c r="Y46" s="336">
        <v>0</v>
      </c>
      <c r="Z46" s="336">
        <v>0</v>
      </c>
      <c r="AA46" s="336">
        <v>0</v>
      </c>
      <c r="AB46" s="336">
        <v>0</v>
      </c>
      <c r="AC46" s="336">
        <v>0</v>
      </c>
      <c r="AD46" s="338">
        <v>0</v>
      </c>
    </row>
    <row r="47" spans="1:30" s="63" customFormat="1" ht="27.75" customHeight="1">
      <c r="A47" s="161" t="s">
        <v>237</v>
      </c>
      <c r="B47" s="202">
        <f t="shared" si="16"/>
        <v>5674</v>
      </c>
      <c r="C47" s="203">
        <f t="shared" si="17"/>
        <v>5674</v>
      </c>
      <c r="D47" s="204">
        <f t="shared" si="18"/>
        <v>3462</v>
      </c>
      <c r="E47" s="210">
        <v>0</v>
      </c>
      <c r="F47" s="329">
        <v>3462</v>
      </c>
      <c r="G47" s="210">
        <v>0</v>
      </c>
      <c r="H47" s="210">
        <f t="shared" si="19"/>
        <v>52</v>
      </c>
      <c r="I47" s="210">
        <v>0</v>
      </c>
      <c r="J47" s="329">
        <v>52</v>
      </c>
      <c r="K47" s="210">
        <v>0</v>
      </c>
      <c r="L47" s="189">
        <f t="shared" si="23"/>
        <v>1934</v>
      </c>
      <c r="M47" s="210">
        <v>0</v>
      </c>
      <c r="N47" s="329">
        <v>1934</v>
      </c>
      <c r="O47" s="210">
        <v>0</v>
      </c>
      <c r="P47" s="189">
        <f t="shared" si="20"/>
        <v>10</v>
      </c>
      <c r="Q47" s="189">
        <v>0</v>
      </c>
      <c r="R47" s="327">
        <v>10</v>
      </c>
      <c r="S47" s="189">
        <v>0</v>
      </c>
      <c r="T47" s="189">
        <f t="shared" si="21"/>
        <v>216</v>
      </c>
      <c r="U47" s="189">
        <v>0</v>
      </c>
      <c r="V47" s="327">
        <v>216</v>
      </c>
      <c r="W47" s="262">
        <v>0</v>
      </c>
      <c r="X47" s="190">
        <f t="shared" si="22"/>
        <v>0</v>
      </c>
      <c r="Y47" s="213">
        <v>0</v>
      </c>
      <c r="Z47" s="213">
        <v>0</v>
      </c>
      <c r="AA47" s="213">
        <v>0</v>
      </c>
      <c r="AB47" s="213">
        <v>0</v>
      </c>
      <c r="AC47" s="213">
        <v>0</v>
      </c>
      <c r="AD47" s="337">
        <v>0</v>
      </c>
    </row>
    <row r="48" spans="1:30" s="63" customFormat="1" ht="27.75" customHeight="1">
      <c r="A48" s="86" t="s">
        <v>238</v>
      </c>
      <c r="B48" s="195">
        <f t="shared" si="16"/>
        <v>6960</v>
      </c>
      <c r="C48" s="190">
        <f t="shared" si="17"/>
        <v>6960</v>
      </c>
      <c r="D48" s="196">
        <f t="shared" si="18"/>
        <v>5679</v>
      </c>
      <c r="E48" s="189">
        <v>0</v>
      </c>
      <c r="F48" s="327">
        <v>5679</v>
      </c>
      <c r="G48" s="189">
        <v>0</v>
      </c>
      <c r="H48" s="189">
        <f t="shared" si="19"/>
        <v>79</v>
      </c>
      <c r="I48" s="189">
        <v>0</v>
      </c>
      <c r="J48" s="327">
        <v>79</v>
      </c>
      <c r="K48" s="189">
        <v>0</v>
      </c>
      <c r="L48" s="189">
        <f t="shared" si="23"/>
        <v>979</v>
      </c>
      <c r="M48" s="189">
        <v>0</v>
      </c>
      <c r="N48" s="327">
        <v>979</v>
      </c>
      <c r="O48" s="189">
        <v>0</v>
      </c>
      <c r="P48" s="189">
        <f t="shared" si="20"/>
        <v>18</v>
      </c>
      <c r="Q48" s="189">
        <v>0</v>
      </c>
      <c r="R48" s="327">
        <v>18</v>
      </c>
      <c r="S48" s="189">
        <v>0</v>
      </c>
      <c r="T48" s="189">
        <f t="shared" si="21"/>
        <v>205</v>
      </c>
      <c r="U48" s="189">
        <v>0</v>
      </c>
      <c r="V48" s="327">
        <v>205</v>
      </c>
      <c r="W48" s="262">
        <v>0</v>
      </c>
      <c r="X48" s="190">
        <f t="shared" si="22"/>
        <v>0</v>
      </c>
      <c r="Y48" s="213">
        <v>0</v>
      </c>
      <c r="Z48" s="213">
        <v>0</v>
      </c>
      <c r="AA48" s="213">
        <v>0</v>
      </c>
      <c r="AB48" s="213">
        <v>0</v>
      </c>
      <c r="AC48" s="213">
        <v>0</v>
      </c>
      <c r="AD48" s="337">
        <v>0</v>
      </c>
    </row>
    <row r="49" spans="1:30" s="63" customFormat="1" ht="27.75" customHeight="1">
      <c r="A49" s="86" t="s">
        <v>239</v>
      </c>
      <c r="B49" s="212">
        <f t="shared" si="15"/>
        <v>6523</v>
      </c>
      <c r="C49" s="190">
        <f aca="true" t="shared" si="24" ref="C49:C63">SUM(D49,H49,L49,P49,T49)</f>
        <v>6494</v>
      </c>
      <c r="D49" s="196">
        <f t="shared" si="18"/>
        <v>4660</v>
      </c>
      <c r="E49" s="189">
        <v>0</v>
      </c>
      <c r="F49" s="327">
        <v>4660</v>
      </c>
      <c r="G49" s="189">
        <v>0</v>
      </c>
      <c r="H49" s="189">
        <f t="shared" si="19"/>
        <v>345</v>
      </c>
      <c r="I49" s="189">
        <v>0</v>
      </c>
      <c r="J49" s="327">
        <v>345</v>
      </c>
      <c r="K49" s="189">
        <v>0</v>
      </c>
      <c r="L49" s="189">
        <f t="shared" si="23"/>
        <v>728</v>
      </c>
      <c r="M49" s="189">
        <v>0</v>
      </c>
      <c r="N49" s="327">
        <v>728</v>
      </c>
      <c r="O49" s="189">
        <v>0</v>
      </c>
      <c r="P49" s="189">
        <f t="shared" si="20"/>
        <v>670</v>
      </c>
      <c r="Q49" s="189">
        <v>0</v>
      </c>
      <c r="R49" s="327">
        <v>670</v>
      </c>
      <c r="S49" s="189">
        <v>0</v>
      </c>
      <c r="T49" s="189">
        <f t="shared" si="21"/>
        <v>91</v>
      </c>
      <c r="U49" s="189">
        <v>0</v>
      </c>
      <c r="V49" s="327">
        <v>91</v>
      </c>
      <c r="W49" s="262">
        <v>0</v>
      </c>
      <c r="X49" s="190">
        <f t="shared" si="22"/>
        <v>29</v>
      </c>
      <c r="Y49" s="213">
        <v>0</v>
      </c>
      <c r="Z49" s="213">
        <v>23</v>
      </c>
      <c r="AA49" s="213">
        <v>0</v>
      </c>
      <c r="AB49" s="213">
        <v>0</v>
      </c>
      <c r="AC49" s="213">
        <v>0</v>
      </c>
      <c r="AD49" s="337">
        <v>6</v>
      </c>
    </row>
    <row r="50" spans="1:30" s="63" customFormat="1" ht="27.75" customHeight="1">
      <c r="A50" s="161" t="s">
        <v>240</v>
      </c>
      <c r="B50" s="195">
        <f t="shared" si="15"/>
        <v>10208</v>
      </c>
      <c r="C50" s="190">
        <f t="shared" si="24"/>
        <v>10056</v>
      </c>
      <c r="D50" s="196">
        <f t="shared" si="18"/>
        <v>7720</v>
      </c>
      <c r="E50" s="189">
        <v>0</v>
      </c>
      <c r="F50" s="327">
        <v>7720</v>
      </c>
      <c r="G50" s="189">
        <v>0</v>
      </c>
      <c r="H50" s="189">
        <f t="shared" si="19"/>
        <v>551</v>
      </c>
      <c r="I50" s="189">
        <v>0</v>
      </c>
      <c r="J50" s="327">
        <v>551</v>
      </c>
      <c r="K50" s="189">
        <v>0</v>
      </c>
      <c r="L50" s="189">
        <f t="shared" si="23"/>
        <v>1612</v>
      </c>
      <c r="M50" s="189">
        <v>0</v>
      </c>
      <c r="N50" s="327">
        <v>1612</v>
      </c>
      <c r="O50" s="189">
        <v>0</v>
      </c>
      <c r="P50" s="189">
        <f t="shared" si="20"/>
        <v>0</v>
      </c>
      <c r="Q50" s="189">
        <v>0</v>
      </c>
      <c r="R50" s="327">
        <v>0</v>
      </c>
      <c r="S50" s="189">
        <v>0</v>
      </c>
      <c r="T50" s="189">
        <f t="shared" si="21"/>
        <v>173</v>
      </c>
      <c r="U50" s="189">
        <v>0</v>
      </c>
      <c r="V50" s="327">
        <v>173</v>
      </c>
      <c r="W50" s="262">
        <v>0</v>
      </c>
      <c r="X50" s="190">
        <f t="shared" si="22"/>
        <v>152</v>
      </c>
      <c r="Y50" s="213">
        <v>0</v>
      </c>
      <c r="Z50" s="213">
        <v>152</v>
      </c>
      <c r="AA50" s="213">
        <v>0</v>
      </c>
      <c r="AB50" s="213">
        <v>0</v>
      </c>
      <c r="AC50" s="213">
        <v>0</v>
      </c>
      <c r="AD50" s="337">
        <v>0</v>
      </c>
    </row>
    <row r="51" spans="1:30" s="63" customFormat="1" ht="27.75" customHeight="1">
      <c r="A51" s="159" t="s">
        <v>241</v>
      </c>
      <c r="B51" s="207">
        <f t="shared" si="15"/>
        <v>2113</v>
      </c>
      <c r="C51" s="208">
        <f t="shared" si="24"/>
        <v>1327</v>
      </c>
      <c r="D51" s="199">
        <f t="shared" si="18"/>
        <v>909</v>
      </c>
      <c r="E51" s="209">
        <v>0</v>
      </c>
      <c r="F51" s="328">
        <v>909</v>
      </c>
      <c r="G51" s="209">
        <v>0</v>
      </c>
      <c r="H51" s="209">
        <f t="shared" si="19"/>
        <v>136</v>
      </c>
      <c r="I51" s="209">
        <v>0</v>
      </c>
      <c r="J51" s="328">
        <v>136</v>
      </c>
      <c r="K51" s="209">
        <v>0</v>
      </c>
      <c r="L51" s="209">
        <f t="shared" si="23"/>
        <v>25</v>
      </c>
      <c r="M51" s="209">
        <v>0</v>
      </c>
      <c r="N51" s="328">
        <v>25</v>
      </c>
      <c r="O51" s="189">
        <v>0</v>
      </c>
      <c r="P51" s="209">
        <f t="shared" si="20"/>
        <v>191</v>
      </c>
      <c r="Q51" s="209">
        <v>0</v>
      </c>
      <c r="R51" s="328">
        <v>191</v>
      </c>
      <c r="S51" s="209">
        <v>0</v>
      </c>
      <c r="T51" s="209">
        <f t="shared" si="21"/>
        <v>66</v>
      </c>
      <c r="U51" s="209">
        <v>0</v>
      </c>
      <c r="V51" s="328">
        <v>66</v>
      </c>
      <c r="W51" s="343">
        <v>0</v>
      </c>
      <c r="X51" s="208">
        <f t="shared" si="22"/>
        <v>786</v>
      </c>
      <c r="Y51" s="336">
        <v>0</v>
      </c>
      <c r="Z51" s="336">
        <v>0</v>
      </c>
      <c r="AA51" s="336">
        <v>0</v>
      </c>
      <c r="AB51" s="336">
        <v>786</v>
      </c>
      <c r="AC51" s="336">
        <v>0</v>
      </c>
      <c r="AD51" s="338">
        <v>0</v>
      </c>
    </row>
    <row r="52" spans="1:30" s="63" customFormat="1" ht="27.75" customHeight="1">
      <c r="A52" s="86" t="s">
        <v>242</v>
      </c>
      <c r="B52" s="212">
        <f t="shared" si="15"/>
        <v>7160</v>
      </c>
      <c r="C52" s="190">
        <f t="shared" si="24"/>
        <v>7134</v>
      </c>
      <c r="D52" s="196">
        <f t="shared" si="18"/>
        <v>4969</v>
      </c>
      <c r="E52" s="189">
        <v>0</v>
      </c>
      <c r="F52" s="327">
        <v>4965</v>
      </c>
      <c r="G52" s="189">
        <v>4</v>
      </c>
      <c r="H52" s="189">
        <f t="shared" si="19"/>
        <v>255</v>
      </c>
      <c r="I52" s="189">
        <v>0</v>
      </c>
      <c r="J52" s="327">
        <v>253</v>
      </c>
      <c r="K52" s="189">
        <v>2</v>
      </c>
      <c r="L52" s="189">
        <f t="shared" si="23"/>
        <v>1744</v>
      </c>
      <c r="M52" s="189">
        <v>0</v>
      </c>
      <c r="N52" s="327">
        <v>1744</v>
      </c>
      <c r="O52" s="210">
        <v>0</v>
      </c>
      <c r="P52" s="189">
        <f t="shared" si="20"/>
        <v>11</v>
      </c>
      <c r="Q52" s="189">
        <v>0</v>
      </c>
      <c r="R52" s="327">
        <v>11</v>
      </c>
      <c r="S52" s="189">
        <v>0</v>
      </c>
      <c r="T52" s="189">
        <f t="shared" si="21"/>
        <v>155</v>
      </c>
      <c r="U52" s="189">
        <v>0</v>
      </c>
      <c r="V52" s="327">
        <v>155</v>
      </c>
      <c r="W52" s="262">
        <v>0</v>
      </c>
      <c r="X52" s="190">
        <f t="shared" si="22"/>
        <v>26</v>
      </c>
      <c r="Y52" s="213">
        <v>0</v>
      </c>
      <c r="Z52" s="213">
        <v>23</v>
      </c>
      <c r="AA52" s="213">
        <v>3</v>
      </c>
      <c r="AB52" s="213">
        <v>0</v>
      </c>
      <c r="AC52" s="213">
        <v>0</v>
      </c>
      <c r="AD52" s="337">
        <v>0</v>
      </c>
    </row>
    <row r="53" spans="1:30" s="63" customFormat="1" ht="27.75" customHeight="1">
      <c r="A53" s="161" t="s">
        <v>243</v>
      </c>
      <c r="B53" s="195">
        <f t="shared" si="15"/>
        <v>13085</v>
      </c>
      <c r="C53" s="190">
        <f t="shared" si="24"/>
        <v>12742</v>
      </c>
      <c r="D53" s="196">
        <f t="shared" si="18"/>
        <v>9050</v>
      </c>
      <c r="E53" s="189">
        <v>0</v>
      </c>
      <c r="F53" s="327">
        <v>9045</v>
      </c>
      <c r="G53" s="189">
        <v>5</v>
      </c>
      <c r="H53" s="189">
        <f t="shared" si="19"/>
        <v>352</v>
      </c>
      <c r="I53" s="189">
        <v>0</v>
      </c>
      <c r="J53" s="327">
        <v>350</v>
      </c>
      <c r="K53" s="189">
        <v>2</v>
      </c>
      <c r="L53" s="189">
        <f t="shared" si="23"/>
        <v>3299</v>
      </c>
      <c r="M53" s="189">
        <v>0</v>
      </c>
      <c r="N53" s="327">
        <v>3299</v>
      </c>
      <c r="O53" s="189">
        <v>0</v>
      </c>
      <c r="P53" s="189">
        <f t="shared" si="20"/>
        <v>11</v>
      </c>
      <c r="Q53" s="189">
        <v>0</v>
      </c>
      <c r="R53" s="327">
        <v>11</v>
      </c>
      <c r="S53" s="189">
        <v>0</v>
      </c>
      <c r="T53" s="189">
        <f t="shared" si="21"/>
        <v>30</v>
      </c>
      <c r="U53" s="189">
        <v>0</v>
      </c>
      <c r="V53" s="327">
        <v>30</v>
      </c>
      <c r="W53" s="262">
        <v>0</v>
      </c>
      <c r="X53" s="190">
        <f t="shared" si="22"/>
        <v>343</v>
      </c>
      <c r="Y53" s="213">
        <v>0</v>
      </c>
      <c r="Z53" s="213">
        <v>280</v>
      </c>
      <c r="AA53" s="213">
        <v>63</v>
      </c>
      <c r="AB53" s="213">
        <v>0</v>
      </c>
      <c r="AC53" s="213">
        <v>0</v>
      </c>
      <c r="AD53" s="337">
        <v>0</v>
      </c>
    </row>
    <row r="54" spans="1:30" s="63" customFormat="1" ht="27.75" customHeight="1">
      <c r="A54" s="161" t="s">
        <v>244</v>
      </c>
      <c r="B54" s="195">
        <f t="shared" si="15"/>
        <v>6656</v>
      </c>
      <c r="C54" s="190">
        <f t="shared" si="24"/>
        <v>5514</v>
      </c>
      <c r="D54" s="196">
        <f t="shared" si="18"/>
        <v>4655</v>
      </c>
      <c r="E54" s="189">
        <v>0</v>
      </c>
      <c r="F54" s="327">
        <v>4655</v>
      </c>
      <c r="G54" s="189">
        <v>0</v>
      </c>
      <c r="H54" s="189">
        <f t="shared" si="19"/>
        <v>205</v>
      </c>
      <c r="I54" s="189">
        <v>0</v>
      </c>
      <c r="J54" s="327">
        <v>205</v>
      </c>
      <c r="K54" s="189">
        <v>0</v>
      </c>
      <c r="L54" s="189">
        <f t="shared" si="23"/>
        <v>501</v>
      </c>
      <c r="M54" s="189">
        <v>0</v>
      </c>
      <c r="N54" s="327">
        <v>501</v>
      </c>
      <c r="O54" s="189">
        <v>0</v>
      </c>
      <c r="P54" s="189">
        <f t="shared" si="20"/>
        <v>0</v>
      </c>
      <c r="Q54" s="189">
        <v>0</v>
      </c>
      <c r="R54" s="327">
        <v>0</v>
      </c>
      <c r="S54" s="189">
        <v>0</v>
      </c>
      <c r="T54" s="189">
        <f t="shared" si="21"/>
        <v>153</v>
      </c>
      <c r="U54" s="189">
        <v>0</v>
      </c>
      <c r="V54" s="327">
        <v>153</v>
      </c>
      <c r="W54" s="262">
        <v>0</v>
      </c>
      <c r="X54" s="190">
        <f t="shared" si="22"/>
        <v>1142</v>
      </c>
      <c r="Y54" s="213">
        <v>0</v>
      </c>
      <c r="Z54" s="213">
        <v>290</v>
      </c>
      <c r="AA54" s="213">
        <v>39</v>
      </c>
      <c r="AB54" s="213">
        <v>174</v>
      </c>
      <c r="AC54" s="213">
        <v>0</v>
      </c>
      <c r="AD54" s="337">
        <v>639</v>
      </c>
    </row>
    <row r="55" spans="1:30" s="63" customFormat="1" ht="27.75" customHeight="1">
      <c r="A55" s="161" t="s">
        <v>245</v>
      </c>
      <c r="B55" s="195">
        <f t="shared" si="15"/>
        <v>7175</v>
      </c>
      <c r="C55" s="190">
        <f t="shared" si="24"/>
        <v>5511</v>
      </c>
      <c r="D55" s="196">
        <f t="shared" si="18"/>
        <v>4706</v>
      </c>
      <c r="E55" s="189">
        <v>0</v>
      </c>
      <c r="F55" s="327">
        <v>4706</v>
      </c>
      <c r="G55" s="189">
        <v>0</v>
      </c>
      <c r="H55" s="189">
        <f t="shared" si="19"/>
        <v>169</v>
      </c>
      <c r="I55" s="189">
        <v>0</v>
      </c>
      <c r="J55" s="327">
        <v>169</v>
      </c>
      <c r="K55" s="189">
        <v>0</v>
      </c>
      <c r="L55" s="189">
        <f t="shared" si="23"/>
        <v>592</v>
      </c>
      <c r="M55" s="189">
        <v>0</v>
      </c>
      <c r="N55" s="327">
        <v>592</v>
      </c>
      <c r="O55" s="189">
        <v>0</v>
      </c>
      <c r="P55" s="189">
        <f t="shared" si="20"/>
        <v>0</v>
      </c>
      <c r="Q55" s="189">
        <v>0</v>
      </c>
      <c r="R55" s="327">
        <v>0</v>
      </c>
      <c r="S55" s="189">
        <v>0</v>
      </c>
      <c r="T55" s="189">
        <f t="shared" si="21"/>
        <v>44</v>
      </c>
      <c r="U55" s="189">
        <v>0</v>
      </c>
      <c r="V55" s="327">
        <v>44</v>
      </c>
      <c r="W55" s="262">
        <v>0</v>
      </c>
      <c r="X55" s="190">
        <f t="shared" si="22"/>
        <v>1664</v>
      </c>
      <c r="Y55" s="213">
        <v>0</v>
      </c>
      <c r="Z55" s="213">
        <v>394</v>
      </c>
      <c r="AA55" s="213">
        <v>62</v>
      </c>
      <c r="AB55" s="213">
        <v>312</v>
      </c>
      <c r="AC55" s="213">
        <v>0</v>
      </c>
      <c r="AD55" s="337">
        <v>896</v>
      </c>
    </row>
    <row r="56" spans="1:30" s="63" customFormat="1" ht="27.75" customHeight="1">
      <c r="A56" s="159" t="s">
        <v>246</v>
      </c>
      <c r="B56" s="207">
        <f t="shared" si="15"/>
        <v>12705</v>
      </c>
      <c r="C56" s="208">
        <f t="shared" si="24"/>
        <v>10605</v>
      </c>
      <c r="D56" s="199">
        <f t="shared" si="18"/>
        <v>7606</v>
      </c>
      <c r="E56" s="209">
        <v>0</v>
      </c>
      <c r="F56" s="328">
        <v>7606</v>
      </c>
      <c r="G56" s="209">
        <v>0</v>
      </c>
      <c r="H56" s="209">
        <f t="shared" si="19"/>
        <v>360</v>
      </c>
      <c r="I56" s="209">
        <v>0</v>
      </c>
      <c r="J56" s="328">
        <v>360</v>
      </c>
      <c r="K56" s="209">
        <v>0</v>
      </c>
      <c r="L56" s="209">
        <f t="shared" si="23"/>
        <v>2536</v>
      </c>
      <c r="M56" s="209">
        <v>0</v>
      </c>
      <c r="N56" s="328">
        <v>2536</v>
      </c>
      <c r="O56" s="209">
        <v>0</v>
      </c>
      <c r="P56" s="209">
        <f t="shared" si="20"/>
        <v>0</v>
      </c>
      <c r="Q56" s="209">
        <v>0</v>
      </c>
      <c r="R56" s="328">
        <v>0</v>
      </c>
      <c r="S56" s="209">
        <v>0</v>
      </c>
      <c r="T56" s="209">
        <f t="shared" si="21"/>
        <v>103</v>
      </c>
      <c r="U56" s="209">
        <v>0</v>
      </c>
      <c r="V56" s="328">
        <v>103</v>
      </c>
      <c r="W56" s="343">
        <v>0</v>
      </c>
      <c r="X56" s="208">
        <f t="shared" si="22"/>
        <v>2100</v>
      </c>
      <c r="Y56" s="336">
        <v>0</v>
      </c>
      <c r="Z56" s="336">
        <v>1453</v>
      </c>
      <c r="AA56" s="336">
        <v>647</v>
      </c>
      <c r="AB56" s="336">
        <v>0</v>
      </c>
      <c r="AC56" s="336">
        <v>0</v>
      </c>
      <c r="AD56" s="337">
        <v>0</v>
      </c>
    </row>
    <row r="57" spans="1:30" s="63" customFormat="1" ht="27.75" customHeight="1">
      <c r="A57" s="86" t="s">
        <v>247</v>
      </c>
      <c r="B57" s="212">
        <f t="shared" si="15"/>
        <v>6618</v>
      </c>
      <c r="C57" s="190">
        <f t="shared" si="24"/>
        <v>5549</v>
      </c>
      <c r="D57" s="196">
        <f t="shared" si="18"/>
        <v>4511</v>
      </c>
      <c r="E57" s="189">
        <v>0</v>
      </c>
      <c r="F57" s="327">
        <v>4511</v>
      </c>
      <c r="G57" s="189">
        <v>0</v>
      </c>
      <c r="H57" s="189">
        <f t="shared" si="19"/>
        <v>0</v>
      </c>
      <c r="I57" s="189">
        <v>0</v>
      </c>
      <c r="J57" s="327">
        <v>0</v>
      </c>
      <c r="K57" s="189">
        <v>0</v>
      </c>
      <c r="L57" s="189">
        <f t="shared" si="23"/>
        <v>1020</v>
      </c>
      <c r="M57" s="189">
        <v>9</v>
      </c>
      <c r="N57" s="327">
        <v>1011</v>
      </c>
      <c r="O57" s="189">
        <v>0</v>
      </c>
      <c r="P57" s="189">
        <f t="shared" si="20"/>
        <v>12</v>
      </c>
      <c r="Q57" s="189">
        <v>0</v>
      </c>
      <c r="R57" s="327">
        <v>12</v>
      </c>
      <c r="S57" s="189">
        <v>0</v>
      </c>
      <c r="T57" s="189">
        <f t="shared" si="21"/>
        <v>6</v>
      </c>
      <c r="U57" s="189">
        <v>6</v>
      </c>
      <c r="V57" s="327">
        <v>0</v>
      </c>
      <c r="W57" s="262">
        <v>0</v>
      </c>
      <c r="X57" s="190">
        <f t="shared" si="22"/>
        <v>1069</v>
      </c>
      <c r="Y57" s="213">
        <v>0</v>
      </c>
      <c r="Z57" s="213">
        <v>144</v>
      </c>
      <c r="AA57" s="213">
        <v>319</v>
      </c>
      <c r="AB57" s="213">
        <v>0</v>
      </c>
      <c r="AC57" s="213">
        <v>0</v>
      </c>
      <c r="AD57" s="340">
        <v>606</v>
      </c>
    </row>
    <row r="58" spans="1:30" s="63" customFormat="1" ht="27.75" customHeight="1">
      <c r="A58" s="161" t="s">
        <v>248</v>
      </c>
      <c r="B58" s="195">
        <f t="shared" si="15"/>
        <v>5493</v>
      </c>
      <c r="C58" s="190">
        <f t="shared" si="24"/>
        <v>4273</v>
      </c>
      <c r="D58" s="196">
        <f t="shared" si="18"/>
        <v>3993</v>
      </c>
      <c r="E58" s="189">
        <v>0</v>
      </c>
      <c r="F58" s="327">
        <v>3993</v>
      </c>
      <c r="G58" s="189">
        <v>0</v>
      </c>
      <c r="H58" s="189">
        <f t="shared" si="19"/>
        <v>68</v>
      </c>
      <c r="I58" s="189">
        <v>68</v>
      </c>
      <c r="J58" s="327">
        <v>0</v>
      </c>
      <c r="K58" s="189">
        <v>0</v>
      </c>
      <c r="L58" s="189">
        <f t="shared" si="23"/>
        <v>212</v>
      </c>
      <c r="M58" s="189">
        <v>41</v>
      </c>
      <c r="N58" s="327">
        <v>171</v>
      </c>
      <c r="O58" s="189">
        <v>0</v>
      </c>
      <c r="P58" s="189">
        <f t="shared" si="20"/>
        <v>0</v>
      </c>
      <c r="Q58" s="189">
        <v>0</v>
      </c>
      <c r="R58" s="327">
        <v>0</v>
      </c>
      <c r="S58" s="189">
        <v>0</v>
      </c>
      <c r="T58" s="189">
        <f t="shared" si="21"/>
        <v>0</v>
      </c>
      <c r="U58" s="189">
        <v>0</v>
      </c>
      <c r="V58" s="327">
        <v>0</v>
      </c>
      <c r="W58" s="262">
        <v>0</v>
      </c>
      <c r="X58" s="190">
        <f t="shared" si="22"/>
        <v>1220</v>
      </c>
      <c r="Y58" s="213">
        <v>0</v>
      </c>
      <c r="Z58" s="213">
        <v>238</v>
      </c>
      <c r="AA58" s="213">
        <v>151</v>
      </c>
      <c r="AB58" s="213">
        <v>0</v>
      </c>
      <c r="AC58" s="213">
        <v>0</v>
      </c>
      <c r="AD58" s="337">
        <v>831</v>
      </c>
    </row>
    <row r="59" spans="1:30" s="63" customFormat="1" ht="27.75" customHeight="1">
      <c r="A59" s="161" t="s">
        <v>249</v>
      </c>
      <c r="B59" s="195">
        <f t="shared" si="15"/>
        <v>3523</v>
      </c>
      <c r="C59" s="190">
        <f t="shared" si="24"/>
        <v>2877</v>
      </c>
      <c r="D59" s="196">
        <f t="shared" si="18"/>
        <v>2017</v>
      </c>
      <c r="E59" s="189">
        <v>0</v>
      </c>
      <c r="F59" s="327">
        <v>2017</v>
      </c>
      <c r="G59" s="189">
        <v>0</v>
      </c>
      <c r="H59" s="189">
        <f t="shared" si="19"/>
        <v>65</v>
      </c>
      <c r="I59" s="189">
        <v>0</v>
      </c>
      <c r="J59" s="327">
        <v>65</v>
      </c>
      <c r="K59" s="189">
        <v>0</v>
      </c>
      <c r="L59" s="189">
        <f t="shared" si="23"/>
        <v>794</v>
      </c>
      <c r="M59" s="189">
        <v>0</v>
      </c>
      <c r="N59" s="327">
        <v>794</v>
      </c>
      <c r="O59" s="189">
        <v>0</v>
      </c>
      <c r="P59" s="189">
        <f t="shared" si="20"/>
        <v>0</v>
      </c>
      <c r="Q59" s="189">
        <v>0</v>
      </c>
      <c r="R59" s="327">
        <v>0</v>
      </c>
      <c r="S59" s="189">
        <v>0</v>
      </c>
      <c r="T59" s="189">
        <f t="shared" si="21"/>
        <v>1</v>
      </c>
      <c r="U59" s="189">
        <v>0</v>
      </c>
      <c r="V59" s="327">
        <v>1</v>
      </c>
      <c r="W59" s="262">
        <v>0</v>
      </c>
      <c r="X59" s="190">
        <f t="shared" si="22"/>
        <v>646</v>
      </c>
      <c r="Y59" s="213">
        <v>0</v>
      </c>
      <c r="Z59" s="213">
        <v>155</v>
      </c>
      <c r="AA59" s="213">
        <v>144</v>
      </c>
      <c r="AB59" s="213">
        <v>0</v>
      </c>
      <c r="AC59" s="213">
        <v>0</v>
      </c>
      <c r="AD59" s="337">
        <v>347</v>
      </c>
    </row>
    <row r="60" spans="1:30" s="63" customFormat="1" ht="27.75" customHeight="1">
      <c r="A60" s="161" t="s">
        <v>250</v>
      </c>
      <c r="B60" s="195">
        <f t="shared" si="15"/>
        <v>6473</v>
      </c>
      <c r="C60" s="190">
        <f t="shared" si="24"/>
        <v>6460</v>
      </c>
      <c r="D60" s="196">
        <f t="shared" si="18"/>
        <v>4646</v>
      </c>
      <c r="E60" s="189">
        <v>0</v>
      </c>
      <c r="F60" s="327">
        <v>4646</v>
      </c>
      <c r="G60" s="189">
        <v>0</v>
      </c>
      <c r="H60" s="189">
        <f t="shared" si="19"/>
        <v>128</v>
      </c>
      <c r="I60" s="189">
        <v>0</v>
      </c>
      <c r="J60" s="327">
        <v>128</v>
      </c>
      <c r="K60" s="189">
        <v>0</v>
      </c>
      <c r="L60" s="189">
        <f t="shared" si="23"/>
        <v>1222</v>
      </c>
      <c r="M60" s="189">
        <v>0</v>
      </c>
      <c r="N60" s="327">
        <v>1222</v>
      </c>
      <c r="O60" s="189">
        <v>0</v>
      </c>
      <c r="P60" s="189">
        <f t="shared" si="20"/>
        <v>24</v>
      </c>
      <c r="Q60" s="189">
        <v>0</v>
      </c>
      <c r="R60" s="327">
        <v>24</v>
      </c>
      <c r="S60" s="189">
        <v>0</v>
      </c>
      <c r="T60" s="189">
        <f t="shared" si="21"/>
        <v>440</v>
      </c>
      <c r="U60" s="189">
        <v>0</v>
      </c>
      <c r="V60" s="327">
        <v>440</v>
      </c>
      <c r="W60" s="262">
        <v>0</v>
      </c>
      <c r="X60" s="190">
        <f t="shared" si="22"/>
        <v>13</v>
      </c>
      <c r="Y60" s="213">
        <v>0</v>
      </c>
      <c r="Z60" s="213">
        <v>2</v>
      </c>
      <c r="AA60" s="213">
        <v>0</v>
      </c>
      <c r="AB60" s="213">
        <v>11</v>
      </c>
      <c r="AC60" s="213">
        <v>0</v>
      </c>
      <c r="AD60" s="337">
        <v>0</v>
      </c>
    </row>
    <row r="61" spans="1:30" s="63" customFormat="1" ht="27.75" customHeight="1">
      <c r="A61" s="163" t="s">
        <v>251</v>
      </c>
      <c r="B61" s="211">
        <f t="shared" si="15"/>
        <v>1384</v>
      </c>
      <c r="C61" s="208">
        <f t="shared" si="24"/>
        <v>1222</v>
      </c>
      <c r="D61" s="199">
        <f t="shared" si="18"/>
        <v>1065</v>
      </c>
      <c r="E61" s="209">
        <v>0</v>
      </c>
      <c r="F61" s="328">
        <v>1065</v>
      </c>
      <c r="G61" s="209">
        <v>0</v>
      </c>
      <c r="H61" s="209">
        <f t="shared" si="19"/>
        <v>9</v>
      </c>
      <c r="I61" s="209">
        <v>0</v>
      </c>
      <c r="J61" s="328">
        <v>9</v>
      </c>
      <c r="K61" s="209">
        <v>0</v>
      </c>
      <c r="L61" s="209">
        <f t="shared" si="23"/>
        <v>111</v>
      </c>
      <c r="M61" s="209">
        <v>0</v>
      </c>
      <c r="N61" s="328">
        <v>111</v>
      </c>
      <c r="O61" s="209">
        <v>0</v>
      </c>
      <c r="P61" s="209">
        <f t="shared" si="20"/>
        <v>0</v>
      </c>
      <c r="Q61" s="209">
        <v>0</v>
      </c>
      <c r="R61" s="328">
        <v>0</v>
      </c>
      <c r="S61" s="209">
        <v>0</v>
      </c>
      <c r="T61" s="209">
        <f t="shared" si="21"/>
        <v>37</v>
      </c>
      <c r="U61" s="209">
        <v>0</v>
      </c>
      <c r="V61" s="328">
        <v>37</v>
      </c>
      <c r="W61" s="343">
        <v>0</v>
      </c>
      <c r="X61" s="208">
        <f t="shared" si="22"/>
        <v>162</v>
      </c>
      <c r="Y61" s="336">
        <v>0</v>
      </c>
      <c r="Z61" s="336">
        <v>94</v>
      </c>
      <c r="AA61" s="336">
        <v>6</v>
      </c>
      <c r="AB61" s="336">
        <v>62</v>
      </c>
      <c r="AC61" s="336">
        <v>0</v>
      </c>
      <c r="AD61" s="338">
        <v>0</v>
      </c>
    </row>
    <row r="62" spans="1:30" s="63" customFormat="1" ht="27.75" customHeight="1">
      <c r="A62" s="161" t="s">
        <v>252</v>
      </c>
      <c r="B62" s="195">
        <f t="shared" si="15"/>
        <v>1018</v>
      </c>
      <c r="C62" s="190">
        <f t="shared" si="24"/>
        <v>863</v>
      </c>
      <c r="D62" s="196">
        <f t="shared" si="18"/>
        <v>781</v>
      </c>
      <c r="E62" s="189">
        <v>0</v>
      </c>
      <c r="F62" s="327">
        <v>781</v>
      </c>
      <c r="G62" s="189">
        <v>0</v>
      </c>
      <c r="H62" s="189">
        <f t="shared" si="19"/>
        <v>7</v>
      </c>
      <c r="I62" s="189">
        <v>0</v>
      </c>
      <c r="J62" s="327">
        <v>7</v>
      </c>
      <c r="K62" s="189">
        <v>0</v>
      </c>
      <c r="L62" s="189">
        <f t="shared" si="23"/>
        <v>75</v>
      </c>
      <c r="M62" s="189">
        <v>0</v>
      </c>
      <c r="N62" s="327">
        <v>75</v>
      </c>
      <c r="O62" s="189">
        <v>0</v>
      </c>
      <c r="P62" s="189">
        <f t="shared" si="20"/>
        <v>0</v>
      </c>
      <c r="Q62" s="189">
        <v>0</v>
      </c>
      <c r="R62" s="327">
        <v>0</v>
      </c>
      <c r="S62" s="189">
        <v>0</v>
      </c>
      <c r="T62" s="189">
        <f t="shared" si="21"/>
        <v>0</v>
      </c>
      <c r="U62" s="189">
        <v>0</v>
      </c>
      <c r="V62" s="327">
        <v>0</v>
      </c>
      <c r="W62" s="262">
        <v>0</v>
      </c>
      <c r="X62" s="190">
        <f t="shared" si="22"/>
        <v>155</v>
      </c>
      <c r="Y62" s="213">
        <v>0</v>
      </c>
      <c r="Z62" s="213">
        <v>67</v>
      </c>
      <c r="AA62" s="213">
        <v>2</v>
      </c>
      <c r="AB62" s="213">
        <v>45</v>
      </c>
      <c r="AC62" s="213">
        <v>0</v>
      </c>
      <c r="AD62" s="337">
        <v>41</v>
      </c>
    </row>
    <row r="63" spans="1:30" s="63" customFormat="1" ht="27.75" customHeight="1">
      <c r="A63" s="159" t="s">
        <v>253</v>
      </c>
      <c r="B63" s="207">
        <f t="shared" si="15"/>
        <v>300</v>
      </c>
      <c r="C63" s="208">
        <f t="shared" si="24"/>
        <v>264</v>
      </c>
      <c r="D63" s="199">
        <f t="shared" si="18"/>
        <v>232</v>
      </c>
      <c r="E63" s="209">
        <v>0</v>
      </c>
      <c r="F63" s="328">
        <v>232</v>
      </c>
      <c r="G63" s="209">
        <v>0</v>
      </c>
      <c r="H63" s="209">
        <f t="shared" si="19"/>
        <v>2</v>
      </c>
      <c r="I63" s="209">
        <v>0</v>
      </c>
      <c r="J63" s="328">
        <v>2</v>
      </c>
      <c r="K63" s="209">
        <v>0</v>
      </c>
      <c r="L63" s="209">
        <f t="shared" si="23"/>
        <v>30</v>
      </c>
      <c r="M63" s="209">
        <v>0</v>
      </c>
      <c r="N63" s="328">
        <v>30</v>
      </c>
      <c r="O63" s="209">
        <v>0</v>
      </c>
      <c r="P63" s="209">
        <f t="shared" si="20"/>
        <v>0</v>
      </c>
      <c r="Q63" s="209">
        <v>0</v>
      </c>
      <c r="R63" s="328"/>
      <c r="S63" s="209">
        <v>0</v>
      </c>
      <c r="T63" s="209">
        <f t="shared" si="21"/>
        <v>0</v>
      </c>
      <c r="U63" s="209">
        <v>0</v>
      </c>
      <c r="V63" s="328">
        <v>0</v>
      </c>
      <c r="W63" s="343">
        <v>0</v>
      </c>
      <c r="X63" s="208">
        <f t="shared" si="22"/>
        <v>36</v>
      </c>
      <c r="Y63" s="336">
        <v>0</v>
      </c>
      <c r="Z63" s="336">
        <v>20</v>
      </c>
      <c r="AA63" s="336">
        <v>1</v>
      </c>
      <c r="AB63" s="336">
        <v>9</v>
      </c>
      <c r="AC63" s="336"/>
      <c r="AD63" s="338">
        <v>6</v>
      </c>
    </row>
    <row r="64" spans="1:30" s="63" customFormat="1" ht="43.5" customHeight="1" thickBot="1">
      <c r="A64" s="243" t="s">
        <v>35</v>
      </c>
      <c r="B64" s="214">
        <f aca="true" t="shared" si="25" ref="B64:AD64">SUM(B7:B36,B37:B63)</f>
        <v>1822425</v>
      </c>
      <c r="C64" s="318">
        <f>SUM(C7:C63)</f>
        <v>1735719</v>
      </c>
      <c r="D64" s="344">
        <f t="shared" si="25"/>
        <v>1293838</v>
      </c>
      <c r="E64" s="215">
        <f t="shared" si="25"/>
        <v>756479</v>
      </c>
      <c r="F64" s="215">
        <f t="shared" si="25"/>
        <v>536877</v>
      </c>
      <c r="G64" s="215">
        <f t="shared" si="25"/>
        <v>482</v>
      </c>
      <c r="H64" s="215">
        <f t="shared" si="25"/>
        <v>115134</v>
      </c>
      <c r="I64" s="215">
        <f t="shared" si="25"/>
        <v>68180</v>
      </c>
      <c r="J64" s="215">
        <f t="shared" si="25"/>
        <v>46882</v>
      </c>
      <c r="K64" s="215">
        <f t="shared" si="25"/>
        <v>72</v>
      </c>
      <c r="L64" s="215">
        <f t="shared" si="25"/>
        <v>297146</v>
      </c>
      <c r="M64" s="215">
        <f t="shared" si="25"/>
        <v>28384</v>
      </c>
      <c r="N64" s="215">
        <f t="shared" si="25"/>
        <v>267408</v>
      </c>
      <c r="O64" s="215">
        <f t="shared" si="25"/>
        <v>1354</v>
      </c>
      <c r="P64" s="215">
        <f t="shared" si="25"/>
        <v>10217</v>
      </c>
      <c r="Q64" s="215">
        <f t="shared" si="25"/>
        <v>3303</v>
      </c>
      <c r="R64" s="215">
        <f t="shared" si="25"/>
        <v>6914</v>
      </c>
      <c r="S64" s="215">
        <f t="shared" si="25"/>
        <v>0</v>
      </c>
      <c r="T64" s="215">
        <f t="shared" si="25"/>
        <v>19384</v>
      </c>
      <c r="U64" s="215">
        <f t="shared" si="25"/>
        <v>11650</v>
      </c>
      <c r="V64" s="215">
        <f t="shared" si="25"/>
        <v>7671</v>
      </c>
      <c r="W64" s="339">
        <f t="shared" si="25"/>
        <v>63</v>
      </c>
      <c r="X64" s="318">
        <f t="shared" si="25"/>
        <v>86706</v>
      </c>
      <c r="Y64" s="341">
        <f t="shared" si="25"/>
        <v>12</v>
      </c>
      <c r="Z64" s="341">
        <f t="shared" si="25"/>
        <v>29140</v>
      </c>
      <c r="AA64" s="341">
        <f t="shared" si="25"/>
        <v>20404</v>
      </c>
      <c r="AB64" s="341">
        <f t="shared" si="25"/>
        <v>12052</v>
      </c>
      <c r="AC64" s="341">
        <f t="shared" si="25"/>
        <v>1074</v>
      </c>
      <c r="AD64" s="342">
        <f t="shared" si="25"/>
        <v>24024</v>
      </c>
    </row>
  </sheetData>
  <mergeCells count="20">
    <mergeCell ref="U5:W5"/>
    <mergeCell ref="C5:C6"/>
    <mergeCell ref="P5:P6"/>
    <mergeCell ref="L5:L6"/>
    <mergeCell ref="Q5:S5"/>
    <mergeCell ref="M5:O5"/>
    <mergeCell ref="I5:K5"/>
    <mergeCell ref="T5:T6"/>
    <mergeCell ref="A3:A6"/>
    <mergeCell ref="H5:H6"/>
    <mergeCell ref="D5:D6"/>
    <mergeCell ref="E5:G5"/>
    <mergeCell ref="B4:B6"/>
    <mergeCell ref="Z5:Z6"/>
    <mergeCell ref="Y5:Y6"/>
    <mergeCell ref="X5:X6"/>
    <mergeCell ref="AD5:AD6"/>
    <mergeCell ref="AC5:AC6"/>
    <mergeCell ref="AB5:AB6"/>
    <mergeCell ref="AA5:AA6"/>
  </mergeCells>
  <printOptions/>
  <pageMargins left="0.5905511811023623" right="0.5905511811023623" top="0.5905511811023623" bottom="0.5905511811023623" header="0.3937007874015748" footer="0.3937007874015748"/>
  <pageSetup firstPageNumber="21" useFirstPageNumber="1" fitToHeight="2" fitToWidth="2" horizontalDpi="600" verticalDpi="600" orientation="portrait" pageOrder="overThenDown" paperSize="9" scale="45" r:id="rId2"/>
  <headerFooter alignWithMargins="0">
    <oddFooter>&amp;C&amp;P</oddFooter>
  </headerFooter>
  <colBreaks count="1" manualBreakCount="1">
    <brk id="13" max="63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1"/>
  </sheetPr>
  <dimension ref="A1:AD64"/>
  <sheetViews>
    <sheetView view="pageBreakPreview" zoomScale="75" zoomScaleNormal="75" zoomScaleSheetLayoutView="75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P65" sqref="P65"/>
    </sheetView>
  </sheetViews>
  <sheetFormatPr defaultColWidth="8.796875" defaultRowHeight="27.75" customHeight="1"/>
  <cols>
    <col min="1" max="1" width="15.3984375" style="9" customWidth="1"/>
    <col min="2" max="2" width="15.09765625" style="9" customWidth="1"/>
    <col min="3" max="3" width="15.59765625" style="9" customWidth="1"/>
    <col min="4" max="4" width="15.8984375" style="9" customWidth="1"/>
    <col min="5" max="6" width="11.8984375" style="9" customWidth="1"/>
    <col min="7" max="7" width="16.19921875" style="9" customWidth="1"/>
    <col min="8" max="8" width="14.59765625" style="9" customWidth="1"/>
    <col min="9" max="9" width="12.3984375" style="9" customWidth="1"/>
    <col min="10" max="10" width="12.8984375" style="9" customWidth="1"/>
    <col min="11" max="11" width="14.5" style="9" customWidth="1"/>
    <col min="12" max="12" width="12.69921875" style="9" customWidth="1"/>
    <col min="13" max="14" width="10.3984375" style="9" customWidth="1"/>
    <col min="15" max="15" width="11.19921875" style="9" customWidth="1"/>
    <col min="16" max="16" width="9.69921875" style="9" customWidth="1"/>
    <col min="17" max="18" width="9.8984375" style="9" customWidth="1"/>
    <col min="19" max="19" width="8.19921875" style="9" customWidth="1"/>
    <col min="20" max="20" width="11.3984375" style="9" customWidth="1"/>
    <col min="21" max="22" width="9.09765625" style="9" customWidth="1"/>
    <col min="23" max="23" width="13.59765625" style="9" customWidth="1"/>
    <col min="24" max="24" width="13.3984375" style="2" customWidth="1"/>
    <col min="25" max="25" width="8.59765625" style="9" customWidth="1"/>
    <col min="26" max="26" width="12" style="10" customWidth="1"/>
    <col min="27" max="30" width="12" style="9" customWidth="1"/>
    <col min="31" max="16384" width="11" style="9" customWidth="1"/>
  </cols>
  <sheetData>
    <row r="1" spans="1:26" s="7" customFormat="1" ht="30.75" customHeight="1">
      <c r="A1" s="61" t="s">
        <v>189</v>
      </c>
      <c r="B1" s="61"/>
      <c r="X1" s="4"/>
      <c r="Z1" s="316"/>
    </row>
    <row r="2" spans="1:30" s="7" customFormat="1" ht="32.25" customHeight="1" thickBot="1">
      <c r="A2" s="61" t="s">
        <v>305</v>
      </c>
      <c r="B2" s="61"/>
      <c r="X2" s="80"/>
      <c r="Y2" s="321"/>
      <c r="Z2" s="321"/>
      <c r="AA2" s="321"/>
      <c r="AB2" s="321"/>
      <c r="AC2" s="321"/>
      <c r="AD2" s="80" t="s">
        <v>112</v>
      </c>
    </row>
    <row r="3" spans="1:30" s="63" customFormat="1" ht="24" customHeight="1" thickBot="1">
      <c r="A3" s="437" t="s">
        <v>32</v>
      </c>
      <c r="B3" s="78" t="s">
        <v>303</v>
      </c>
      <c r="C3" s="77"/>
      <c r="D3" s="99"/>
      <c r="E3" s="99"/>
      <c r="F3" s="99"/>
      <c r="G3" s="99"/>
      <c r="H3" s="99"/>
      <c r="I3" s="99"/>
      <c r="J3" s="99"/>
      <c r="K3" s="99"/>
      <c r="L3" s="104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104"/>
      <c r="Y3" s="319"/>
      <c r="Z3" s="320"/>
      <c r="AA3" s="320"/>
      <c r="AB3" s="320"/>
      <c r="AC3" s="320"/>
      <c r="AD3" s="322"/>
    </row>
    <row r="4" spans="1:30" s="63" customFormat="1" ht="24" customHeight="1">
      <c r="A4" s="438"/>
      <c r="B4" s="438" t="s">
        <v>135</v>
      </c>
      <c r="C4" s="102" t="s">
        <v>137</v>
      </c>
      <c r="D4" s="100"/>
      <c r="E4" s="100"/>
      <c r="F4" s="100"/>
      <c r="G4" s="100"/>
      <c r="H4" s="100"/>
      <c r="I4" s="100"/>
      <c r="J4" s="100"/>
      <c r="K4" s="100"/>
      <c r="L4" s="103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1"/>
      <c r="X4" s="78" t="s">
        <v>138</v>
      </c>
      <c r="Y4" s="79"/>
      <c r="Z4" s="317"/>
      <c r="AD4" s="323"/>
    </row>
    <row r="5" spans="1:30" s="63" customFormat="1" ht="18.75" customHeight="1">
      <c r="A5" s="438"/>
      <c r="B5" s="438"/>
      <c r="C5" s="447" t="s">
        <v>136</v>
      </c>
      <c r="D5" s="441" t="s">
        <v>31</v>
      </c>
      <c r="E5" s="443" t="s">
        <v>195</v>
      </c>
      <c r="F5" s="443"/>
      <c r="G5" s="444"/>
      <c r="H5" s="439" t="s">
        <v>31</v>
      </c>
      <c r="I5" s="443" t="s">
        <v>196</v>
      </c>
      <c r="J5" s="443"/>
      <c r="K5" s="444"/>
      <c r="L5" s="439" t="s">
        <v>31</v>
      </c>
      <c r="M5" s="443" t="s">
        <v>197</v>
      </c>
      <c r="N5" s="443"/>
      <c r="O5" s="444"/>
      <c r="P5" s="439" t="s">
        <v>31</v>
      </c>
      <c r="Q5" s="443" t="s">
        <v>198</v>
      </c>
      <c r="R5" s="443"/>
      <c r="S5" s="444"/>
      <c r="T5" s="441" t="s">
        <v>31</v>
      </c>
      <c r="U5" s="443" t="s">
        <v>199</v>
      </c>
      <c r="V5" s="443"/>
      <c r="W5" s="446"/>
      <c r="X5" s="434" t="s">
        <v>31</v>
      </c>
      <c r="Y5" s="432" t="s">
        <v>294</v>
      </c>
      <c r="Z5" s="432" t="s">
        <v>295</v>
      </c>
      <c r="AA5" s="432" t="s">
        <v>296</v>
      </c>
      <c r="AB5" s="432" t="s">
        <v>297</v>
      </c>
      <c r="AC5" s="432" t="s">
        <v>298</v>
      </c>
      <c r="AD5" s="436" t="s">
        <v>299</v>
      </c>
    </row>
    <row r="6" spans="1:30" s="63" customFormat="1" ht="18.75" customHeight="1" thickBot="1">
      <c r="A6" s="438"/>
      <c r="B6" s="445"/>
      <c r="C6" s="448"/>
      <c r="D6" s="442"/>
      <c r="E6" s="324" t="s">
        <v>41</v>
      </c>
      <c r="F6" s="324" t="s">
        <v>42</v>
      </c>
      <c r="G6" s="324" t="s">
        <v>54</v>
      </c>
      <c r="H6" s="440"/>
      <c r="I6" s="324" t="s">
        <v>41</v>
      </c>
      <c r="J6" s="324" t="s">
        <v>42</v>
      </c>
      <c r="K6" s="324" t="s">
        <v>54</v>
      </c>
      <c r="L6" s="440"/>
      <c r="M6" s="324" t="s">
        <v>41</v>
      </c>
      <c r="N6" s="324" t="s">
        <v>42</v>
      </c>
      <c r="O6" s="324" t="s">
        <v>54</v>
      </c>
      <c r="P6" s="440"/>
      <c r="Q6" s="324" t="s">
        <v>41</v>
      </c>
      <c r="R6" s="324" t="s">
        <v>42</v>
      </c>
      <c r="S6" s="324" t="s">
        <v>54</v>
      </c>
      <c r="T6" s="449"/>
      <c r="U6" s="324" t="s">
        <v>41</v>
      </c>
      <c r="V6" s="324" t="s">
        <v>42</v>
      </c>
      <c r="W6" s="347" t="s">
        <v>54</v>
      </c>
      <c r="X6" s="435"/>
      <c r="Y6" s="433"/>
      <c r="Z6" s="433"/>
      <c r="AA6" s="433"/>
      <c r="AB6" s="433"/>
      <c r="AC6" s="433"/>
      <c r="AD6" s="412"/>
    </row>
    <row r="7" spans="1:30" s="63" customFormat="1" ht="27.75" customHeight="1">
      <c r="A7" s="160" t="s">
        <v>200</v>
      </c>
      <c r="B7" s="191">
        <f>SUM(C7,X7)</f>
        <v>204999</v>
      </c>
      <c r="C7" s="188">
        <f>SUM(D7,H7,L7,P7,T7)</f>
        <v>186614</v>
      </c>
      <c r="D7" s="242">
        <f aca="true" t="shared" si="0" ref="D7:D36">SUM(E7:G7)</f>
        <v>167497</v>
      </c>
      <c r="E7" s="242">
        <v>0</v>
      </c>
      <c r="F7" s="326">
        <v>0</v>
      </c>
      <c r="G7" s="242">
        <v>167497</v>
      </c>
      <c r="H7" s="242">
        <f aca="true" t="shared" si="1" ref="H7:H36">SUM(I7:K7)</f>
        <v>19117</v>
      </c>
      <c r="I7" s="242">
        <v>0</v>
      </c>
      <c r="J7" s="326">
        <v>0</v>
      </c>
      <c r="K7" s="242">
        <v>19117</v>
      </c>
      <c r="L7" s="242">
        <f aca="true" t="shared" si="2" ref="L7:L36">SUM(M7:O7)</f>
        <v>0</v>
      </c>
      <c r="M7" s="242">
        <v>0</v>
      </c>
      <c r="N7" s="242">
        <v>0</v>
      </c>
      <c r="O7" s="326">
        <v>0</v>
      </c>
      <c r="P7" s="242">
        <f aca="true" t="shared" si="3" ref="P7:P36">SUM(Q7:S7)</f>
        <v>0</v>
      </c>
      <c r="Q7" s="242">
        <v>0</v>
      </c>
      <c r="R7" s="326">
        <v>0</v>
      </c>
      <c r="S7" s="326">
        <v>0</v>
      </c>
      <c r="T7" s="242">
        <f aca="true" t="shared" si="4" ref="T7:T36">SUM(U7:W7)</f>
        <v>0</v>
      </c>
      <c r="U7" s="242">
        <v>0</v>
      </c>
      <c r="V7" s="326">
        <v>0</v>
      </c>
      <c r="W7" s="345">
        <v>0</v>
      </c>
      <c r="X7" s="188">
        <f aca="true" t="shared" si="5" ref="X7:X36">SUM(Y7:AD7)</f>
        <v>18385</v>
      </c>
      <c r="Y7" s="213">
        <v>0</v>
      </c>
      <c r="Z7" s="213">
        <v>8470</v>
      </c>
      <c r="AA7" s="213">
        <v>9915</v>
      </c>
      <c r="AB7" s="213">
        <v>0</v>
      </c>
      <c r="AC7" s="213">
        <v>0</v>
      </c>
      <c r="AD7" s="337">
        <v>0</v>
      </c>
    </row>
    <row r="8" spans="1:30" s="63" customFormat="1" ht="27.75" customHeight="1">
      <c r="A8" s="161" t="s">
        <v>201</v>
      </c>
      <c r="B8" s="195">
        <f aca="true" t="shared" si="6" ref="B8:B36">SUM(C8,X8)</f>
        <v>42491</v>
      </c>
      <c r="C8" s="190">
        <f aca="true" t="shared" si="7" ref="C8:C36">SUM(D8,H8,L8,P8,T8)</f>
        <v>28537</v>
      </c>
      <c r="D8" s="189">
        <f t="shared" si="0"/>
        <v>28537</v>
      </c>
      <c r="E8" s="189">
        <v>0</v>
      </c>
      <c r="F8" s="327">
        <v>0</v>
      </c>
      <c r="G8" s="189">
        <v>28537</v>
      </c>
      <c r="H8" s="189">
        <f t="shared" si="1"/>
        <v>0</v>
      </c>
      <c r="I8" s="189">
        <v>0</v>
      </c>
      <c r="J8" s="327">
        <v>0</v>
      </c>
      <c r="K8" s="189">
        <v>0</v>
      </c>
      <c r="L8" s="189">
        <f t="shared" si="2"/>
        <v>0</v>
      </c>
      <c r="M8" s="189">
        <v>0</v>
      </c>
      <c r="N8" s="327">
        <v>0</v>
      </c>
      <c r="O8" s="189">
        <v>0</v>
      </c>
      <c r="P8" s="189">
        <f t="shared" si="3"/>
        <v>0</v>
      </c>
      <c r="Q8" s="189">
        <v>0</v>
      </c>
      <c r="R8" s="327">
        <v>0</v>
      </c>
      <c r="S8" s="189">
        <v>0</v>
      </c>
      <c r="T8" s="189">
        <f t="shared" si="4"/>
        <v>0</v>
      </c>
      <c r="U8" s="189">
        <v>0</v>
      </c>
      <c r="V8" s="327">
        <v>0</v>
      </c>
      <c r="W8" s="262">
        <v>0</v>
      </c>
      <c r="X8" s="190">
        <f t="shared" si="5"/>
        <v>13954</v>
      </c>
      <c r="Y8" s="213">
        <v>0</v>
      </c>
      <c r="Z8" s="213">
        <v>12690</v>
      </c>
      <c r="AA8" s="213">
        <v>1264</v>
      </c>
      <c r="AB8" s="213">
        <v>0</v>
      </c>
      <c r="AC8" s="213">
        <v>0</v>
      </c>
      <c r="AD8" s="337">
        <v>0</v>
      </c>
    </row>
    <row r="9" spans="1:30" s="63" customFormat="1" ht="27.75" customHeight="1">
      <c r="A9" s="161" t="s">
        <v>202</v>
      </c>
      <c r="B9" s="195">
        <f t="shared" si="6"/>
        <v>37966</v>
      </c>
      <c r="C9" s="190">
        <f t="shared" si="7"/>
        <v>26769</v>
      </c>
      <c r="D9" s="189">
        <f t="shared" si="0"/>
        <v>26440</v>
      </c>
      <c r="E9" s="189">
        <v>0</v>
      </c>
      <c r="F9" s="327">
        <v>0</v>
      </c>
      <c r="G9" s="189">
        <v>26440</v>
      </c>
      <c r="H9" s="189">
        <f t="shared" si="1"/>
        <v>229</v>
      </c>
      <c r="I9" s="189">
        <v>0</v>
      </c>
      <c r="J9" s="327">
        <v>0</v>
      </c>
      <c r="K9" s="189">
        <v>229</v>
      </c>
      <c r="L9" s="189">
        <f t="shared" si="2"/>
        <v>100</v>
      </c>
      <c r="M9" s="189">
        <v>0</v>
      </c>
      <c r="N9" s="327">
        <v>0</v>
      </c>
      <c r="O9" s="189">
        <v>100</v>
      </c>
      <c r="P9" s="189">
        <f t="shared" si="3"/>
        <v>0</v>
      </c>
      <c r="Q9" s="189">
        <v>0</v>
      </c>
      <c r="R9" s="327">
        <v>0</v>
      </c>
      <c r="S9" s="189">
        <v>0</v>
      </c>
      <c r="T9" s="189">
        <f t="shared" si="4"/>
        <v>0</v>
      </c>
      <c r="U9" s="189">
        <v>0</v>
      </c>
      <c r="V9" s="327">
        <v>0</v>
      </c>
      <c r="W9" s="262">
        <v>0</v>
      </c>
      <c r="X9" s="190">
        <f t="shared" si="5"/>
        <v>11197</v>
      </c>
      <c r="Y9" s="213">
        <v>0</v>
      </c>
      <c r="Z9" s="213">
        <v>9441</v>
      </c>
      <c r="AA9" s="213">
        <v>1744</v>
      </c>
      <c r="AB9" s="213">
        <v>12</v>
      </c>
      <c r="AC9" s="213">
        <v>0</v>
      </c>
      <c r="AD9" s="337">
        <v>0</v>
      </c>
    </row>
    <row r="10" spans="1:30" s="63" customFormat="1" ht="27.75" customHeight="1">
      <c r="A10" s="161" t="s">
        <v>203</v>
      </c>
      <c r="B10" s="195">
        <f t="shared" si="6"/>
        <v>26625</v>
      </c>
      <c r="C10" s="190">
        <f t="shared" si="7"/>
        <v>19537</v>
      </c>
      <c r="D10" s="189">
        <f t="shared" si="0"/>
        <v>19537</v>
      </c>
      <c r="E10" s="189">
        <v>0</v>
      </c>
      <c r="F10" s="327">
        <v>0</v>
      </c>
      <c r="G10" s="189">
        <v>19537</v>
      </c>
      <c r="H10" s="189">
        <f t="shared" si="1"/>
        <v>0</v>
      </c>
      <c r="I10" s="189">
        <v>0</v>
      </c>
      <c r="J10" s="327">
        <v>0</v>
      </c>
      <c r="K10" s="189">
        <v>0</v>
      </c>
      <c r="L10" s="189">
        <f t="shared" si="2"/>
        <v>0</v>
      </c>
      <c r="M10" s="189">
        <v>0</v>
      </c>
      <c r="N10" s="327">
        <v>0</v>
      </c>
      <c r="O10" s="189">
        <v>0</v>
      </c>
      <c r="P10" s="189">
        <f t="shared" si="3"/>
        <v>0</v>
      </c>
      <c r="Q10" s="189">
        <v>0</v>
      </c>
      <c r="R10" s="327">
        <v>0</v>
      </c>
      <c r="S10" s="189">
        <v>0</v>
      </c>
      <c r="T10" s="189">
        <f t="shared" si="4"/>
        <v>0</v>
      </c>
      <c r="U10" s="189">
        <v>0</v>
      </c>
      <c r="V10" s="327">
        <v>0</v>
      </c>
      <c r="W10" s="262">
        <v>0</v>
      </c>
      <c r="X10" s="190">
        <f t="shared" si="5"/>
        <v>7088</v>
      </c>
      <c r="Y10" s="213">
        <v>0</v>
      </c>
      <c r="Z10" s="213">
        <v>7088</v>
      </c>
      <c r="AA10" s="213">
        <v>0</v>
      </c>
      <c r="AB10" s="213">
        <v>0</v>
      </c>
      <c r="AC10" s="213">
        <v>0</v>
      </c>
      <c r="AD10" s="337">
        <v>0</v>
      </c>
    </row>
    <row r="11" spans="1:30" s="63" customFormat="1" ht="27.75" customHeight="1">
      <c r="A11" s="159" t="s">
        <v>204</v>
      </c>
      <c r="B11" s="195">
        <f t="shared" si="6"/>
        <v>10244</v>
      </c>
      <c r="C11" s="190">
        <f t="shared" si="7"/>
        <v>6623</v>
      </c>
      <c r="D11" s="209">
        <f t="shared" si="0"/>
        <v>6623</v>
      </c>
      <c r="E11" s="209"/>
      <c r="F11" s="328"/>
      <c r="G11" s="209">
        <v>6623</v>
      </c>
      <c r="H11" s="209">
        <f t="shared" si="1"/>
        <v>0</v>
      </c>
      <c r="I11" s="209"/>
      <c r="J11" s="328"/>
      <c r="K11" s="209">
        <v>0</v>
      </c>
      <c r="L11" s="209">
        <f t="shared" si="2"/>
        <v>0</v>
      </c>
      <c r="M11" s="209"/>
      <c r="N11" s="328"/>
      <c r="O11" s="209">
        <v>0</v>
      </c>
      <c r="P11" s="209">
        <f t="shared" si="3"/>
        <v>0</v>
      </c>
      <c r="Q11" s="209"/>
      <c r="R11" s="328">
        <v>0</v>
      </c>
      <c r="S11" s="209">
        <v>0</v>
      </c>
      <c r="T11" s="209">
        <f t="shared" si="4"/>
        <v>0</v>
      </c>
      <c r="U11" s="209"/>
      <c r="V11" s="328"/>
      <c r="W11" s="343">
        <v>0</v>
      </c>
      <c r="X11" s="208">
        <f t="shared" si="5"/>
        <v>3621</v>
      </c>
      <c r="Y11" s="336">
        <v>0</v>
      </c>
      <c r="Z11" s="336">
        <v>3450</v>
      </c>
      <c r="AA11" s="336">
        <v>97</v>
      </c>
      <c r="AB11" s="336">
        <v>0</v>
      </c>
      <c r="AC11" s="336">
        <v>0</v>
      </c>
      <c r="AD11" s="338">
        <v>74</v>
      </c>
    </row>
    <row r="12" spans="1:30" s="63" customFormat="1" ht="27.75" customHeight="1">
      <c r="A12" s="158" t="s">
        <v>205</v>
      </c>
      <c r="B12" s="202">
        <f t="shared" si="6"/>
        <v>8414</v>
      </c>
      <c r="C12" s="203">
        <f t="shared" si="7"/>
        <v>6082</v>
      </c>
      <c r="D12" s="210">
        <f t="shared" si="0"/>
        <v>6082</v>
      </c>
      <c r="E12" s="210">
        <v>0</v>
      </c>
      <c r="F12" s="329">
        <v>0</v>
      </c>
      <c r="G12" s="210">
        <v>6082</v>
      </c>
      <c r="H12" s="210">
        <f t="shared" si="1"/>
        <v>0</v>
      </c>
      <c r="I12" s="210">
        <v>0</v>
      </c>
      <c r="J12" s="329">
        <v>0</v>
      </c>
      <c r="K12" s="210">
        <v>0</v>
      </c>
      <c r="L12" s="210">
        <f t="shared" si="2"/>
        <v>0</v>
      </c>
      <c r="M12" s="210">
        <v>0</v>
      </c>
      <c r="N12" s="329">
        <v>0</v>
      </c>
      <c r="O12" s="210">
        <v>0</v>
      </c>
      <c r="P12" s="210">
        <f t="shared" si="3"/>
        <v>0</v>
      </c>
      <c r="Q12" s="210">
        <v>0</v>
      </c>
      <c r="R12" s="329">
        <v>0</v>
      </c>
      <c r="S12" s="210">
        <v>0</v>
      </c>
      <c r="T12" s="210">
        <f t="shared" si="4"/>
        <v>0</v>
      </c>
      <c r="U12" s="210">
        <v>0</v>
      </c>
      <c r="V12" s="329">
        <v>0</v>
      </c>
      <c r="W12" s="346">
        <v>0</v>
      </c>
      <c r="X12" s="203">
        <f t="shared" si="5"/>
        <v>2332</v>
      </c>
      <c r="Y12" s="213">
        <v>0</v>
      </c>
      <c r="Z12" s="213">
        <v>1998</v>
      </c>
      <c r="AA12" s="213">
        <v>334</v>
      </c>
      <c r="AB12" s="213">
        <v>0</v>
      </c>
      <c r="AC12" s="213">
        <v>0</v>
      </c>
      <c r="AD12" s="337">
        <v>0</v>
      </c>
    </row>
    <row r="13" spans="1:30" s="63" customFormat="1" ht="27.75" customHeight="1">
      <c r="A13" s="161" t="s">
        <v>206</v>
      </c>
      <c r="B13" s="195">
        <f t="shared" si="6"/>
        <v>22356</v>
      </c>
      <c r="C13" s="190">
        <f t="shared" si="7"/>
        <v>18663</v>
      </c>
      <c r="D13" s="189">
        <f t="shared" si="0"/>
        <v>18632</v>
      </c>
      <c r="E13" s="189">
        <v>0</v>
      </c>
      <c r="F13" s="327">
        <v>565</v>
      </c>
      <c r="G13" s="189">
        <v>18067</v>
      </c>
      <c r="H13" s="189">
        <f t="shared" si="1"/>
        <v>31</v>
      </c>
      <c r="I13" s="189">
        <v>0</v>
      </c>
      <c r="J13" s="327">
        <v>24</v>
      </c>
      <c r="K13" s="189">
        <v>7</v>
      </c>
      <c r="L13" s="189">
        <f t="shared" si="2"/>
        <v>0</v>
      </c>
      <c r="M13" s="189">
        <v>0</v>
      </c>
      <c r="N13" s="327">
        <v>0</v>
      </c>
      <c r="O13" s="189">
        <v>0</v>
      </c>
      <c r="P13" s="189">
        <f t="shared" si="3"/>
        <v>0</v>
      </c>
      <c r="Q13" s="189">
        <v>0</v>
      </c>
      <c r="R13" s="327">
        <v>0</v>
      </c>
      <c r="S13" s="189">
        <v>0</v>
      </c>
      <c r="T13" s="189">
        <f t="shared" si="4"/>
        <v>0</v>
      </c>
      <c r="U13" s="189">
        <v>0</v>
      </c>
      <c r="V13" s="327">
        <v>0</v>
      </c>
      <c r="W13" s="262">
        <v>0</v>
      </c>
      <c r="X13" s="190">
        <f t="shared" si="5"/>
        <v>3693</v>
      </c>
      <c r="Y13" s="213">
        <v>0</v>
      </c>
      <c r="Z13" s="213">
        <v>3324</v>
      </c>
      <c r="AA13" s="213">
        <v>369</v>
      </c>
      <c r="AB13" s="213">
        <v>0</v>
      </c>
      <c r="AC13" s="213">
        <v>0</v>
      </c>
      <c r="AD13" s="337">
        <v>0</v>
      </c>
    </row>
    <row r="14" spans="1:30" s="63" customFormat="1" ht="27.75" customHeight="1">
      <c r="A14" s="161" t="s">
        <v>207</v>
      </c>
      <c r="B14" s="195">
        <f t="shared" si="6"/>
        <v>17873</v>
      </c>
      <c r="C14" s="190">
        <f t="shared" si="7"/>
        <v>14870</v>
      </c>
      <c r="D14" s="189">
        <f t="shared" si="0"/>
        <v>14870</v>
      </c>
      <c r="E14" s="189">
        <v>0</v>
      </c>
      <c r="F14" s="327">
        <v>0</v>
      </c>
      <c r="G14" s="189">
        <v>14870</v>
      </c>
      <c r="H14" s="189">
        <f t="shared" si="1"/>
        <v>0</v>
      </c>
      <c r="I14" s="189">
        <v>0</v>
      </c>
      <c r="J14" s="327">
        <v>0</v>
      </c>
      <c r="K14" s="189">
        <v>0</v>
      </c>
      <c r="L14" s="189">
        <f t="shared" si="2"/>
        <v>0</v>
      </c>
      <c r="M14" s="189">
        <v>0</v>
      </c>
      <c r="N14" s="327">
        <v>0</v>
      </c>
      <c r="O14" s="189">
        <v>0</v>
      </c>
      <c r="P14" s="189">
        <f t="shared" si="3"/>
        <v>0</v>
      </c>
      <c r="Q14" s="189">
        <v>0</v>
      </c>
      <c r="R14" s="327">
        <v>0</v>
      </c>
      <c r="S14" s="189">
        <v>0</v>
      </c>
      <c r="T14" s="189">
        <f t="shared" si="4"/>
        <v>0</v>
      </c>
      <c r="U14" s="189">
        <v>0</v>
      </c>
      <c r="V14" s="327">
        <v>0</v>
      </c>
      <c r="W14" s="262">
        <v>0</v>
      </c>
      <c r="X14" s="190">
        <f t="shared" si="5"/>
        <v>3003</v>
      </c>
      <c r="Y14" s="213">
        <v>0</v>
      </c>
      <c r="Z14" s="213">
        <v>1347</v>
      </c>
      <c r="AA14" s="213">
        <v>1529</v>
      </c>
      <c r="AB14" s="213">
        <v>0</v>
      </c>
      <c r="AC14" s="213">
        <v>0</v>
      </c>
      <c r="AD14" s="337">
        <v>127</v>
      </c>
    </row>
    <row r="15" spans="1:30" s="63" customFormat="1" ht="27.75" customHeight="1">
      <c r="A15" s="161" t="s">
        <v>208</v>
      </c>
      <c r="B15" s="195">
        <f t="shared" si="6"/>
        <v>6108</v>
      </c>
      <c r="C15" s="190">
        <f t="shared" si="7"/>
        <v>6108</v>
      </c>
      <c r="D15" s="189">
        <f t="shared" si="0"/>
        <v>6108</v>
      </c>
      <c r="E15" s="189">
        <v>0</v>
      </c>
      <c r="F15" s="327">
        <v>0</v>
      </c>
      <c r="G15" s="189">
        <v>6108</v>
      </c>
      <c r="H15" s="189">
        <f t="shared" si="1"/>
        <v>0</v>
      </c>
      <c r="I15" s="189">
        <v>0</v>
      </c>
      <c r="J15" s="327">
        <v>0</v>
      </c>
      <c r="K15" s="189">
        <v>0</v>
      </c>
      <c r="L15" s="189">
        <f t="shared" si="2"/>
        <v>0</v>
      </c>
      <c r="M15" s="189">
        <v>0</v>
      </c>
      <c r="N15" s="327">
        <v>0</v>
      </c>
      <c r="O15" s="189">
        <v>0</v>
      </c>
      <c r="P15" s="189">
        <f t="shared" si="3"/>
        <v>0</v>
      </c>
      <c r="Q15" s="189">
        <v>0</v>
      </c>
      <c r="R15" s="327">
        <v>0</v>
      </c>
      <c r="S15" s="189">
        <v>0</v>
      </c>
      <c r="T15" s="189">
        <f t="shared" si="4"/>
        <v>0</v>
      </c>
      <c r="U15" s="189">
        <v>0</v>
      </c>
      <c r="V15" s="327">
        <v>0</v>
      </c>
      <c r="W15" s="262">
        <v>0</v>
      </c>
      <c r="X15" s="190">
        <f t="shared" si="5"/>
        <v>0</v>
      </c>
      <c r="Y15" s="213">
        <v>0</v>
      </c>
      <c r="Z15" s="213">
        <v>0</v>
      </c>
      <c r="AA15" s="213">
        <v>0</v>
      </c>
      <c r="AB15" s="213">
        <v>0</v>
      </c>
      <c r="AC15" s="213">
        <v>0</v>
      </c>
      <c r="AD15" s="337">
        <v>0</v>
      </c>
    </row>
    <row r="16" spans="1:30" s="63" customFormat="1" ht="27.75" customHeight="1">
      <c r="A16" s="159" t="s">
        <v>209</v>
      </c>
      <c r="B16" s="207">
        <f t="shared" si="6"/>
        <v>8338</v>
      </c>
      <c r="C16" s="208">
        <f t="shared" si="7"/>
        <v>6504</v>
      </c>
      <c r="D16" s="209">
        <f t="shared" si="0"/>
        <v>5329</v>
      </c>
      <c r="E16" s="209">
        <v>0</v>
      </c>
      <c r="F16" s="328">
        <v>0</v>
      </c>
      <c r="G16" s="209">
        <v>5329</v>
      </c>
      <c r="H16" s="209">
        <f t="shared" si="1"/>
        <v>335</v>
      </c>
      <c r="I16" s="209">
        <v>0</v>
      </c>
      <c r="J16" s="328">
        <v>0</v>
      </c>
      <c r="K16" s="209">
        <v>335</v>
      </c>
      <c r="L16" s="209">
        <f t="shared" si="2"/>
        <v>87</v>
      </c>
      <c r="M16" s="209">
        <v>0</v>
      </c>
      <c r="N16" s="328">
        <v>0</v>
      </c>
      <c r="O16" s="209">
        <v>87</v>
      </c>
      <c r="P16" s="209">
        <f t="shared" si="3"/>
        <v>0</v>
      </c>
      <c r="Q16" s="209">
        <v>0</v>
      </c>
      <c r="R16" s="328">
        <v>0</v>
      </c>
      <c r="S16" s="209">
        <v>0</v>
      </c>
      <c r="T16" s="209">
        <f t="shared" si="4"/>
        <v>753</v>
      </c>
      <c r="U16" s="209">
        <v>0</v>
      </c>
      <c r="V16" s="328">
        <v>0</v>
      </c>
      <c r="W16" s="343">
        <v>753</v>
      </c>
      <c r="X16" s="208">
        <f t="shared" si="5"/>
        <v>1834</v>
      </c>
      <c r="Y16" s="336">
        <v>0</v>
      </c>
      <c r="Z16" s="336">
        <v>373</v>
      </c>
      <c r="AA16" s="336">
        <v>28</v>
      </c>
      <c r="AB16" s="336">
        <v>0</v>
      </c>
      <c r="AC16" s="336">
        <v>0</v>
      </c>
      <c r="AD16" s="338">
        <v>1433</v>
      </c>
    </row>
    <row r="17" spans="1:30" s="63" customFormat="1" ht="27.75" customHeight="1">
      <c r="A17" s="158" t="s">
        <v>210</v>
      </c>
      <c r="B17" s="195">
        <f t="shared" si="6"/>
        <v>15388</v>
      </c>
      <c r="C17" s="190">
        <f t="shared" si="7"/>
        <v>10498</v>
      </c>
      <c r="D17" s="210">
        <f t="shared" si="0"/>
        <v>10383</v>
      </c>
      <c r="E17" s="210">
        <v>195</v>
      </c>
      <c r="F17" s="329">
        <v>190</v>
      </c>
      <c r="G17" s="210">
        <v>9998</v>
      </c>
      <c r="H17" s="210">
        <f t="shared" si="1"/>
        <v>22</v>
      </c>
      <c r="I17" s="210">
        <v>0</v>
      </c>
      <c r="J17" s="329">
        <v>22</v>
      </c>
      <c r="K17" s="210">
        <v>0</v>
      </c>
      <c r="L17" s="210">
        <f t="shared" si="2"/>
        <v>93</v>
      </c>
      <c r="M17" s="210">
        <v>3</v>
      </c>
      <c r="N17" s="329">
        <v>90</v>
      </c>
      <c r="O17" s="210">
        <v>0</v>
      </c>
      <c r="P17" s="210">
        <f t="shared" si="3"/>
        <v>0</v>
      </c>
      <c r="Q17" s="210">
        <v>0</v>
      </c>
      <c r="R17" s="329">
        <v>0</v>
      </c>
      <c r="S17" s="210">
        <v>0</v>
      </c>
      <c r="T17" s="210">
        <f t="shared" si="4"/>
        <v>0</v>
      </c>
      <c r="U17" s="210">
        <v>0</v>
      </c>
      <c r="V17" s="329">
        <v>0</v>
      </c>
      <c r="W17" s="346">
        <v>0</v>
      </c>
      <c r="X17" s="203">
        <f t="shared" si="5"/>
        <v>4890</v>
      </c>
      <c r="Y17" s="213">
        <v>0</v>
      </c>
      <c r="Z17" s="213">
        <v>3731</v>
      </c>
      <c r="AA17" s="213">
        <v>115</v>
      </c>
      <c r="AB17" s="213">
        <v>284</v>
      </c>
      <c r="AC17" s="213">
        <v>676</v>
      </c>
      <c r="AD17" s="337">
        <v>84</v>
      </c>
    </row>
    <row r="18" spans="1:30" s="63" customFormat="1" ht="27.75" customHeight="1">
      <c r="A18" s="161" t="s">
        <v>211</v>
      </c>
      <c r="B18" s="195">
        <f t="shared" si="6"/>
        <v>36502</v>
      </c>
      <c r="C18" s="190">
        <f t="shared" si="7"/>
        <v>32886</v>
      </c>
      <c r="D18" s="189">
        <f t="shared" si="0"/>
        <v>32332</v>
      </c>
      <c r="E18" s="189">
        <v>0</v>
      </c>
      <c r="F18" s="327">
        <v>0</v>
      </c>
      <c r="G18" s="189">
        <v>32332</v>
      </c>
      <c r="H18" s="189">
        <f t="shared" si="1"/>
        <v>264</v>
      </c>
      <c r="I18" s="189">
        <v>0</v>
      </c>
      <c r="J18" s="327">
        <v>0</v>
      </c>
      <c r="K18" s="189">
        <v>264</v>
      </c>
      <c r="L18" s="189">
        <f t="shared" si="2"/>
        <v>290</v>
      </c>
      <c r="M18" s="189">
        <v>0</v>
      </c>
      <c r="N18" s="327">
        <v>0</v>
      </c>
      <c r="O18" s="189">
        <v>290</v>
      </c>
      <c r="P18" s="189">
        <f t="shared" si="3"/>
        <v>0</v>
      </c>
      <c r="Q18" s="189">
        <v>0</v>
      </c>
      <c r="R18" s="327">
        <v>0</v>
      </c>
      <c r="S18" s="189">
        <v>0</v>
      </c>
      <c r="T18" s="189">
        <f t="shared" si="4"/>
        <v>0</v>
      </c>
      <c r="U18" s="189">
        <v>0</v>
      </c>
      <c r="V18" s="327">
        <v>0</v>
      </c>
      <c r="W18" s="262">
        <v>0</v>
      </c>
      <c r="X18" s="190">
        <f t="shared" si="5"/>
        <v>3616</v>
      </c>
      <c r="Y18" s="213">
        <v>0</v>
      </c>
      <c r="Z18" s="213">
        <v>3452</v>
      </c>
      <c r="AA18" s="213">
        <v>140</v>
      </c>
      <c r="AB18" s="213">
        <v>24</v>
      </c>
      <c r="AC18" s="213">
        <v>0</v>
      </c>
      <c r="AD18" s="337">
        <v>0</v>
      </c>
    </row>
    <row r="19" spans="1:30" s="63" customFormat="1" ht="27.75" customHeight="1">
      <c r="A19" s="161" t="s">
        <v>212</v>
      </c>
      <c r="B19" s="195">
        <f t="shared" si="6"/>
        <v>16510</v>
      </c>
      <c r="C19" s="190">
        <f t="shared" si="7"/>
        <v>11344</v>
      </c>
      <c r="D19" s="189">
        <f t="shared" si="0"/>
        <v>11344</v>
      </c>
      <c r="E19" s="189">
        <v>0</v>
      </c>
      <c r="F19" s="327">
        <v>0</v>
      </c>
      <c r="G19" s="189">
        <v>11344</v>
      </c>
      <c r="H19" s="189">
        <f t="shared" si="1"/>
        <v>0</v>
      </c>
      <c r="I19" s="189">
        <v>0</v>
      </c>
      <c r="J19" s="327">
        <v>0</v>
      </c>
      <c r="K19" s="189">
        <v>0</v>
      </c>
      <c r="L19" s="189">
        <f t="shared" si="2"/>
        <v>0</v>
      </c>
      <c r="M19" s="189">
        <v>0</v>
      </c>
      <c r="N19" s="327">
        <v>0</v>
      </c>
      <c r="O19" s="189">
        <v>0</v>
      </c>
      <c r="P19" s="189">
        <f t="shared" si="3"/>
        <v>0</v>
      </c>
      <c r="Q19" s="189">
        <v>0</v>
      </c>
      <c r="R19" s="327">
        <v>0</v>
      </c>
      <c r="S19" s="189">
        <v>0</v>
      </c>
      <c r="T19" s="189">
        <f t="shared" si="4"/>
        <v>0</v>
      </c>
      <c r="U19" s="189">
        <v>0</v>
      </c>
      <c r="V19" s="327">
        <v>0</v>
      </c>
      <c r="W19" s="262">
        <v>0</v>
      </c>
      <c r="X19" s="190">
        <f t="shared" si="5"/>
        <v>5166</v>
      </c>
      <c r="Y19" s="213">
        <v>0</v>
      </c>
      <c r="Z19" s="213">
        <v>3795</v>
      </c>
      <c r="AA19" s="213">
        <v>53</v>
      </c>
      <c r="AB19" s="213">
        <v>1085</v>
      </c>
      <c r="AC19" s="213">
        <v>0</v>
      </c>
      <c r="AD19" s="337">
        <v>233</v>
      </c>
    </row>
    <row r="20" spans="1:30" s="63" customFormat="1" ht="27.75" customHeight="1">
      <c r="A20" s="161" t="s">
        <v>213</v>
      </c>
      <c r="B20" s="195">
        <f t="shared" si="6"/>
        <v>10489</v>
      </c>
      <c r="C20" s="190">
        <f t="shared" si="7"/>
        <v>8993</v>
      </c>
      <c r="D20" s="189">
        <f t="shared" si="0"/>
        <v>8682</v>
      </c>
      <c r="E20" s="189">
        <v>0</v>
      </c>
      <c r="F20" s="327">
        <v>0</v>
      </c>
      <c r="G20" s="189">
        <v>8682</v>
      </c>
      <c r="H20" s="189">
        <f t="shared" si="1"/>
        <v>89</v>
      </c>
      <c r="I20" s="189">
        <v>0</v>
      </c>
      <c r="J20" s="327">
        <v>0</v>
      </c>
      <c r="K20" s="189">
        <v>89</v>
      </c>
      <c r="L20" s="189">
        <f t="shared" si="2"/>
        <v>0</v>
      </c>
      <c r="M20" s="189">
        <v>0</v>
      </c>
      <c r="N20" s="327">
        <v>0</v>
      </c>
      <c r="O20" s="189">
        <v>0</v>
      </c>
      <c r="P20" s="189">
        <f t="shared" si="3"/>
        <v>0</v>
      </c>
      <c r="Q20" s="189">
        <v>0</v>
      </c>
      <c r="R20" s="327">
        <v>0</v>
      </c>
      <c r="S20" s="189">
        <v>0</v>
      </c>
      <c r="T20" s="189">
        <f t="shared" si="4"/>
        <v>222</v>
      </c>
      <c r="U20" s="189">
        <v>0</v>
      </c>
      <c r="V20" s="327">
        <v>0</v>
      </c>
      <c r="W20" s="262">
        <v>222</v>
      </c>
      <c r="X20" s="190">
        <f t="shared" si="5"/>
        <v>1496</v>
      </c>
      <c r="Y20" s="213">
        <v>0</v>
      </c>
      <c r="Z20" s="213">
        <v>1442</v>
      </c>
      <c r="AA20" s="213">
        <v>54</v>
      </c>
      <c r="AB20" s="213">
        <v>0</v>
      </c>
      <c r="AC20" s="213">
        <v>0</v>
      </c>
      <c r="AD20" s="337">
        <v>0</v>
      </c>
    </row>
    <row r="21" spans="1:30" s="63" customFormat="1" ht="27.75" customHeight="1">
      <c r="A21" s="159" t="s">
        <v>214</v>
      </c>
      <c r="B21" s="207">
        <f t="shared" si="6"/>
        <v>8726</v>
      </c>
      <c r="C21" s="208">
        <f t="shared" si="7"/>
        <v>6620</v>
      </c>
      <c r="D21" s="209">
        <f t="shared" si="0"/>
        <v>6579</v>
      </c>
      <c r="E21" s="209">
        <v>0</v>
      </c>
      <c r="F21" s="328">
        <v>0</v>
      </c>
      <c r="G21" s="209">
        <v>6579</v>
      </c>
      <c r="H21" s="209">
        <f t="shared" si="1"/>
        <v>0</v>
      </c>
      <c r="I21" s="209">
        <v>0</v>
      </c>
      <c r="J21" s="328">
        <v>0</v>
      </c>
      <c r="K21" s="209">
        <v>0</v>
      </c>
      <c r="L21" s="209">
        <f t="shared" si="2"/>
        <v>0</v>
      </c>
      <c r="M21" s="209">
        <v>0</v>
      </c>
      <c r="N21" s="328">
        <v>0</v>
      </c>
      <c r="O21" s="209">
        <v>0</v>
      </c>
      <c r="P21" s="209">
        <f t="shared" si="3"/>
        <v>0</v>
      </c>
      <c r="Q21" s="209">
        <v>0</v>
      </c>
      <c r="R21" s="328">
        <v>0</v>
      </c>
      <c r="S21" s="209">
        <v>0</v>
      </c>
      <c r="T21" s="209">
        <f t="shared" si="4"/>
        <v>41</v>
      </c>
      <c r="U21" s="209">
        <v>0</v>
      </c>
      <c r="V21" s="328">
        <v>0</v>
      </c>
      <c r="W21" s="343">
        <v>41</v>
      </c>
      <c r="X21" s="208">
        <f t="shared" si="5"/>
        <v>2106</v>
      </c>
      <c r="Y21" s="336">
        <v>0</v>
      </c>
      <c r="Z21" s="336">
        <v>1945</v>
      </c>
      <c r="AA21" s="336">
        <v>8</v>
      </c>
      <c r="AB21" s="336">
        <v>0</v>
      </c>
      <c r="AC21" s="336">
        <v>0</v>
      </c>
      <c r="AD21" s="338">
        <v>153</v>
      </c>
    </row>
    <row r="22" spans="1:30" s="63" customFormat="1" ht="27.75" customHeight="1">
      <c r="A22" s="158" t="s">
        <v>215</v>
      </c>
      <c r="B22" s="202">
        <f t="shared" si="6"/>
        <v>6022</v>
      </c>
      <c r="C22" s="203">
        <f t="shared" si="7"/>
        <v>4560</v>
      </c>
      <c r="D22" s="210">
        <f t="shared" si="0"/>
        <v>4475</v>
      </c>
      <c r="E22" s="210">
        <v>0</v>
      </c>
      <c r="F22" s="329">
        <v>0</v>
      </c>
      <c r="G22" s="210">
        <v>4475</v>
      </c>
      <c r="H22" s="210">
        <f t="shared" si="1"/>
        <v>85</v>
      </c>
      <c r="I22" s="210">
        <v>0</v>
      </c>
      <c r="J22" s="329">
        <v>0</v>
      </c>
      <c r="K22" s="210">
        <v>85</v>
      </c>
      <c r="L22" s="210">
        <f t="shared" si="2"/>
        <v>0</v>
      </c>
      <c r="M22" s="210">
        <v>0</v>
      </c>
      <c r="N22" s="329">
        <v>0</v>
      </c>
      <c r="O22" s="210">
        <v>0</v>
      </c>
      <c r="P22" s="210">
        <f t="shared" si="3"/>
        <v>0</v>
      </c>
      <c r="Q22" s="210">
        <v>0</v>
      </c>
      <c r="R22" s="329">
        <v>0</v>
      </c>
      <c r="S22" s="210">
        <v>0</v>
      </c>
      <c r="T22" s="210">
        <f t="shared" si="4"/>
        <v>0</v>
      </c>
      <c r="U22" s="210">
        <v>0</v>
      </c>
      <c r="V22" s="329">
        <v>0</v>
      </c>
      <c r="W22" s="346">
        <v>0</v>
      </c>
      <c r="X22" s="203">
        <f t="shared" si="5"/>
        <v>1462</v>
      </c>
      <c r="Y22" s="213">
        <v>0</v>
      </c>
      <c r="Z22" s="213">
        <v>923</v>
      </c>
      <c r="AA22" s="213">
        <v>539</v>
      </c>
      <c r="AB22" s="213">
        <v>0</v>
      </c>
      <c r="AC22" s="213">
        <v>0</v>
      </c>
      <c r="AD22" s="337">
        <v>0</v>
      </c>
    </row>
    <row r="23" spans="1:30" s="63" customFormat="1" ht="27.75" customHeight="1">
      <c r="A23" s="161" t="s">
        <v>216</v>
      </c>
      <c r="B23" s="195">
        <f t="shared" si="6"/>
        <v>5930</v>
      </c>
      <c r="C23" s="190">
        <f t="shared" si="7"/>
        <v>5445</v>
      </c>
      <c r="D23" s="189">
        <f t="shared" si="0"/>
        <v>5360</v>
      </c>
      <c r="E23" s="189">
        <v>0</v>
      </c>
      <c r="F23" s="327">
        <v>0</v>
      </c>
      <c r="G23" s="189">
        <v>5360</v>
      </c>
      <c r="H23" s="189">
        <f t="shared" si="1"/>
        <v>85</v>
      </c>
      <c r="I23" s="189">
        <v>0</v>
      </c>
      <c r="J23" s="327">
        <v>0</v>
      </c>
      <c r="K23" s="189">
        <v>85</v>
      </c>
      <c r="L23" s="189">
        <f t="shared" si="2"/>
        <v>0</v>
      </c>
      <c r="M23" s="189">
        <v>0</v>
      </c>
      <c r="N23" s="327">
        <v>0</v>
      </c>
      <c r="O23" s="189">
        <v>0</v>
      </c>
      <c r="P23" s="189">
        <f t="shared" si="3"/>
        <v>0</v>
      </c>
      <c r="Q23" s="189">
        <v>0</v>
      </c>
      <c r="R23" s="327">
        <v>0</v>
      </c>
      <c r="S23" s="189">
        <v>0</v>
      </c>
      <c r="T23" s="189">
        <f t="shared" si="4"/>
        <v>0</v>
      </c>
      <c r="U23" s="189">
        <v>0</v>
      </c>
      <c r="V23" s="327">
        <v>0</v>
      </c>
      <c r="W23" s="262">
        <v>0</v>
      </c>
      <c r="X23" s="190">
        <f t="shared" si="5"/>
        <v>485</v>
      </c>
      <c r="Y23" s="213">
        <v>0</v>
      </c>
      <c r="Z23" s="213">
        <v>439</v>
      </c>
      <c r="AA23" s="213">
        <v>46</v>
      </c>
      <c r="AB23" s="213">
        <v>0</v>
      </c>
      <c r="AC23" s="213">
        <v>0</v>
      </c>
      <c r="AD23" s="337">
        <v>0</v>
      </c>
    </row>
    <row r="24" spans="1:30" s="63" customFormat="1" ht="27.75" customHeight="1">
      <c r="A24" s="161" t="s">
        <v>217</v>
      </c>
      <c r="B24" s="195">
        <f t="shared" si="6"/>
        <v>5195</v>
      </c>
      <c r="C24" s="190">
        <f t="shared" si="7"/>
        <v>5195</v>
      </c>
      <c r="D24" s="189">
        <f t="shared" si="0"/>
        <v>5195</v>
      </c>
      <c r="E24" s="189">
        <v>0</v>
      </c>
      <c r="F24" s="327">
        <v>0</v>
      </c>
      <c r="G24" s="189">
        <v>5195</v>
      </c>
      <c r="H24" s="189">
        <f t="shared" si="1"/>
        <v>0</v>
      </c>
      <c r="I24" s="189">
        <v>0</v>
      </c>
      <c r="J24" s="327">
        <v>0</v>
      </c>
      <c r="K24" s="189">
        <v>0</v>
      </c>
      <c r="L24" s="189">
        <f t="shared" si="2"/>
        <v>0</v>
      </c>
      <c r="M24" s="189">
        <v>0</v>
      </c>
      <c r="N24" s="327">
        <v>0</v>
      </c>
      <c r="O24" s="189">
        <v>0</v>
      </c>
      <c r="P24" s="189">
        <f t="shared" si="3"/>
        <v>0</v>
      </c>
      <c r="Q24" s="189">
        <v>0</v>
      </c>
      <c r="R24" s="327">
        <v>0</v>
      </c>
      <c r="S24" s="189">
        <v>0</v>
      </c>
      <c r="T24" s="189">
        <f t="shared" si="4"/>
        <v>0</v>
      </c>
      <c r="U24" s="189">
        <v>0</v>
      </c>
      <c r="V24" s="327">
        <v>0</v>
      </c>
      <c r="W24" s="262">
        <v>0</v>
      </c>
      <c r="X24" s="190">
        <f t="shared" si="5"/>
        <v>0</v>
      </c>
      <c r="Y24" s="213">
        <v>0</v>
      </c>
      <c r="Z24" s="213">
        <v>0</v>
      </c>
      <c r="AA24" s="213">
        <v>0</v>
      </c>
      <c r="AB24" s="213">
        <v>0</v>
      </c>
      <c r="AC24" s="213">
        <v>0</v>
      </c>
      <c r="AD24" s="337">
        <v>0</v>
      </c>
    </row>
    <row r="25" spans="1:30" s="63" customFormat="1" ht="27.75" customHeight="1">
      <c r="A25" s="161" t="s">
        <v>218</v>
      </c>
      <c r="B25" s="195">
        <f t="shared" si="6"/>
        <v>12631</v>
      </c>
      <c r="C25" s="190">
        <f t="shared" si="7"/>
        <v>10919</v>
      </c>
      <c r="D25" s="189">
        <f t="shared" si="0"/>
        <v>10878</v>
      </c>
      <c r="E25" s="189">
        <v>0</v>
      </c>
      <c r="F25" s="327">
        <v>0</v>
      </c>
      <c r="G25" s="189">
        <v>10878</v>
      </c>
      <c r="H25" s="189">
        <f t="shared" si="1"/>
        <v>0</v>
      </c>
      <c r="I25" s="189">
        <v>0</v>
      </c>
      <c r="J25" s="327">
        <v>0</v>
      </c>
      <c r="K25" s="189">
        <v>0</v>
      </c>
      <c r="L25" s="189">
        <f t="shared" si="2"/>
        <v>0</v>
      </c>
      <c r="M25" s="189">
        <v>0</v>
      </c>
      <c r="N25" s="327">
        <v>0</v>
      </c>
      <c r="O25" s="189">
        <v>0</v>
      </c>
      <c r="P25" s="189">
        <f t="shared" si="3"/>
        <v>0</v>
      </c>
      <c r="Q25" s="189">
        <v>0</v>
      </c>
      <c r="R25" s="327">
        <v>0</v>
      </c>
      <c r="S25" s="189">
        <v>0</v>
      </c>
      <c r="T25" s="189">
        <f t="shared" si="4"/>
        <v>41</v>
      </c>
      <c r="U25" s="189">
        <v>0</v>
      </c>
      <c r="V25" s="327">
        <v>0</v>
      </c>
      <c r="W25" s="262">
        <v>41</v>
      </c>
      <c r="X25" s="190">
        <f t="shared" si="5"/>
        <v>1712</v>
      </c>
      <c r="Y25" s="213">
        <v>0</v>
      </c>
      <c r="Z25" s="213">
        <v>714</v>
      </c>
      <c r="AA25" s="213">
        <v>176</v>
      </c>
      <c r="AB25" s="213">
        <v>0</v>
      </c>
      <c r="AC25" s="213">
        <v>7</v>
      </c>
      <c r="AD25" s="337">
        <v>815</v>
      </c>
    </row>
    <row r="26" spans="1:30" s="63" customFormat="1" ht="27.75" customHeight="1">
      <c r="A26" s="159" t="s">
        <v>219</v>
      </c>
      <c r="B26" s="207">
        <f t="shared" si="6"/>
        <v>8019</v>
      </c>
      <c r="C26" s="208">
        <f t="shared" si="7"/>
        <v>8019</v>
      </c>
      <c r="D26" s="209">
        <f t="shared" si="0"/>
        <v>7663</v>
      </c>
      <c r="E26" s="209">
        <v>0</v>
      </c>
      <c r="F26" s="328">
        <v>0</v>
      </c>
      <c r="G26" s="209">
        <v>7663</v>
      </c>
      <c r="H26" s="209">
        <f t="shared" si="1"/>
        <v>356</v>
      </c>
      <c r="I26" s="209">
        <v>0</v>
      </c>
      <c r="J26" s="328">
        <v>0</v>
      </c>
      <c r="K26" s="209">
        <v>356</v>
      </c>
      <c r="L26" s="209">
        <f t="shared" si="2"/>
        <v>0</v>
      </c>
      <c r="M26" s="209">
        <v>0</v>
      </c>
      <c r="N26" s="328">
        <v>0</v>
      </c>
      <c r="O26" s="209">
        <v>0</v>
      </c>
      <c r="P26" s="209">
        <f t="shared" si="3"/>
        <v>0</v>
      </c>
      <c r="Q26" s="209">
        <v>0</v>
      </c>
      <c r="R26" s="328">
        <v>0</v>
      </c>
      <c r="S26" s="209">
        <v>0</v>
      </c>
      <c r="T26" s="209">
        <f t="shared" si="4"/>
        <v>0</v>
      </c>
      <c r="U26" s="209">
        <v>0</v>
      </c>
      <c r="V26" s="328">
        <v>0</v>
      </c>
      <c r="W26" s="343">
        <v>0</v>
      </c>
      <c r="X26" s="208">
        <f t="shared" si="5"/>
        <v>0</v>
      </c>
      <c r="Y26" s="336">
        <v>0</v>
      </c>
      <c r="Z26" s="336">
        <v>0</v>
      </c>
      <c r="AA26" s="336">
        <v>0</v>
      </c>
      <c r="AB26" s="336">
        <v>0</v>
      </c>
      <c r="AC26" s="336">
        <v>0</v>
      </c>
      <c r="AD26" s="338">
        <v>0</v>
      </c>
    </row>
    <row r="27" spans="1:30" s="63" customFormat="1" ht="27.75" customHeight="1">
      <c r="A27" s="158" t="s">
        <v>220</v>
      </c>
      <c r="B27" s="202">
        <f t="shared" si="6"/>
        <v>2802</v>
      </c>
      <c r="C27" s="203">
        <f t="shared" si="7"/>
        <v>2479</v>
      </c>
      <c r="D27" s="210">
        <f t="shared" si="0"/>
        <v>2229</v>
      </c>
      <c r="E27" s="210">
        <v>0</v>
      </c>
      <c r="F27" s="329">
        <v>0</v>
      </c>
      <c r="G27" s="210">
        <v>2229</v>
      </c>
      <c r="H27" s="210">
        <f t="shared" si="1"/>
        <v>7</v>
      </c>
      <c r="I27" s="210">
        <v>7</v>
      </c>
      <c r="J27" s="329">
        <v>0</v>
      </c>
      <c r="K27" s="210">
        <v>0</v>
      </c>
      <c r="L27" s="210">
        <f t="shared" si="2"/>
        <v>214</v>
      </c>
      <c r="M27" s="210">
        <v>0</v>
      </c>
      <c r="N27" s="329">
        <v>0</v>
      </c>
      <c r="O27" s="210">
        <v>214</v>
      </c>
      <c r="P27" s="210">
        <f t="shared" si="3"/>
        <v>0</v>
      </c>
      <c r="Q27" s="210">
        <v>0</v>
      </c>
      <c r="R27" s="329">
        <v>0</v>
      </c>
      <c r="S27" s="210">
        <v>0</v>
      </c>
      <c r="T27" s="210">
        <f t="shared" si="4"/>
        <v>29</v>
      </c>
      <c r="U27" s="210">
        <v>0</v>
      </c>
      <c r="V27" s="329">
        <v>0</v>
      </c>
      <c r="W27" s="346">
        <v>29</v>
      </c>
      <c r="X27" s="203">
        <f t="shared" si="5"/>
        <v>323</v>
      </c>
      <c r="Y27" s="213">
        <v>0</v>
      </c>
      <c r="Z27" s="213">
        <v>262</v>
      </c>
      <c r="AA27" s="213">
        <v>5</v>
      </c>
      <c r="AB27" s="213">
        <v>25</v>
      </c>
      <c r="AC27" s="213">
        <v>0</v>
      </c>
      <c r="AD27" s="337">
        <v>31</v>
      </c>
    </row>
    <row r="28" spans="1:30" s="63" customFormat="1" ht="27.75" customHeight="1">
      <c r="A28" s="161" t="s">
        <v>221</v>
      </c>
      <c r="B28" s="195">
        <f t="shared" si="6"/>
        <v>10448</v>
      </c>
      <c r="C28" s="190">
        <f t="shared" si="7"/>
        <v>7495</v>
      </c>
      <c r="D28" s="189">
        <f t="shared" si="0"/>
        <v>7392</v>
      </c>
      <c r="E28" s="189">
        <v>0</v>
      </c>
      <c r="F28" s="327">
        <v>0</v>
      </c>
      <c r="G28" s="189">
        <v>7392</v>
      </c>
      <c r="H28" s="189">
        <f t="shared" si="1"/>
        <v>103</v>
      </c>
      <c r="I28" s="189">
        <v>0</v>
      </c>
      <c r="J28" s="327">
        <v>0</v>
      </c>
      <c r="K28" s="189">
        <v>103</v>
      </c>
      <c r="L28" s="189">
        <f t="shared" si="2"/>
        <v>0</v>
      </c>
      <c r="M28" s="189">
        <v>0</v>
      </c>
      <c r="N28" s="327">
        <v>0</v>
      </c>
      <c r="O28" s="189">
        <v>0</v>
      </c>
      <c r="P28" s="189">
        <f t="shared" si="3"/>
        <v>0</v>
      </c>
      <c r="Q28" s="189">
        <v>0</v>
      </c>
      <c r="R28" s="327">
        <v>0</v>
      </c>
      <c r="S28" s="189">
        <v>0</v>
      </c>
      <c r="T28" s="189">
        <f t="shared" si="4"/>
        <v>0</v>
      </c>
      <c r="U28" s="189">
        <v>0</v>
      </c>
      <c r="V28" s="327">
        <v>0</v>
      </c>
      <c r="W28" s="262">
        <v>0</v>
      </c>
      <c r="X28" s="190">
        <f t="shared" si="5"/>
        <v>2953</v>
      </c>
      <c r="Y28" s="213">
        <v>0</v>
      </c>
      <c r="Z28" s="213">
        <v>2907</v>
      </c>
      <c r="AA28" s="213">
        <v>46</v>
      </c>
      <c r="AB28" s="213">
        <v>0</v>
      </c>
      <c r="AC28" s="213">
        <v>0</v>
      </c>
      <c r="AD28" s="337">
        <v>0</v>
      </c>
    </row>
    <row r="29" spans="1:30" s="63" customFormat="1" ht="27.75" customHeight="1">
      <c r="A29" s="161" t="s">
        <v>222</v>
      </c>
      <c r="B29" s="195">
        <f t="shared" si="6"/>
        <v>5259</v>
      </c>
      <c r="C29" s="190">
        <f t="shared" si="7"/>
        <v>4102</v>
      </c>
      <c r="D29" s="189">
        <f t="shared" si="0"/>
        <v>3546</v>
      </c>
      <c r="E29" s="189">
        <v>0</v>
      </c>
      <c r="F29" s="327">
        <v>0</v>
      </c>
      <c r="G29" s="189">
        <v>3546</v>
      </c>
      <c r="H29" s="189">
        <f t="shared" si="1"/>
        <v>5</v>
      </c>
      <c r="I29" s="189">
        <v>0</v>
      </c>
      <c r="J29" s="327">
        <v>0</v>
      </c>
      <c r="K29" s="189">
        <v>5</v>
      </c>
      <c r="L29" s="189">
        <f t="shared" si="2"/>
        <v>551</v>
      </c>
      <c r="M29" s="189">
        <v>0</v>
      </c>
      <c r="N29" s="327">
        <v>0</v>
      </c>
      <c r="O29" s="189">
        <v>551</v>
      </c>
      <c r="P29" s="189">
        <f t="shared" si="3"/>
        <v>0</v>
      </c>
      <c r="Q29" s="189">
        <v>0</v>
      </c>
      <c r="R29" s="327">
        <v>0</v>
      </c>
      <c r="S29" s="189">
        <v>0</v>
      </c>
      <c r="T29" s="189">
        <f t="shared" si="4"/>
        <v>0</v>
      </c>
      <c r="U29" s="189">
        <v>0</v>
      </c>
      <c r="V29" s="327">
        <v>0</v>
      </c>
      <c r="W29" s="262">
        <v>0</v>
      </c>
      <c r="X29" s="190">
        <f t="shared" si="5"/>
        <v>1157</v>
      </c>
      <c r="Y29" s="213">
        <v>0</v>
      </c>
      <c r="Z29" s="213">
        <v>1148</v>
      </c>
      <c r="AA29" s="213">
        <v>9</v>
      </c>
      <c r="AB29" s="213">
        <v>0</v>
      </c>
      <c r="AC29" s="213">
        <v>0</v>
      </c>
      <c r="AD29" s="337">
        <v>0</v>
      </c>
    </row>
    <row r="30" spans="1:30" s="63" customFormat="1" ht="27.75" customHeight="1">
      <c r="A30" s="161" t="s">
        <v>223</v>
      </c>
      <c r="B30" s="195">
        <f t="shared" si="6"/>
        <v>5021</v>
      </c>
      <c r="C30" s="190">
        <f t="shared" si="7"/>
        <v>2331</v>
      </c>
      <c r="D30" s="189">
        <f t="shared" si="0"/>
        <v>2321</v>
      </c>
      <c r="E30" s="189">
        <v>92</v>
      </c>
      <c r="F30" s="327">
        <v>0</v>
      </c>
      <c r="G30" s="189">
        <v>2229</v>
      </c>
      <c r="H30" s="189">
        <f t="shared" si="1"/>
        <v>10</v>
      </c>
      <c r="I30" s="189">
        <v>6</v>
      </c>
      <c r="J30" s="327">
        <v>0</v>
      </c>
      <c r="K30" s="189">
        <v>4</v>
      </c>
      <c r="L30" s="189">
        <f t="shared" si="2"/>
        <v>0</v>
      </c>
      <c r="M30" s="189">
        <v>0</v>
      </c>
      <c r="N30" s="327">
        <v>0</v>
      </c>
      <c r="O30" s="189">
        <v>0</v>
      </c>
      <c r="P30" s="189">
        <f t="shared" si="3"/>
        <v>0</v>
      </c>
      <c r="Q30" s="189">
        <v>0</v>
      </c>
      <c r="R30" s="327">
        <v>0</v>
      </c>
      <c r="S30" s="189">
        <v>0</v>
      </c>
      <c r="T30" s="189">
        <f t="shared" si="4"/>
        <v>0</v>
      </c>
      <c r="U30" s="189">
        <v>0</v>
      </c>
      <c r="V30" s="327">
        <v>0</v>
      </c>
      <c r="W30" s="262">
        <v>0</v>
      </c>
      <c r="X30" s="190">
        <f t="shared" si="5"/>
        <v>2690</v>
      </c>
      <c r="Y30" s="213">
        <v>0</v>
      </c>
      <c r="Z30" s="213">
        <v>2676</v>
      </c>
      <c r="AA30" s="213">
        <v>14</v>
      </c>
      <c r="AB30" s="213">
        <v>0</v>
      </c>
      <c r="AC30" s="213">
        <v>0</v>
      </c>
      <c r="AD30" s="337">
        <v>0</v>
      </c>
    </row>
    <row r="31" spans="1:30" s="63" customFormat="1" ht="27.75" customHeight="1">
      <c r="A31" s="159" t="s">
        <v>224</v>
      </c>
      <c r="B31" s="207">
        <f t="shared" si="6"/>
        <v>5757</v>
      </c>
      <c r="C31" s="208">
        <f t="shared" si="7"/>
        <v>4091</v>
      </c>
      <c r="D31" s="209">
        <f t="shared" si="0"/>
        <v>4072</v>
      </c>
      <c r="E31" s="209">
        <v>0</v>
      </c>
      <c r="F31" s="328">
        <v>0</v>
      </c>
      <c r="G31" s="209">
        <v>4072</v>
      </c>
      <c r="H31" s="209">
        <f t="shared" si="1"/>
        <v>0</v>
      </c>
      <c r="I31" s="209">
        <v>0</v>
      </c>
      <c r="J31" s="328">
        <v>0</v>
      </c>
      <c r="K31" s="209">
        <v>0</v>
      </c>
      <c r="L31" s="209">
        <f t="shared" si="2"/>
        <v>0</v>
      </c>
      <c r="M31" s="209">
        <v>0</v>
      </c>
      <c r="N31" s="328">
        <v>0</v>
      </c>
      <c r="O31" s="209">
        <v>0</v>
      </c>
      <c r="P31" s="209">
        <f t="shared" si="3"/>
        <v>0</v>
      </c>
      <c r="Q31" s="209">
        <v>0</v>
      </c>
      <c r="R31" s="328">
        <v>0</v>
      </c>
      <c r="S31" s="209">
        <v>0</v>
      </c>
      <c r="T31" s="209">
        <f t="shared" si="4"/>
        <v>19</v>
      </c>
      <c r="U31" s="209">
        <v>0</v>
      </c>
      <c r="V31" s="328">
        <v>0</v>
      </c>
      <c r="W31" s="343">
        <v>19</v>
      </c>
      <c r="X31" s="208">
        <f t="shared" si="5"/>
        <v>1666</v>
      </c>
      <c r="Y31" s="336">
        <v>0</v>
      </c>
      <c r="Z31" s="336">
        <v>1645</v>
      </c>
      <c r="AA31" s="336">
        <v>0</v>
      </c>
      <c r="AB31" s="336">
        <v>0</v>
      </c>
      <c r="AC31" s="336">
        <v>0</v>
      </c>
      <c r="AD31" s="338">
        <v>21</v>
      </c>
    </row>
    <row r="32" spans="1:30" s="63" customFormat="1" ht="27.75" customHeight="1">
      <c r="A32" s="158" t="s">
        <v>225</v>
      </c>
      <c r="B32" s="202">
        <f t="shared" si="6"/>
        <v>6237</v>
      </c>
      <c r="C32" s="203">
        <f t="shared" si="7"/>
        <v>4756</v>
      </c>
      <c r="D32" s="210">
        <f t="shared" si="0"/>
        <v>4756</v>
      </c>
      <c r="E32" s="210">
        <v>0</v>
      </c>
      <c r="F32" s="329">
        <v>0</v>
      </c>
      <c r="G32" s="210">
        <v>4756</v>
      </c>
      <c r="H32" s="210">
        <f t="shared" si="1"/>
        <v>0</v>
      </c>
      <c r="I32" s="210">
        <v>0</v>
      </c>
      <c r="J32" s="329">
        <v>0</v>
      </c>
      <c r="K32" s="210">
        <v>0</v>
      </c>
      <c r="L32" s="210">
        <f t="shared" si="2"/>
        <v>0</v>
      </c>
      <c r="M32" s="210">
        <v>0</v>
      </c>
      <c r="N32" s="329">
        <v>0</v>
      </c>
      <c r="O32" s="210">
        <v>0</v>
      </c>
      <c r="P32" s="210">
        <f t="shared" si="3"/>
        <v>0</v>
      </c>
      <c r="Q32" s="210">
        <v>0</v>
      </c>
      <c r="R32" s="329">
        <v>0</v>
      </c>
      <c r="S32" s="210">
        <v>0</v>
      </c>
      <c r="T32" s="210">
        <f t="shared" si="4"/>
        <v>0</v>
      </c>
      <c r="U32" s="210">
        <v>0</v>
      </c>
      <c r="V32" s="329">
        <v>0</v>
      </c>
      <c r="W32" s="346">
        <v>0</v>
      </c>
      <c r="X32" s="203">
        <f t="shared" si="5"/>
        <v>1481</v>
      </c>
      <c r="Y32" s="213">
        <v>0</v>
      </c>
      <c r="Z32" s="213">
        <v>1409</v>
      </c>
      <c r="AA32" s="213">
        <v>36</v>
      </c>
      <c r="AB32" s="213">
        <v>0</v>
      </c>
      <c r="AC32" s="213">
        <v>0</v>
      </c>
      <c r="AD32" s="337">
        <v>36</v>
      </c>
    </row>
    <row r="33" spans="1:30" s="63" customFormat="1" ht="27.75" customHeight="1">
      <c r="A33" s="161" t="s">
        <v>226</v>
      </c>
      <c r="B33" s="195">
        <f t="shared" si="6"/>
        <v>4127</v>
      </c>
      <c r="C33" s="190">
        <f t="shared" si="7"/>
        <v>3591</v>
      </c>
      <c r="D33" s="189">
        <f t="shared" si="0"/>
        <v>3478</v>
      </c>
      <c r="E33" s="189">
        <v>0</v>
      </c>
      <c r="F33" s="327">
        <v>0</v>
      </c>
      <c r="G33" s="189">
        <v>3478</v>
      </c>
      <c r="H33" s="189">
        <f t="shared" si="1"/>
        <v>110</v>
      </c>
      <c r="I33" s="189">
        <v>0</v>
      </c>
      <c r="J33" s="327">
        <v>0</v>
      </c>
      <c r="K33" s="189">
        <v>110</v>
      </c>
      <c r="L33" s="189">
        <f t="shared" si="2"/>
        <v>0</v>
      </c>
      <c r="M33" s="189">
        <v>0</v>
      </c>
      <c r="N33" s="327">
        <v>0</v>
      </c>
      <c r="O33" s="189">
        <v>0</v>
      </c>
      <c r="P33" s="189">
        <f t="shared" si="3"/>
        <v>0</v>
      </c>
      <c r="Q33" s="189">
        <v>0</v>
      </c>
      <c r="R33" s="327">
        <v>0</v>
      </c>
      <c r="S33" s="189">
        <v>0</v>
      </c>
      <c r="T33" s="189">
        <f t="shared" si="4"/>
        <v>3</v>
      </c>
      <c r="U33" s="189">
        <v>0</v>
      </c>
      <c r="V33" s="327">
        <v>0</v>
      </c>
      <c r="W33" s="262">
        <v>3</v>
      </c>
      <c r="X33" s="190">
        <f t="shared" si="5"/>
        <v>536</v>
      </c>
      <c r="Y33" s="213">
        <v>0</v>
      </c>
      <c r="Z33" s="213">
        <v>522</v>
      </c>
      <c r="AA33" s="213">
        <v>7</v>
      </c>
      <c r="AB33" s="213">
        <v>0</v>
      </c>
      <c r="AC33" s="213">
        <v>0</v>
      </c>
      <c r="AD33" s="337">
        <v>7</v>
      </c>
    </row>
    <row r="34" spans="1:30" s="63" customFormat="1" ht="27.75" customHeight="1">
      <c r="A34" s="161" t="s">
        <v>227</v>
      </c>
      <c r="B34" s="195">
        <f t="shared" si="6"/>
        <v>1946</v>
      </c>
      <c r="C34" s="190">
        <f t="shared" si="7"/>
        <v>1534</v>
      </c>
      <c r="D34" s="189">
        <f t="shared" si="0"/>
        <v>1490</v>
      </c>
      <c r="E34" s="189">
        <v>0</v>
      </c>
      <c r="F34" s="327">
        <v>0</v>
      </c>
      <c r="G34" s="189">
        <v>1490</v>
      </c>
      <c r="H34" s="189">
        <f t="shared" si="1"/>
        <v>0</v>
      </c>
      <c r="I34" s="189">
        <v>0</v>
      </c>
      <c r="J34" s="327">
        <v>0</v>
      </c>
      <c r="K34" s="189">
        <v>0</v>
      </c>
      <c r="L34" s="189">
        <f t="shared" si="2"/>
        <v>0</v>
      </c>
      <c r="M34" s="189">
        <v>0</v>
      </c>
      <c r="N34" s="327">
        <v>0</v>
      </c>
      <c r="O34" s="189">
        <v>0</v>
      </c>
      <c r="P34" s="189">
        <f t="shared" si="3"/>
        <v>0</v>
      </c>
      <c r="Q34" s="189">
        <v>0</v>
      </c>
      <c r="R34" s="327">
        <v>0</v>
      </c>
      <c r="S34" s="189">
        <v>0</v>
      </c>
      <c r="T34" s="189">
        <f t="shared" si="4"/>
        <v>44</v>
      </c>
      <c r="U34" s="189">
        <v>0</v>
      </c>
      <c r="V34" s="327">
        <v>0</v>
      </c>
      <c r="W34" s="262">
        <v>44</v>
      </c>
      <c r="X34" s="190">
        <f t="shared" si="5"/>
        <v>412</v>
      </c>
      <c r="Y34" s="213">
        <v>0</v>
      </c>
      <c r="Z34" s="213">
        <v>142</v>
      </c>
      <c r="AA34" s="213">
        <v>68</v>
      </c>
      <c r="AB34" s="213">
        <v>0</v>
      </c>
      <c r="AC34" s="213">
        <v>116</v>
      </c>
      <c r="AD34" s="337">
        <v>86</v>
      </c>
    </row>
    <row r="35" spans="1:30" s="63" customFormat="1" ht="27.75" customHeight="1">
      <c r="A35" s="161" t="s">
        <v>228</v>
      </c>
      <c r="B35" s="195">
        <f t="shared" si="6"/>
        <v>3074</v>
      </c>
      <c r="C35" s="190">
        <f t="shared" si="7"/>
        <v>2559</v>
      </c>
      <c r="D35" s="189">
        <f t="shared" si="0"/>
        <v>2553</v>
      </c>
      <c r="E35" s="189">
        <v>0</v>
      </c>
      <c r="F35" s="327">
        <v>0</v>
      </c>
      <c r="G35" s="189">
        <v>2553</v>
      </c>
      <c r="H35" s="189">
        <f t="shared" si="1"/>
        <v>0</v>
      </c>
      <c r="I35" s="189">
        <v>0</v>
      </c>
      <c r="J35" s="327">
        <v>0</v>
      </c>
      <c r="K35" s="189">
        <v>0</v>
      </c>
      <c r="L35" s="189">
        <f t="shared" si="2"/>
        <v>6</v>
      </c>
      <c r="M35" s="189">
        <v>6</v>
      </c>
      <c r="N35" s="327">
        <v>0</v>
      </c>
      <c r="O35" s="189">
        <v>0</v>
      </c>
      <c r="P35" s="189">
        <f t="shared" si="3"/>
        <v>0</v>
      </c>
      <c r="Q35" s="189">
        <v>0</v>
      </c>
      <c r="R35" s="327">
        <v>0</v>
      </c>
      <c r="S35" s="189">
        <v>0</v>
      </c>
      <c r="T35" s="189">
        <f t="shared" si="4"/>
        <v>0</v>
      </c>
      <c r="U35" s="189">
        <v>0</v>
      </c>
      <c r="V35" s="327">
        <v>0</v>
      </c>
      <c r="W35" s="262">
        <v>0</v>
      </c>
      <c r="X35" s="190">
        <f t="shared" si="5"/>
        <v>515</v>
      </c>
      <c r="Y35" s="213">
        <v>0</v>
      </c>
      <c r="Z35" s="213">
        <v>514</v>
      </c>
      <c r="AA35" s="213">
        <v>1</v>
      </c>
      <c r="AB35" s="213">
        <v>0</v>
      </c>
      <c r="AC35" s="213">
        <v>0</v>
      </c>
      <c r="AD35" s="337">
        <v>0</v>
      </c>
    </row>
    <row r="36" spans="1:30" s="63" customFormat="1" ht="27.75" customHeight="1">
      <c r="A36" s="159" t="s">
        <v>229</v>
      </c>
      <c r="B36" s="207">
        <f t="shared" si="6"/>
        <v>4852</v>
      </c>
      <c r="C36" s="208">
        <f t="shared" si="7"/>
        <v>3142</v>
      </c>
      <c r="D36" s="209">
        <f t="shared" si="0"/>
        <v>3142</v>
      </c>
      <c r="E36" s="209">
        <v>0</v>
      </c>
      <c r="F36" s="328">
        <v>0</v>
      </c>
      <c r="G36" s="209">
        <v>3142</v>
      </c>
      <c r="H36" s="209">
        <f t="shared" si="1"/>
        <v>0</v>
      </c>
      <c r="I36" s="209">
        <v>0</v>
      </c>
      <c r="J36" s="328">
        <v>0</v>
      </c>
      <c r="K36" s="209"/>
      <c r="L36" s="209">
        <f t="shared" si="2"/>
        <v>0</v>
      </c>
      <c r="M36" s="209">
        <v>0</v>
      </c>
      <c r="N36" s="328">
        <v>0</v>
      </c>
      <c r="O36" s="209">
        <v>0</v>
      </c>
      <c r="P36" s="209">
        <f t="shared" si="3"/>
        <v>0</v>
      </c>
      <c r="Q36" s="209">
        <v>0</v>
      </c>
      <c r="R36" s="328">
        <v>0</v>
      </c>
      <c r="S36" s="209">
        <v>0</v>
      </c>
      <c r="T36" s="209">
        <f t="shared" si="4"/>
        <v>0</v>
      </c>
      <c r="U36" s="209">
        <v>0</v>
      </c>
      <c r="V36" s="328">
        <v>0</v>
      </c>
      <c r="W36" s="343">
        <v>0</v>
      </c>
      <c r="X36" s="208">
        <f t="shared" si="5"/>
        <v>1710</v>
      </c>
      <c r="Y36" s="336">
        <v>0</v>
      </c>
      <c r="Z36" s="336">
        <v>1705</v>
      </c>
      <c r="AA36" s="336">
        <v>0</v>
      </c>
      <c r="AB36" s="336">
        <v>0</v>
      </c>
      <c r="AC36" s="336">
        <v>0</v>
      </c>
      <c r="AD36" s="338">
        <v>5</v>
      </c>
    </row>
    <row r="37" spans="1:30" s="63" customFormat="1" ht="27.75" customHeight="1">
      <c r="A37" s="161" t="s">
        <v>230</v>
      </c>
      <c r="B37" s="195">
        <f>SUM(C37,X37)</f>
        <v>7341</v>
      </c>
      <c r="C37" s="190">
        <f>SUM(D37,H37,L37,P37,T37)</f>
        <v>6122</v>
      </c>
      <c r="D37" s="189">
        <f>SUM(E37:G37)</f>
        <v>4749</v>
      </c>
      <c r="E37" s="189">
        <v>0</v>
      </c>
      <c r="F37" s="327">
        <v>0</v>
      </c>
      <c r="G37" s="189">
        <v>4749</v>
      </c>
      <c r="H37" s="189">
        <f>SUM(I37:K37)</f>
        <v>66</v>
      </c>
      <c r="I37" s="189">
        <v>0</v>
      </c>
      <c r="J37" s="327">
        <v>0</v>
      </c>
      <c r="K37" s="189">
        <v>66</v>
      </c>
      <c r="L37" s="189">
        <f>SUM(M37:O37)</f>
        <v>1307</v>
      </c>
      <c r="M37" s="189">
        <v>0</v>
      </c>
      <c r="N37" s="327">
        <v>0</v>
      </c>
      <c r="O37" s="189">
        <v>1307</v>
      </c>
      <c r="P37" s="189">
        <f>SUM(Q37:S37)</f>
        <v>0</v>
      </c>
      <c r="Q37" s="189">
        <v>0</v>
      </c>
      <c r="R37" s="327">
        <v>0</v>
      </c>
      <c r="S37" s="189">
        <v>0</v>
      </c>
      <c r="T37" s="189">
        <f>SUM(U37:W37)</f>
        <v>0</v>
      </c>
      <c r="U37" s="189">
        <v>0</v>
      </c>
      <c r="V37" s="327">
        <v>0</v>
      </c>
      <c r="W37" s="262">
        <v>0</v>
      </c>
      <c r="X37" s="190">
        <f>SUM(Y37:AD37)</f>
        <v>1219</v>
      </c>
      <c r="Y37" s="213">
        <v>0</v>
      </c>
      <c r="Z37" s="213">
        <v>396</v>
      </c>
      <c r="AA37" s="213">
        <v>53</v>
      </c>
      <c r="AB37" s="213">
        <v>770</v>
      </c>
      <c r="AC37" s="213">
        <v>0</v>
      </c>
      <c r="AD37" s="337">
        <v>0</v>
      </c>
    </row>
    <row r="38" spans="1:30" s="63" customFormat="1" ht="27.75" customHeight="1">
      <c r="A38" s="161" t="s">
        <v>231</v>
      </c>
      <c r="B38" s="195">
        <f>SUM(C38,X38)</f>
        <v>2144</v>
      </c>
      <c r="C38" s="190">
        <f>SUM(D38,H38,L38,P38,T38)</f>
        <v>1727</v>
      </c>
      <c r="D38" s="189">
        <f>SUM(E38:G38)</f>
        <v>1727</v>
      </c>
      <c r="E38" s="189">
        <v>0</v>
      </c>
      <c r="F38" s="327">
        <v>0</v>
      </c>
      <c r="G38" s="189">
        <v>1727</v>
      </c>
      <c r="H38" s="189">
        <f>SUM(I38:K38)</f>
        <v>0</v>
      </c>
      <c r="I38" s="189">
        <v>0</v>
      </c>
      <c r="J38" s="327">
        <v>0</v>
      </c>
      <c r="K38" s="189">
        <v>0</v>
      </c>
      <c r="L38" s="189">
        <f>SUM(M38:O38)</f>
        <v>0</v>
      </c>
      <c r="M38" s="189">
        <v>0</v>
      </c>
      <c r="N38" s="327">
        <v>0</v>
      </c>
      <c r="O38" s="189">
        <v>0</v>
      </c>
      <c r="P38" s="189">
        <f>SUM(Q38:S38)</f>
        <v>0</v>
      </c>
      <c r="Q38" s="189">
        <v>0</v>
      </c>
      <c r="R38" s="327">
        <v>0</v>
      </c>
      <c r="S38" s="189">
        <v>0</v>
      </c>
      <c r="T38" s="189">
        <f>SUM(U38:W38)</f>
        <v>0</v>
      </c>
      <c r="U38" s="189">
        <v>0</v>
      </c>
      <c r="V38" s="327">
        <v>0</v>
      </c>
      <c r="W38" s="262">
        <v>0</v>
      </c>
      <c r="X38" s="190">
        <f>SUM(Y38:AD38)</f>
        <v>417</v>
      </c>
      <c r="Y38" s="213">
        <v>0</v>
      </c>
      <c r="Z38" s="213">
        <v>417</v>
      </c>
      <c r="AA38" s="213">
        <v>0</v>
      </c>
      <c r="AB38" s="213">
        <v>0</v>
      </c>
      <c r="AC38" s="213">
        <v>0</v>
      </c>
      <c r="AD38" s="337">
        <v>0</v>
      </c>
    </row>
    <row r="39" spans="1:30" s="63" customFormat="1" ht="27.75" customHeight="1">
      <c r="A39" s="161" t="s">
        <v>232</v>
      </c>
      <c r="B39" s="195">
        <f>SUM(C39,X39)</f>
        <v>1688</v>
      </c>
      <c r="C39" s="190">
        <f>SUM(D39,H39,L39,P39,T39)</f>
        <v>1688</v>
      </c>
      <c r="D39" s="189">
        <f>SUM(E39:G39)</f>
        <v>1688</v>
      </c>
      <c r="E39" s="189">
        <v>0</v>
      </c>
      <c r="F39" s="327">
        <v>0</v>
      </c>
      <c r="G39" s="189">
        <v>1688</v>
      </c>
      <c r="H39" s="189">
        <f>SUM(I39:K39)</f>
        <v>0</v>
      </c>
      <c r="I39" s="189">
        <v>0</v>
      </c>
      <c r="J39" s="327">
        <v>0</v>
      </c>
      <c r="K39" s="189">
        <v>0</v>
      </c>
      <c r="L39" s="189">
        <f>SUM(M39:O39)</f>
        <v>0</v>
      </c>
      <c r="M39" s="189">
        <v>0</v>
      </c>
      <c r="N39" s="327">
        <v>0</v>
      </c>
      <c r="O39" s="189">
        <v>0</v>
      </c>
      <c r="P39" s="189">
        <f>SUM(Q39:S39)</f>
        <v>0</v>
      </c>
      <c r="Q39" s="189">
        <v>0</v>
      </c>
      <c r="R39" s="327">
        <v>0</v>
      </c>
      <c r="S39" s="189">
        <v>0</v>
      </c>
      <c r="T39" s="189">
        <f>SUM(U39:W39)</f>
        <v>0</v>
      </c>
      <c r="U39" s="189">
        <v>0</v>
      </c>
      <c r="V39" s="327">
        <v>0</v>
      </c>
      <c r="W39" s="262">
        <v>0</v>
      </c>
      <c r="X39" s="190">
        <f>SUM(Y39:AD39)</f>
        <v>0</v>
      </c>
      <c r="Y39" s="213">
        <v>0</v>
      </c>
      <c r="Z39" s="213">
        <v>0</v>
      </c>
      <c r="AA39" s="213">
        <v>0</v>
      </c>
      <c r="AB39" s="213">
        <v>0</v>
      </c>
      <c r="AC39" s="213">
        <v>0</v>
      </c>
      <c r="AD39" s="337">
        <v>0</v>
      </c>
    </row>
    <row r="40" spans="1:30" s="63" customFormat="1" ht="27.75" customHeight="1">
      <c r="A40" s="161" t="s">
        <v>233</v>
      </c>
      <c r="B40" s="195">
        <f>SUM(C40,X40)</f>
        <v>6412</v>
      </c>
      <c r="C40" s="190">
        <f>SUM(D40,H40,L40,P40,T40)</f>
        <v>6412</v>
      </c>
      <c r="D40" s="189">
        <f>SUM(E40:G40)</f>
        <v>5867</v>
      </c>
      <c r="E40" s="189">
        <v>0</v>
      </c>
      <c r="F40" s="327">
        <v>0</v>
      </c>
      <c r="G40" s="189">
        <v>5867</v>
      </c>
      <c r="H40" s="189">
        <f>SUM(I40:K40)</f>
        <v>0</v>
      </c>
      <c r="I40" s="189">
        <v>0</v>
      </c>
      <c r="J40" s="327">
        <v>0</v>
      </c>
      <c r="K40" s="189">
        <v>0</v>
      </c>
      <c r="L40" s="189">
        <f>SUM(M40:O40)</f>
        <v>545</v>
      </c>
      <c r="M40" s="189">
        <v>0</v>
      </c>
      <c r="N40" s="327">
        <v>0</v>
      </c>
      <c r="O40" s="189">
        <v>545</v>
      </c>
      <c r="P40" s="189">
        <f>SUM(Q40:S40)</f>
        <v>0</v>
      </c>
      <c r="Q40" s="189">
        <v>0</v>
      </c>
      <c r="R40" s="327">
        <v>0</v>
      </c>
      <c r="S40" s="189">
        <v>0</v>
      </c>
      <c r="T40" s="189">
        <f>SUM(U40:W40)</f>
        <v>0</v>
      </c>
      <c r="U40" s="189">
        <v>0</v>
      </c>
      <c r="V40" s="327">
        <v>0</v>
      </c>
      <c r="W40" s="262">
        <v>0</v>
      </c>
      <c r="X40" s="190">
        <f>SUM(Y40:AD40)</f>
        <v>0</v>
      </c>
      <c r="Y40" s="213">
        <v>0</v>
      </c>
      <c r="Z40" s="213">
        <v>0</v>
      </c>
      <c r="AA40" s="213">
        <v>0</v>
      </c>
      <c r="AB40" s="213">
        <v>0</v>
      </c>
      <c r="AC40" s="213">
        <v>0</v>
      </c>
      <c r="AD40" s="337">
        <v>0</v>
      </c>
    </row>
    <row r="41" spans="1:30" s="63" customFormat="1" ht="27.75" customHeight="1">
      <c r="A41" s="159" t="s">
        <v>183</v>
      </c>
      <c r="B41" s="207">
        <f>SUM(C41,X41)</f>
        <v>2039</v>
      </c>
      <c r="C41" s="208">
        <f>SUM(D41,H41,L41,P41,T41)</f>
        <v>1822</v>
      </c>
      <c r="D41" s="209">
        <f>SUM(E41:G41)</f>
        <v>1822</v>
      </c>
      <c r="E41" s="209">
        <v>0</v>
      </c>
      <c r="F41" s="328">
        <v>0</v>
      </c>
      <c r="G41" s="209">
        <v>1822</v>
      </c>
      <c r="H41" s="209">
        <f>SUM(I41:K41)</f>
        <v>0</v>
      </c>
      <c r="I41" s="209">
        <v>0</v>
      </c>
      <c r="J41" s="328">
        <v>0</v>
      </c>
      <c r="K41" s="209">
        <v>0</v>
      </c>
      <c r="L41" s="209">
        <f>SUM(M41:O41)</f>
        <v>0</v>
      </c>
      <c r="M41" s="209">
        <v>0</v>
      </c>
      <c r="N41" s="328">
        <v>0</v>
      </c>
      <c r="O41" s="209">
        <v>0</v>
      </c>
      <c r="P41" s="209">
        <f>SUM(Q41:S41)</f>
        <v>0</v>
      </c>
      <c r="Q41" s="209">
        <v>0</v>
      </c>
      <c r="R41" s="328">
        <v>0</v>
      </c>
      <c r="S41" s="209">
        <v>0</v>
      </c>
      <c r="T41" s="209">
        <f>SUM(U41:W41)</f>
        <v>0</v>
      </c>
      <c r="U41" s="209">
        <v>0</v>
      </c>
      <c r="V41" s="328">
        <v>0</v>
      </c>
      <c r="W41" s="343">
        <v>0</v>
      </c>
      <c r="X41" s="208">
        <f>SUM(Y41:AD41)</f>
        <v>217</v>
      </c>
      <c r="Y41" s="336">
        <v>0</v>
      </c>
      <c r="Z41" s="336">
        <v>217</v>
      </c>
      <c r="AA41" s="336">
        <v>0</v>
      </c>
      <c r="AB41" s="336">
        <v>0</v>
      </c>
      <c r="AC41" s="336">
        <v>0</v>
      </c>
      <c r="AD41" s="338">
        <v>0</v>
      </c>
    </row>
    <row r="42" spans="1:30" s="63" customFormat="1" ht="27.75" customHeight="1">
      <c r="A42" s="161" t="s">
        <v>301</v>
      </c>
      <c r="B42" s="195">
        <f aca="true" t="shared" si="8" ref="B42:B63">SUM(C42,X42)</f>
        <v>4543</v>
      </c>
      <c r="C42" s="203">
        <f aca="true" t="shared" si="9" ref="C42:C63">SUM(D42,H42,L42,P42,T42)</f>
        <v>2035</v>
      </c>
      <c r="D42" s="189">
        <f aca="true" t="shared" si="10" ref="D42:D63">SUM(E42:G42)</f>
        <v>2035</v>
      </c>
      <c r="E42" s="189">
        <v>0</v>
      </c>
      <c r="F42" s="327">
        <v>0</v>
      </c>
      <c r="G42" s="189">
        <v>2035</v>
      </c>
      <c r="H42" s="189">
        <f aca="true" t="shared" si="11" ref="H42:H63">SUM(I42:K42)</f>
        <v>0</v>
      </c>
      <c r="I42" s="189">
        <v>0</v>
      </c>
      <c r="J42" s="327">
        <v>0</v>
      </c>
      <c r="K42" s="189">
        <v>0</v>
      </c>
      <c r="L42" s="189">
        <f aca="true" t="shared" si="12" ref="L42:L63">SUM(M42:O42)</f>
        <v>0</v>
      </c>
      <c r="M42" s="189">
        <v>0</v>
      </c>
      <c r="N42" s="327">
        <v>0</v>
      </c>
      <c r="O42" s="189">
        <v>0</v>
      </c>
      <c r="P42" s="189">
        <f aca="true" t="shared" si="13" ref="P42:P63">SUM(Q42:S42)</f>
        <v>0</v>
      </c>
      <c r="Q42" s="189">
        <v>0</v>
      </c>
      <c r="R42" s="327">
        <v>0</v>
      </c>
      <c r="S42" s="189">
        <v>0</v>
      </c>
      <c r="T42" s="189">
        <f aca="true" t="shared" si="14" ref="T42:T63">SUM(U42:W42)</f>
        <v>0</v>
      </c>
      <c r="U42" s="189">
        <v>0</v>
      </c>
      <c r="V42" s="327">
        <v>0</v>
      </c>
      <c r="W42" s="262">
        <v>0</v>
      </c>
      <c r="X42" s="190">
        <f aca="true" t="shared" si="15" ref="X42:X63">SUM(Y42:AD42)</f>
        <v>2508</v>
      </c>
      <c r="Y42" s="213">
        <v>0</v>
      </c>
      <c r="Z42" s="213">
        <v>2460</v>
      </c>
      <c r="AA42" s="213">
        <v>13</v>
      </c>
      <c r="AB42" s="213">
        <v>0</v>
      </c>
      <c r="AC42" s="213">
        <v>0</v>
      </c>
      <c r="AD42" s="337">
        <v>35</v>
      </c>
    </row>
    <row r="43" spans="1:30" s="63" customFormat="1" ht="27.75" customHeight="1">
      <c r="A43" s="161" t="s">
        <v>302</v>
      </c>
      <c r="B43" s="195">
        <f aca="true" t="shared" si="16" ref="B43:B48">SUM(C43,X43)</f>
        <v>4447</v>
      </c>
      <c r="C43" s="190">
        <f aca="true" t="shared" si="17" ref="C43:C48">SUM(D43,H43,L43,P43,T43)</f>
        <v>4345</v>
      </c>
      <c r="D43" s="189">
        <f t="shared" si="10"/>
        <v>4345</v>
      </c>
      <c r="E43" s="189">
        <v>0</v>
      </c>
      <c r="F43" s="327">
        <v>2800</v>
      </c>
      <c r="G43" s="189">
        <v>1545</v>
      </c>
      <c r="H43" s="189">
        <f t="shared" si="11"/>
        <v>0</v>
      </c>
      <c r="I43" s="189">
        <v>0</v>
      </c>
      <c r="J43" s="327">
        <v>0</v>
      </c>
      <c r="K43" s="189">
        <v>0</v>
      </c>
      <c r="L43" s="189">
        <f t="shared" si="12"/>
        <v>0</v>
      </c>
      <c r="M43" s="189">
        <v>0</v>
      </c>
      <c r="N43" s="327">
        <v>0</v>
      </c>
      <c r="O43" s="189">
        <v>0</v>
      </c>
      <c r="P43" s="189">
        <f t="shared" si="13"/>
        <v>0</v>
      </c>
      <c r="Q43" s="189">
        <v>0</v>
      </c>
      <c r="R43" s="327">
        <v>0</v>
      </c>
      <c r="S43" s="189">
        <v>0</v>
      </c>
      <c r="T43" s="189">
        <f t="shared" si="14"/>
        <v>0</v>
      </c>
      <c r="U43" s="189">
        <v>0</v>
      </c>
      <c r="V43" s="327">
        <v>0</v>
      </c>
      <c r="W43" s="262">
        <v>0</v>
      </c>
      <c r="X43" s="190">
        <f t="shared" si="15"/>
        <v>102</v>
      </c>
      <c r="Y43" s="213">
        <v>0</v>
      </c>
      <c r="Z43" s="213">
        <v>102</v>
      </c>
      <c r="AA43" s="213">
        <v>0</v>
      </c>
      <c r="AB43" s="213">
        <v>0</v>
      </c>
      <c r="AC43" s="213">
        <v>0</v>
      </c>
      <c r="AD43" s="337">
        <v>0</v>
      </c>
    </row>
    <row r="44" spans="1:30" s="63" customFormat="1" ht="27.75" customHeight="1">
      <c r="A44" s="161" t="s">
        <v>234</v>
      </c>
      <c r="B44" s="195">
        <f t="shared" si="16"/>
        <v>2071</v>
      </c>
      <c r="C44" s="190">
        <f t="shared" si="17"/>
        <v>1089</v>
      </c>
      <c r="D44" s="189">
        <f t="shared" si="10"/>
        <v>1089</v>
      </c>
      <c r="E44" s="189">
        <v>0</v>
      </c>
      <c r="F44" s="327"/>
      <c r="G44" s="189">
        <v>1089</v>
      </c>
      <c r="H44" s="189">
        <f t="shared" si="11"/>
        <v>0</v>
      </c>
      <c r="I44" s="189">
        <v>0</v>
      </c>
      <c r="J44" s="327">
        <v>0</v>
      </c>
      <c r="K44" s="189">
        <v>0</v>
      </c>
      <c r="L44" s="189">
        <f t="shared" si="12"/>
        <v>0</v>
      </c>
      <c r="M44" s="189">
        <v>0</v>
      </c>
      <c r="N44" s="327">
        <v>0</v>
      </c>
      <c r="O44" s="189">
        <v>0</v>
      </c>
      <c r="P44" s="189">
        <f t="shared" si="13"/>
        <v>0</v>
      </c>
      <c r="Q44" s="189">
        <v>0</v>
      </c>
      <c r="R44" s="327">
        <v>0</v>
      </c>
      <c r="S44" s="189">
        <v>0</v>
      </c>
      <c r="T44" s="189">
        <f t="shared" si="14"/>
        <v>0</v>
      </c>
      <c r="U44" s="189">
        <v>0</v>
      </c>
      <c r="V44" s="327">
        <v>0</v>
      </c>
      <c r="W44" s="262">
        <v>0</v>
      </c>
      <c r="X44" s="190">
        <f t="shared" si="15"/>
        <v>982</v>
      </c>
      <c r="Y44" s="213">
        <v>0</v>
      </c>
      <c r="Z44" s="213">
        <v>947</v>
      </c>
      <c r="AA44" s="213">
        <v>5</v>
      </c>
      <c r="AB44" s="213">
        <v>0</v>
      </c>
      <c r="AC44" s="213">
        <v>0</v>
      </c>
      <c r="AD44" s="337">
        <v>30</v>
      </c>
    </row>
    <row r="45" spans="1:30" s="63" customFormat="1" ht="27.75" customHeight="1">
      <c r="A45" s="161" t="s">
        <v>235</v>
      </c>
      <c r="B45" s="195">
        <f t="shared" si="16"/>
        <v>5689</v>
      </c>
      <c r="C45" s="190">
        <f t="shared" si="17"/>
        <v>4324</v>
      </c>
      <c r="D45" s="189">
        <f t="shared" si="10"/>
        <v>4323</v>
      </c>
      <c r="E45" s="189">
        <v>0</v>
      </c>
      <c r="F45" s="327">
        <v>0</v>
      </c>
      <c r="G45" s="189">
        <v>4323</v>
      </c>
      <c r="H45" s="189">
        <f t="shared" si="11"/>
        <v>1</v>
      </c>
      <c r="I45" s="189">
        <v>0</v>
      </c>
      <c r="J45" s="327">
        <v>0</v>
      </c>
      <c r="K45" s="189">
        <v>1</v>
      </c>
      <c r="L45" s="189">
        <f t="shared" si="12"/>
        <v>0</v>
      </c>
      <c r="M45" s="189">
        <v>0</v>
      </c>
      <c r="N45" s="327">
        <v>0</v>
      </c>
      <c r="O45" s="189">
        <v>0</v>
      </c>
      <c r="P45" s="189">
        <f t="shared" si="13"/>
        <v>0</v>
      </c>
      <c r="Q45" s="189">
        <v>0</v>
      </c>
      <c r="R45" s="327">
        <v>0</v>
      </c>
      <c r="S45" s="189">
        <v>0</v>
      </c>
      <c r="T45" s="189">
        <f t="shared" si="14"/>
        <v>0</v>
      </c>
      <c r="U45" s="189">
        <v>0</v>
      </c>
      <c r="V45" s="327">
        <v>0</v>
      </c>
      <c r="W45" s="262">
        <v>0</v>
      </c>
      <c r="X45" s="190">
        <f t="shared" si="15"/>
        <v>1365</v>
      </c>
      <c r="Y45" s="213">
        <v>0</v>
      </c>
      <c r="Z45" s="213">
        <v>1314</v>
      </c>
      <c r="AA45" s="213">
        <v>24</v>
      </c>
      <c r="AB45" s="213">
        <v>0</v>
      </c>
      <c r="AC45" s="213">
        <v>0</v>
      </c>
      <c r="AD45" s="337">
        <v>27</v>
      </c>
    </row>
    <row r="46" spans="1:30" s="63" customFormat="1" ht="27.75" customHeight="1">
      <c r="A46" s="159" t="s">
        <v>236</v>
      </c>
      <c r="B46" s="207">
        <f t="shared" si="16"/>
        <v>4202</v>
      </c>
      <c r="C46" s="208">
        <f t="shared" si="17"/>
        <v>4095</v>
      </c>
      <c r="D46" s="209">
        <f t="shared" si="10"/>
        <v>4095</v>
      </c>
      <c r="E46" s="209">
        <v>0</v>
      </c>
      <c r="F46" s="328">
        <v>0</v>
      </c>
      <c r="G46" s="209">
        <v>4095</v>
      </c>
      <c r="H46" s="209">
        <f t="shared" si="11"/>
        <v>0</v>
      </c>
      <c r="I46" s="209">
        <v>0</v>
      </c>
      <c r="J46" s="328">
        <v>0</v>
      </c>
      <c r="K46" s="209">
        <v>0</v>
      </c>
      <c r="L46" s="209">
        <f t="shared" si="12"/>
        <v>0</v>
      </c>
      <c r="M46" s="209">
        <v>0</v>
      </c>
      <c r="N46" s="328">
        <v>0</v>
      </c>
      <c r="O46" s="209">
        <v>0</v>
      </c>
      <c r="P46" s="209">
        <f t="shared" si="13"/>
        <v>0</v>
      </c>
      <c r="Q46" s="209">
        <v>0</v>
      </c>
      <c r="R46" s="328">
        <v>0</v>
      </c>
      <c r="S46" s="209">
        <v>0</v>
      </c>
      <c r="T46" s="209">
        <f t="shared" si="14"/>
        <v>0</v>
      </c>
      <c r="U46" s="209">
        <v>0</v>
      </c>
      <c r="V46" s="328">
        <v>0</v>
      </c>
      <c r="W46" s="343">
        <v>0</v>
      </c>
      <c r="X46" s="208">
        <f t="shared" si="15"/>
        <v>107</v>
      </c>
      <c r="Y46" s="336">
        <v>0</v>
      </c>
      <c r="Z46" s="336">
        <v>107</v>
      </c>
      <c r="AA46" s="336">
        <v>0</v>
      </c>
      <c r="AB46" s="336">
        <v>0</v>
      </c>
      <c r="AC46" s="336">
        <v>0</v>
      </c>
      <c r="AD46" s="338">
        <v>0</v>
      </c>
    </row>
    <row r="47" spans="1:30" s="63" customFormat="1" ht="27.75" customHeight="1">
      <c r="A47" s="161" t="s">
        <v>237</v>
      </c>
      <c r="B47" s="202">
        <f t="shared" si="16"/>
        <v>2348</v>
      </c>
      <c r="C47" s="203">
        <f t="shared" si="17"/>
        <v>2124</v>
      </c>
      <c r="D47" s="210">
        <f t="shared" si="10"/>
        <v>2124</v>
      </c>
      <c r="E47" s="210">
        <v>0</v>
      </c>
      <c r="F47" s="329">
        <v>0</v>
      </c>
      <c r="G47" s="210">
        <v>2124</v>
      </c>
      <c r="H47" s="210">
        <f t="shared" si="11"/>
        <v>0</v>
      </c>
      <c r="I47" s="210">
        <v>0</v>
      </c>
      <c r="J47" s="329">
        <v>0</v>
      </c>
      <c r="K47" s="210">
        <v>0</v>
      </c>
      <c r="L47" s="189">
        <f t="shared" si="12"/>
        <v>0</v>
      </c>
      <c r="M47" s="210">
        <v>0</v>
      </c>
      <c r="N47" s="329">
        <v>0</v>
      </c>
      <c r="O47" s="210">
        <v>0</v>
      </c>
      <c r="P47" s="189">
        <f t="shared" si="13"/>
        <v>0</v>
      </c>
      <c r="Q47" s="189">
        <v>0</v>
      </c>
      <c r="R47" s="327">
        <v>0</v>
      </c>
      <c r="S47" s="189">
        <v>0</v>
      </c>
      <c r="T47" s="189">
        <f t="shared" si="14"/>
        <v>0</v>
      </c>
      <c r="U47" s="189">
        <v>0</v>
      </c>
      <c r="V47" s="327">
        <v>0</v>
      </c>
      <c r="W47" s="262">
        <v>0</v>
      </c>
      <c r="X47" s="190">
        <f t="shared" si="15"/>
        <v>224</v>
      </c>
      <c r="Y47" s="213">
        <v>0</v>
      </c>
      <c r="Z47" s="213">
        <v>0</v>
      </c>
      <c r="AA47" s="213">
        <v>0</v>
      </c>
      <c r="AB47" s="213">
        <v>0</v>
      </c>
      <c r="AC47" s="213">
        <v>0</v>
      </c>
      <c r="AD47" s="337">
        <v>224</v>
      </c>
    </row>
    <row r="48" spans="1:30" s="63" customFormat="1" ht="27.75" customHeight="1">
      <c r="A48" s="86" t="s">
        <v>238</v>
      </c>
      <c r="B48" s="195">
        <f t="shared" si="16"/>
        <v>2074</v>
      </c>
      <c r="C48" s="190">
        <f t="shared" si="17"/>
        <v>1768</v>
      </c>
      <c r="D48" s="189">
        <f t="shared" si="10"/>
        <v>1768</v>
      </c>
      <c r="E48" s="189">
        <v>0</v>
      </c>
      <c r="F48" s="327">
        <v>0</v>
      </c>
      <c r="G48" s="189">
        <v>1768</v>
      </c>
      <c r="H48" s="189">
        <f t="shared" si="11"/>
        <v>0</v>
      </c>
      <c r="I48" s="189">
        <v>0</v>
      </c>
      <c r="J48" s="327">
        <v>0</v>
      </c>
      <c r="K48" s="189">
        <v>0</v>
      </c>
      <c r="L48" s="189">
        <f t="shared" si="12"/>
        <v>0</v>
      </c>
      <c r="M48" s="189">
        <v>0</v>
      </c>
      <c r="N48" s="327">
        <v>0</v>
      </c>
      <c r="O48" s="189">
        <v>0</v>
      </c>
      <c r="P48" s="189">
        <f t="shared" si="13"/>
        <v>0</v>
      </c>
      <c r="Q48" s="189">
        <v>0</v>
      </c>
      <c r="R48" s="327">
        <v>0</v>
      </c>
      <c r="S48" s="189">
        <v>0</v>
      </c>
      <c r="T48" s="189">
        <f t="shared" si="14"/>
        <v>0</v>
      </c>
      <c r="U48" s="189">
        <v>0</v>
      </c>
      <c r="V48" s="327">
        <v>0</v>
      </c>
      <c r="W48" s="262">
        <v>0</v>
      </c>
      <c r="X48" s="190">
        <f t="shared" si="15"/>
        <v>306</v>
      </c>
      <c r="Y48" s="213">
        <v>0</v>
      </c>
      <c r="Z48" s="213">
        <v>0</v>
      </c>
      <c r="AA48" s="213">
        <v>0</v>
      </c>
      <c r="AB48" s="213">
        <v>306</v>
      </c>
      <c r="AC48" s="213">
        <v>0</v>
      </c>
      <c r="AD48" s="337">
        <v>0</v>
      </c>
    </row>
    <row r="49" spans="1:30" s="63" customFormat="1" ht="27.75" customHeight="1">
      <c r="A49" s="86" t="s">
        <v>239</v>
      </c>
      <c r="B49" s="212">
        <f t="shared" si="8"/>
        <v>991</v>
      </c>
      <c r="C49" s="190">
        <f t="shared" si="9"/>
        <v>874</v>
      </c>
      <c r="D49" s="189">
        <f t="shared" si="10"/>
        <v>874</v>
      </c>
      <c r="E49" s="189">
        <v>0</v>
      </c>
      <c r="F49" s="327">
        <v>0</v>
      </c>
      <c r="G49" s="189">
        <v>874</v>
      </c>
      <c r="H49" s="189">
        <f t="shared" si="11"/>
        <v>0</v>
      </c>
      <c r="I49" s="189">
        <v>0</v>
      </c>
      <c r="J49" s="327">
        <v>0</v>
      </c>
      <c r="K49" s="189">
        <v>0</v>
      </c>
      <c r="L49" s="189">
        <f t="shared" si="12"/>
        <v>0</v>
      </c>
      <c r="M49" s="189">
        <v>0</v>
      </c>
      <c r="N49" s="327">
        <v>0</v>
      </c>
      <c r="O49" s="189">
        <v>0</v>
      </c>
      <c r="P49" s="189">
        <f t="shared" si="13"/>
        <v>0</v>
      </c>
      <c r="Q49" s="189">
        <v>0</v>
      </c>
      <c r="R49" s="327">
        <v>0</v>
      </c>
      <c r="S49" s="189">
        <v>0</v>
      </c>
      <c r="T49" s="189">
        <f t="shared" si="14"/>
        <v>0</v>
      </c>
      <c r="U49" s="189">
        <v>0</v>
      </c>
      <c r="V49" s="327">
        <v>0</v>
      </c>
      <c r="W49" s="262">
        <v>0</v>
      </c>
      <c r="X49" s="190">
        <f t="shared" si="15"/>
        <v>117</v>
      </c>
      <c r="Y49" s="213">
        <v>0</v>
      </c>
      <c r="Z49" s="213">
        <v>117</v>
      </c>
      <c r="AA49" s="213">
        <v>0</v>
      </c>
      <c r="AB49" s="213">
        <v>0</v>
      </c>
      <c r="AC49" s="213">
        <v>0</v>
      </c>
      <c r="AD49" s="337">
        <v>0</v>
      </c>
    </row>
    <row r="50" spans="1:30" s="63" customFormat="1" ht="27.75" customHeight="1">
      <c r="A50" s="161" t="s">
        <v>240</v>
      </c>
      <c r="B50" s="195">
        <f t="shared" si="8"/>
        <v>2168</v>
      </c>
      <c r="C50" s="190">
        <f t="shared" si="9"/>
        <v>2168</v>
      </c>
      <c r="D50" s="189">
        <f t="shared" si="10"/>
        <v>2168</v>
      </c>
      <c r="E50" s="189">
        <v>0</v>
      </c>
      <c r="F50" s="327">
        <v>0</v>
      </c>
      <c r="G50" s="189">
        <v>2168</v>
      </c>
      <c r="H50" s="189">
        <f t="shared" si="11"/>
        <v>0</v>
      </c>
      <c r="I50" s="189">
        <v>0</v>
      </c>
      <c r="J50" s="327">
        <v>0</v>
      </c>
      <c r="K50" s="189">
        <v>0</v>
      </c>
      <c r="L50" s="189">
        <f t="shared" si="12"/>
        <v>0</v>
      </c>
      <c r="M50" s="189">
        <v>0</v>
      </c>
      <c r="N50" s="327">
        <v>0</v>
      </c>
      <c r="O50" s="189">
        <v>0</v>
      </c>
      <c r="P50" s="189">
        <f t="shared" si="13"/>
        <v>0</v>
      </c>
      <c r="Q50" s="189">
        <v>0</v>
      </c>
      <c r="R50" s="327">
        <v>0</v>
      </c>
      <c r="S50" s="189">
        <v>0</v>
      </c>
      <c r="T50" s="189">
        <f t="shared" si="14"/>
        <v>0</v>
      </c>
      <c r="U50" s="189">
        <v>0</v>
      </c>
      <c r="V50" s="327">
        <v>0</v>
      </c>
      <c r="W50" s="262">
        <v>0</v>
      </c>
      <c r="X50" s="190">
        <f t="shared" si="15"/>
        <v>0</v>
      </c>
      <c r="Y50" s="213">
        <v>0</v>
      </c>
      <c r="Z50" s="213">
        <v>0</v>
      </c>
      <c r="AA50" s="213">
        <v>0</v>
      </c>
      <c r="AB50" s="213">
        <v>0</v>
      </c>
      <c r="AC50" s="213">
        <v>0</v>
      </c>
      <c r="AD50" s="337">
        <v>0</v>
      </c>
    </row>
    <row r="51" spans="1:30" s="63" customFormat="1" ht="27.75" customHeight="1">
      <c r="A51" s="159" t="s">
        <v>241</v>
      </c>
      <c r="B51" s="207">
        <f t="shared" si="8"/>
        <v>732</v>
      </c>
      <c r="C51" s="208">
        <f t="shared" si="9"/>
        <v>732</v>
      </c>
      <c r="D51" s="209">
        <f t="shared" si="10"/>
        <v>732</v>
      </c>
      <c r="E51" s="209">
        <v>0</v>
      </c>
      <c r="F51" s="328">
        <v>0</v>
      </c>
      <c r="G51" s="209">
        <v>732</v>
      </c>
      <c r="H51" s="209">
        <f t="shared" si="11"/>
        <v>0</v>
      </c>
      <c r="I51" s="209">
        <v>0</v>
      </c>
      <c r="J51" s="328">
        <v>0</v>
      </c>
      <c r="K51" s="209">
        <v>0</v>
      </c>
      <c r="L51" s="209">
        <f t="shared" si="12"/>
        <v>0</v>
      </c>
      <c r="M51" s="209">
        <v>0</v>
      </c>
      <c r="N51" s="328">
        <v>0</v>
      </c>
      <c r="O51" s="189">
        <v>0</v>
      </c>
      <c r="P51" s="209">
        <f t="shared" si="13"/>
        <v>0</v>
      </c>
      <c r="Q51" s="209">
        <v>0</v>
      </c>
      <c r="R51" s="328">
        <v>0</v>
      </c>
      <c r="S51" s="209">
        <v>0</v>
      </c>
      <c r="T51" s="209">
        <f t="shared" si="14"/>
        <v>0</v>
      </c>
      <c r="U51" s="209">
        <v>0</v>
      </c>
      <c r="V51" s="328">
        <v>0</v>
      </c>
      <c r="W51" s="343">
        <v>0</v>
      </c>
      <c r="X51" s="208">
        <f t="shared" si="15"/>
        <v>0</v>
      </c>
      <c r="Y51" s="336">
        <v>0</v>
      </c>
      <c r="Z51" s="336">
        <v>0</v>
      </c>
      <c r="AA51" s="336">
        <v>0</v>
      </c>
      <c r="AB51" s="336">
        <v>0</v>
      </c>
      <c r="AC51" s="336">
        <v>0</v>
      </c>
      <c r="AD51" s="338">
        <v>0</v>
      </c>
    </row>
    <row r="52" spans="1:30" s="63" customFormat="1" ht="27.75" customHeight="1">
      <c r="A52" s="86" t="s">
        <v>242</v>
      </c>
      <c r="B52" s="212">
        <f t="shared" si="8"/>
        <v>1378</v>
      </c>
      <c r="C52" s="190">
        <f t="shared" si="9"/>
        <v>1378</v>
      </c>
      <c r="D52" s="189">
        <f t="shared" si="10"/>
        <v>1377</v>
      </c>
      <c r="E52" s="189">
        <v>0</v>
      </c>
      <c r="F52" s="327">
        <v>0</v>
      </c>
      <c r="G52" s="189">
        <v>1377</v>
      </c>
      <c r="H52" s="189">
        <f t="shared" si="11"/>
        <v>1</v>
      </c>
      <c r="I52" s="189">
        <v>0</v>
      </c>
      <c r="J52" s="327">
        <v>0</v>
      </c>
      <c r="K52" s="189">
        <v>1</v>
      </c>
      <c r="L52" s="189">
        <f t="shared" si="12"/>
        <v>0</v>
      </c>
      <c r="M52" s="189">
        <v>0</v>
      </c>
      <c r="N52" s="327">
        <v>0</v>
      </c>
      <c r="O52" s="210">
        <v>0</v>
      </c>
      <c r="P52" s="189">
        <f t="shared" si="13"/>
        <v>0</v>
      </c>
      <c r="Q52" s="189">
        <v>0</v>
      </c>
      <c r="R52" s="327">
        <v>0</v>
      </c>
      <c r="S52" s="189">
        <v>0</v>
      </c>
      <c r="T52" s="189">
        <f t="shared" si="14"/>
        <v>0</v>
      </c>
      <c r="U52" s="189">
        <v>0</v>
      </c>
      <c r="V52" s="327">
        <v>0</v>
      </c>
      <c r="W52" s="262">
        <v>0</v>
      </c>
      <c r="X52" s="190">
        <f t="shared" si="15"/>
        <v>0</v>
      </c>
      <c r="Y52" s="213">
        <v>0</v>
      </c>
      <c r="Z52" s="213">
        <v>0</v>
      </c>
      <c r="AA52" s="213">
        <v>0</v>
      </c>
      <c r="AB52" s="213">
        <v>0</v>
      </c>
      <c r="AC52" s="213">
        <v>0</v>
      </c>
      <c r="AD52" s="337">
        <v>0</v>
      </c>
    </row>
    <row r="53" spans="1:30" s="63" customFormat="1" ht="27.75" customHeight="1">
      <c r="A53" s="161" t="s">
        <v>243</v>
      </c>
      <c r="B53" s="195">
        <f t="shared" si="8"/>
        <v>2308</v>
      </c>
      <c r="C53" s="190">
        <f t="shared" si="9"/>
        <v>2308</v>
      </c>
      <c r="D53" s="189">
        <f t="shared" si="10"/>
        <v>2300</v>
      </c>
      <c r="E53" s="189">
        <v>0</v>
      </c>
      <c r="F53" s="327">
        <v>0</v>
      </c>
      <c r="G53" s="189">
        <v>2300</v>
      </c>
      <c r="H53" s="189">
        <f t="shared" si="11"/>
        <v>6</v>
      </c>
      <c r="I53" s="189">
        <v>0</v>
      </c>
      <c r="J53" s="327">
        <v>0</v>
      </c>
      <c r="K53" s="189">
        <v>6</v>
      </c>
      <c r="L53" s="189">
        <f t="shared" si="12"/>
        <v>0</v>
      </c>
      <c r="M53" s="189">
        <v>0</v>
      </c>
      <c r="N53" s="327">
        <v>0</v>
      </c>
      <c r="O53" s="189">
        <v>0</v>
      </c>
      <c r="P53" s="189">
        <f t="shared" si="13"/>
        <v>0</v>
      </c>
      <c r="Q53" s="189">
        <v>0</v>
      </c>
      <c r="R53" s="327">
        <v>0</v>
      </c>
      <c r="S53" s="189">
        <v>0</v>
      </c>
      <c r="T53" s="189">
        <f t="shared" si="14"/>
        <v>2</v>
      </c>
      <c r="U53" s="189">
        <v>0</v>
      </c>
      <c r="V53" s="327">
        <v>0</v>
      </c>
      <c r="W53" s="262">
        <v>2</v>
      </c>
      <c r="X53" s="190">
        <f t="shared" si="15"/>
        <v>0</v>
      </c>
      <c r="Y53" s="213">
        <v>0</v>
      </c>
      <c r="Z53" s="213">
        <v>0</v>
      </c>
      <c r="AA53" s="213">
        <v>0</v>
      </c>
      <c r="AB53" s="213">
        <v>0</v>
      </c>
      <c r="AC53" s="213">
        <v>0</v>
      </c>
      <c r="AD53" s="337">
        <v>0</v>
      </c>
    </row>
    <row r="54" spans="1:30" s="63" customFormat="1" ht="27.75" customHeight="1">
      <c r="A54" s="161" t="s">
        <v>244</v>
      </c>
      <c r="B54" s="195">
        <f t="shared" si="8"/>
        <v>4918</v>
      </c>
      <c r="C54" s="190">
        <f t="shared" si="9"/>
        <v>3391</v>
      </c>
      <c r="D54" s="189">
        <f t="shared" si="10"/>
        <v>3391</v>
      </c>
      <c r="E54" s="189">
        <v>0</v>
      </c>
      <c r="F54" s="327">
        <v>0</v>
      </c>
      <c r="G54" s="189">
        <v>3391</v>
      </c>
      <c r="H54" s="189">
        <f t="shared" si="11"/>
        <v>0</v>
      </c>
      <c r="I54" s="189">
        <v>0</v>
      </c>
      <c r="J54" s="327">
        <v>0</v>
      </c>
      <c r="K54" s="189">
        <v>0</v>
      </c>
      <c r="L54" s="189">
        <f t="shared" si="12"/>
        <v>0</v>
      </c>
      <c r="M54" s="189">
        <v>0</v>
      </c>
      <c r="N54" s="327">
        <v>0</v>
      </c>
      <c r="O54" s="189">
        <v>0</v>
      </c>
      <c r="P54" s="189">
        <f t="shared" si="13"/>
        <v>0</v>
      </c>
      <c r="Q54" s="189">
        <v>0</v>
      </c>
      <c r="R54" s="327">
        <v>0</v>
      </c>
      <c r="S54" s="189">
        <v>0</v>
      </c>
      <c r="T54" s="189">
        <f t="shared" si="14"/>
        <v>0</v>
      </c>
      <c r="U54" s="189">
        <v>0</v>
      </c>
      <c r="V54" s="327">
        <v>0</v>
      </c>
      <c r="W54" s="262">
        <v>0</v>
      </c>
      <c r="X54" s="190">
        <f t="shared" si="15"/>
        <v>1527</v>
      </c>
      <c r="Y54" s="213">
        <v>0</v>
      </c>
      <c r="Z54" s="213">
        <v>1223</v>
      </c>
      <c r="AA54" s="213">
        <v>140</v>
      </c>
      <c r="AB54" s="213">
        <v>28</v>
      </c>
      <c r="AC54" s="213">
        <v>0</v>
      </c>
      <c r="AD54" s="337">
        <v>136</v>
      </c>
    </row>
    <row r="55" spans="1:30" s="63" customFormat="1" ht="27.75" customHeight="1">
      <c r="A55" s="161" t="s">
        <v>245</v>
      </c>
      <c r="B55" s="195">
        <f t="shared" si="8"/>
        <v>3708</v>
      </c>
      <c r="C55" s="190">
        <f t="shared" si="9"/>
        <v>2779</v>
      </c>
      <c r="D55" s="189">
        <f t="shared" si="10"/>
        <v>2779</v>
      </c>
      <c r="E55" s="189">
        <v>0</v>
      </c>
      <c r="F55" s="327">
        <v>0</v>
      </c>
      <c r="G55" s="189">
        <v>2779</v>
      </c>
      <c r="H55" s="189">
        <f t="shared" si="11"/>
        <v>0</v>
      </c>
      <c r="I55" s="189">
        <v>0</v>
      </c>
      <c r="J55" s="327">
        <v>0</v>
      </c>
      <c r="K55" s="189">
        <v>0</v>
      </c>
      <c r="L55" s="189">
        <f t="shared" si="12"/>
        <v>0</v>
      </c>
      <c r="M55" s="189">
        <v>0</v>
      </c>
      <c r="N55" s="327">
        <v>0</v>
      </c>
      <c r="O55" s="189">
        <v>0</v>
      </c>
      <c r="P55" s="189">
        <f t="shared" si="13"/>
        <v>0</v>
      </c>
      <c r="Q55" s="189">
        <v>0</v>
      </c>
      <c r="R55" s="327">
        <v>0</v>
      </c>
      <c r="S55" s="189">
        <v>0</v>
      </c>
      <c r="T55" s="189">
        <f t="shared" si="14"/>
        <v>0</v>
      </c>
      <c r="U55" s="189">
        <v>0</v>
      </c>
      <c r="V55" s="327">
        <v>0</v>
      </c>
      <c r="W55" s="262">
        <v>0</v>
      </c>
      <c r="X55" s="190">
        <f t="shared" si="15"/>
        <v>929</v>
      </c>
      <c r="Y55" s="213">
        <v>0</v>
      </c>
      <c r="Z55" s="213">
        <v>587</v>
      </c>
      <c r="AA55" s="213">
        <v>167</v>
      </c>
      <c r="AB55" s="213">
        <v>32</v>
      </c>
      <c r="AC55" s="213">
        <v>0</v>
      </c>
      <c r="AD55" s="337">
        <v>143</v>
      </c>
    </row>
    <row r="56" spans="1:30" s="63" customFormat="1" ht="27.75" customHeight="1">
      <c r="A56" s="159" t="s">
        <v>246</v>
      </c>
      <c r="B56" s="207">
        <f t="shared" si="8"/>
        <v>2578</v>
      </c>
      <c r="C56" s="208">
        <f t="shared" si="9"/>
        <v>2578</v>
      </c>
      <c r="D56" s="209">
        <f t="shared" si="10"/>
        <v>2536</v>
      </c>
      <c r="E56" s="209">
        <v>0</v>
      </c>
      <c r="F56" s="328">
        <v>0</v>
      </c>
      <c r="G56" s="209">
        <v>2536</v>
      </c>
      <c r="H56" s="209">
        <f t="shared" si="11"/>
        <v>42</v>
      </c>
      <c r="I56" s="209">
        <v>0</v>
      </c>
      <c r="J56" s="328">
        <v>0</v>
      </c>
      <c r="K56" s="209">
        <v>42</v>
      </c>
      <c r="L56" s="209">
        <f t="shared" si="12"/>
        <v>0</v>
      </c>
      <c r="M56" s="209">
        <v>0</v>
      </c>
      <c r="N56" s="328">
        <v>0</v>
      </c>
      <c r="O56" s="209">
        <v>0</v>
      </c>
      <c r="P56" s="209">
        <f t="shared" si="13"/>
        <v>0</v>
      </c>
      <c r="Q56" s="209">
        <v>0</v>
      </c>
      <c r="R56" s="328">
        <v>0</v>
      </c>
      <c r="S56" s="209">
        <v>0</v>
      </c>
      <c r="T56" s="209">
        <f t="shared" si="14"/>
        <v>0</v>
      </c>
      <c r="U56" s="209">
        <v>0</v>
      </c>
      <c r="V56" s="328">
        <v>0</v>
      </c>
      <c r="W56" s="343">
        <v>0</v>
      </c>
      <c r="X56" s="208">
        <f t="shared" si="15"/>
        <v>0</v>
      </c>
      <c r="Y56" s="336">
        <v>0</v>
      </c>
      <c r="Z56" s="336">
        <v>0</v>
      </c>
      <c r="AA56" s="336">
        <v>0</v>
      </c>
      <c r="AB56" s="336">
        <v>0</v>
      </c>
      <c r="AC56" s="336">
        <v>0</v>
      </c>
      <c r="AD56" s="337">
        <v>0</v>
      </c>
    </row>
    <row r="57" spans="1:30" s="63" customFormat="1" ht="27.75" customHeight="1">
      <c r="A57" s="86" t="s">
        <v>247</v>
      </c>
      <c r="B57" s="212">
        <f t="shared" si="8"/>
        <v>3167</v>
      </c>
      <c r="C57" s="203">
        <f t="shared" si="9"/>
        <v>2441</v>
      </c>
      <c r="D57" s="189">
        <f t="shared" si="10"/>
        <v>2313</v>
      </c>
      <c r="E57" s="189">
        <v>0</v>
      </c>
      <c r="F57" s="327">
        <v>0</v>
      </c>
      <c r="G57" s="189">
        <v>2313</v>
      </c>
      <c r="H57" s="189">
        <f t="shared" si="11"/>
        <v>15</v>
      </c>
      <c r="I57" s="189">
        <v>0</v>
      </c>
      <c r="J57" s="327">
        <v>0</v>
      </c>
      <c r="K57" s="189">
        <v>15</v>
      </c>
      <c r="L57" s="189">
        <f t="shared" si="12"/>
        <v>0</v>
      </c>
      <c r="M57" s="189">
        <v>0</v>
      </c>
      <c r="N57" s="327">
        <v>0</v>
      </c>
      <c r="O57" s="189">
        <v>0</v>
      </c>
      <c r="P57" s="189">
        <f t="shared" si="13"/>
        <v>0</v>
      </c>
      <c r="Q57" s="189">
        <v>0</v>
      </c>
      <c r="R57" s="327">
        <v>0</v>
      </c>
      <c r="S57" s="189">
        <v>0</v>
      </c>
      <c r="T57" s="189">
        <f t="shared" si="14"/>
        <v>113</v>
      </c>
      <c r="U57" s="189">
        <v>0</v>
      </c>
      <c r="V57" s="327">
        <v>0</v>
      </c>
      <c r="W57" s="262">
        <v>113</v>
      </c>
      <c r="X57" s="190">
        <f t="shared" si="15"/>
        <v>726</v>
      </c>
      <c r="Y57" s="213">
        <v>0</v>
      </c>
      <c r="Z57" s="213">
        <v>161</v>
      </c>
      <c r="AA57" s="213">
        <v>420</v>
      </c>
      <c r="AB57" s="213">
        <v>0</v>
      </c>
      <c r="AC57" s="213">
        <v>0</v>
      </c>
      <c r="AD57" s="340">
        <v>145</v>
      </c>
    </row>
    <row r="58" spans="1:30" s="63" customFormat="1" ht="27.75" customHeight="1">
      <c r="A58" s="161" t="s">
        <v>248</v>
      </c>
      <c r="B58" s="195">
        <f t="shared" si="8"/>
        <v>2607</v>
      </c>
      <c r="C58" s="190">
        <f t="shared" si="9"/>
        <v>1876</v>
      </c>
      <c r="D58" s="189">
        <f t="shared" si="10"/>
        <v>1867</v>
      </c>
      <c r="E58" s="189">
        <v>0</v>
      </c>
      <c r="F58" s="327">
        <v>0</v>
      </c>
      <c r="G58" s="189">
        <v>1867</v>
      </c>
      <c r="H58" s="189">
        <f t="shared" si="11"/>
        <v>9</v>
      </c>
      <c r="I58" s="189">
        <v>0</v>
      </c>
      <c r="J58" s="327">
        <v>0</v>
      </c>
      <c r="K58" s="189">
        <v>9</v>
      </c>
      <c r="L58" s="189">
        <f t="shared" si="12"/>
        <v>0</v>
      </c>
      <c r="M58" s="189">
        <v>0</v>
      </c>
      <c r="N58" s="327">
        <v>0</v>
      </c>
      <c r="O58" s="189">
        <v>0</v>
      </c>
      <c r="P58" s="189">
        <f t="shared" si="13"/>
        <v>0</v>
      </c>
      <c r="Q58" s="189">
        <v>0</v>
      </c>
      <c r="R58" s="327">
        <v>0</v>
      </c>
      <c r="S58" s="189">
        <v>0</v>
      </c>
      <c r="T58" s="189">
        <f t="shared" si="14"/>
        <v>0</v>
      </c>
      <c r="U58" s="189">
        <v>0</v>
      </c>
      <c r="V58" s="327">
        <v>0</v>
      </c>
      <c r="W58" s="262">
        <v>0</v>
      </c>
      <c r="X58" s="190">
        <f t="shared" si="15"/>
        <v>731</v>
      </c>
      <c r="Y58" s="213">
        <v>0</v>
      </c>
      <c r="Z58" s="213">
        <v>151</v>
      </c>
      <c r="AA58" s="213">
        <v>315</v>
      </c>
      <c r="AB58" s="213">
        <v>0</v>
      </c>
      <c r="AC58" s="213">
        <v>0</v>
      </c>
      <c r="AD58" s="337">
        <v>265</v>
      </c>
    </row>
    <row r="59" spans="1:30" s="63" customFormat="1" ht="27.75" customHeight="1">
      <c r="A59" s="161" t="s">
        <v>249</v>
      </c>
      <c r="B59" s="195">
        <f t="shared" si="8"/>
        <v>1168</v>
      </c>
      <c r="C59" s="190">
        <f t="shared" si="9"/>
        <v>924</v>
      </c>
      <c r="D59" s="189">
        <f t="shared" si="10"/>
        <v>834</v>
      </c>
      <c r="E59" s="189">
        <v>0</v>
      </c>
      <c r="F59" s="327">
        <v>0</v>
      </c>
      <c r="G59" s="189">
        <v>834</v>
      </c>
      <c r="H59" s="189">
        <f t="shared" si="11"/>
        <v>5</v>
      </c>
      <c r="I59" s="189">
        <v>0</v>
      </c>
      <c r="J59" s="327">
        <v>0</v>
      </c>
      <c r="K59" s="189">
        <v>5</v>
      </c>
      <c r="L59" s="189">
        <f t="shared" si="12"/>
        <v>0</v>
      </c>
      <c r="M59" s="189">
        <v>0</v>
      </c>
      <c r="N59" s="327">
        <v>0</v>
      </c>
      <c r="O59" s="189">
        <v>0</v>
      </c>
      <c r="P59" s="189">
        <f t="shared" si="13"/>
        <v>0</v>
      </c>
      <c r="Q59" s="189">
        <v>0</v>
      </c>
      <c r="R59" s="327">
        <v>0</v>
      </c>
      <c r="S59" s="189">
        <v>0</v>
      </c>
      <c r="T59" s="189">
        <f t="shared" si="14"/>
        <v>85</v>
      </c>
      <c r="U59" s="189">
        <v>0</v>
      </c>
      <c r="V59" s="327">
        <v>0</v>
      </c>
      <c r="W59" s="262">
        <v>85</v>
      </c>
      <c r="X59" s="190">
        <f t="shared" si="15"/>
        <v>244</v>
      </c>
      <c r="Y59" s="213">
        <v>0</v>
      </c>
      <c r="Z59" s="213">
        <v>63</v>
      </c>
      <c r="AA59" s="213">
        <v>101</v>
      </c>
      <c r="AB59" s="213">
        <v>0</v>
      </c>
      <c r="AC59" s="213">
        <v>0</v>
      </c>
      <c r="AD59" s="337">
        <v>80</v>
      </c>
    </row>
    <row r="60" spans="1:30" s="63" customFormat="1" ht="27.75" customHeight="1">
      <c r="A60" s="161" t="s">
        <v>250</v>
      </c>
      <c r="B60" s="195">
        <f t="shared" si="8"/>
        <v>1640</v>
      </c>
      <c r="C60" s="190">
        <f t="shared" si="9"/>
        <v>1640</v>
      </c>
      <c r="D60" s="189">
        <f t="shared" si="10"/>
        <v>1563</v>
      </c>
      <c r="E60" s="189">
        <v>0</v>
      </c>
      <c r="F60" s="327">
        <v>34</v>
      </c>
      <c r="G60" s="189">
        <v>1529</v>
      </c>
      <c r="H60" s="189">
        <f t="shared" si="11"/>
        <v>4</v>
      </c>
      <c r="I60" s="189">
        <v>0</v>
      </c>
      <c r="J60" s="327">
        <v>4</v>
      </c>
      <c r="K60" s="189">
        <v>0</v>
      </c>
      <c r="L60" s="189">
        <f t="shared" si="12"/>
        <v>73</v>
      </c>
      <c r="M60" s="189">
        <v>0</v>
      </c>
      <c r="N60" s="327">
        <v>72</v>
      </c>
      <c r="O60" s="189">
        <v>1</v>
      </c>
      <c r="P60" s="189">
        <f t="shared" si="13"/>
        <v>0</v>
      </c>
      <c r="Q60" s="189">
        <v>0</v>
      </c>
      <c r="R60" s="327">
        <v>0</v>
      </c>
      <c r="S60" s="189">
        <v>0</v>
      </c>
      <c r="T60" s="189">
        <f t="shared" si="14"/>
        <v>0</v>
      </c>
      <c r="U60" s="189">
        <v>0</v>
      </c>
      <c r="V60" s="327">
        <v>0</v>
      </c>
      <c r="W60" s="262">
        <v>0</v>
      </c>
      <c r="X60" s="190">
        <f t="shared" si="15"/>
        <v>0</v>
      </c>
      <c r="Y60" s="213">
        <v>0</v>
      </c>
      <c r="Z60" s="213">
        <v>0</v>
      </c>
      <c r="AA60" s="213">
        <v>0</v>
      </c>
      <c r="AB60" s="213">
        <v>0</v>
      </c>
      <c r="AC60" s="213">
        <v>0</v>
      </c>
      <c r="AD60" s="337">
        <v>0</v>
      </c>
    </row>
    <row r="61" spans="1:30" s="63" customFormat="1" ht="27.75" customHeight="1">
      <c r="A61" s="163" t="s">
        <v>251</v>
      </c>
      <c r="B61" s="211">
        <f t="shared" si="8"/>
        <v>144</v>
      </c>
      <c r="C61" s="208">
        <f t="shared" si="9"/>
        <v>0</v>
      </c>
      <c r="D61" s="209">
        <f t="shared" si="10"/>
        <v>0</v>
      </c>
      <c r="E61" s="209">
        <v>0</v>
      </c>
      <c r="F61" s="328">
        <v>0</v>
      </c>
      <c r="G61" s="209">
        <v>0</v>
      </c>
      <c r="H61" s="209">
        <f t="shared" si="11"/>
        <v>0</v>
      </c>
      <c r="I61" s="209">
        <v>0</v>
      </c>
      <c r="J61" s="328">
        <v>0</v>
      </c>
      <c r="K61" s="209">
        <v>0</v>
      </c>
      <c r="L61" s="209">
        <f t="shared" si="12"/>
        <v>0</v>
      </c>
      <c r="M61" s="209">
        <v>0</v>
      </c>
      <c r="N61" s="328">
        <v>0</v>
      </c>
      <c r="O61" s="209">
        <v>0</v>
      </c>
      <c r="P61" s="209">
        <f t="shared" si="13"/>
        <v>0</v>
      </c>
      <c r="Q61" s="209">
        <v>0</v>
      </c>
      <c r="R61" s="328">
        <v>0</v>
      </c>
      <c r="S61" s="209">
        <v>0</v>
      </c>
      <c r="T61" s="209">
        <f t="shared" si="14"/>
        <v>0</v>
      </c>
      <c r="U61" s="209">
        <v>0</v>
      </c>
      <c r="V61" s="328">
        <v>0</v>
      </c>
      <c r="W61" s="343">
        <v>0</v>
      </c>
      <c r="X61" s="208">
        <f t="shared" si="15"/>
        <v>144</v>
      </c>
      <c r="Y61" s="336">
        <v>0</v>
      </c>
      <c r="Z61" s="336">
        <v>86</v>
      </c>
      <c r="AA61" s="336">
        <v>1</v>
      </c>
      <c r="AB61" s="336">
        <v>52</v>
      </c>
      <c r="AC61" s="336">
        <v>0</v>
      </c>
      <c r="AD61" s="338">
        <v>5</v>
      </c>
    </row>
    <row r="62" spans="1:30" s="63" customFormat="1" ht="27.75" customHeight="1">
      <c r="A62" s="161" t="s">
        <v>252</v>
      </c>
      <c r="B62" s="195">
        <f t="shared" si="8"/>
        <v>87</v>
      </c>
      <c r="C62" s="190">
        <f t="shared" si="9"/>
        <v>0</v>
      </c>
      <c r="D62" s="189">
        <f t="shared" si="10"/>
        <v>0</v>
      </c>
      <c r="E62" s="189">
        <v>0</v>
      </c>
      <c r="F62" s="327">
        <v>0</v>
      </c>
      <c r="G62" s="189">
        <v>0</v>
      </c>
      <c r="H62" s="189">
        <f t="shared" si="11"/>
        <v>0</v>
      </c>
      <c r="I62" s="189">
        <v>0</v>
      </c>
      <c r="J62" s="327">
        <v>0</v>
      </c>
      <c r="K62" s="189">
        <v>0</v>
      </c>
      <c r="L62" s="189">
        <f t="shared" si="12"/>
        <v>0</v>
      </c>
      <c r="M62" s="189">
        <v>0</v>
      </c>
      <c r="N62" s="327">
        <v>0</v>
      </c>
      <c r="O62" s="189">
        <v>0</v>
      </c>
      <c r="P62" s="189">
        <f t="shared" si="13"/>
        <v>0</v>
      </c>
      <c r="Q62" s="189">
        <v>0</v>
      </c>
      <c r="R62" s="327">
        <v>0</v>
      </c>
      <c r="S62" s="189">
        <v>0</v>
      </c>
      <c r="T62" s="189">
        <f t="shared" si="14"/>
        <v>0</v>
      </c>
      <c r="U62" s="189">
        <v>0</v>
      </c>
      <c r="V62" s="327">
        <v>0</v>
      </c>
      <c r="W62" s="262">
        <v>0</v>
      </c>
      <c r="X62" s="190">
        <f t="shared" si="15"/>
        <v>87</v>
      </c>
      <c r="Y62" s="213">
        <v>0</v>
      </c>
      <c r="Z62" s="213">
        <v>50</v>
      </c>
      <c r="AA62" s="213">
        <v>0</v>
      </c>
      <c r="AB62" s="213">
        <v>30</v>
      </c>
      <c r="AC62" s="213">
        <v>0</v>
      </c>
      <c r="AD62" s="337">
        <v>7</v>
      </c>
    </row>
    <row r="63" spans="1:30" s="63" customFormat="1" ht="27.75" customHeight="1">
      <c r="A63" s="159" t="s">
        <v>253</v>
      </c>
      <c r="B63" s="207">
        <f t="shared" si="8"/>
        <v>59</v>
      </c>
      <c r="C63" s="208">
        <f t="shared" si="9"/>
        <v>0</v>
      </c>
      <c r="D63" s="209">
        <f t="shared" si="10"/>
        <v>0</v>
      </c>
      <c r="E63" s="209">
        <v>0</v>
      </c>
      <c r="F63" s="328">
        <v>0</v>
      </c>
      <c r="G63" s="209">
        <v>0</v>
      </c>
      <c r="H63" s="209">
        <f t="shared" si="11"/>
        <v>0</v>
      </c>
      <c r="I63" s="209">
        <v>0</v>
      </c>
      <c r="J63" s="328">
        <v>0</v>
      </c>
      <c r="K63" s="209">
        <v>0</v>
      </c>
      <c r="L63" s="209">
        <f t="shared" si="12"/>
        <v>0</v>
      </c>
      <c r="M63" s="209">
        <v>0</v>
      </c>
      <c r="N63" s="328">
        <v>0</v>
      </c>
      <c r="O63" s="209">
        <v>0</v>
      </c>
      <c r="P63" s="209">
        <f t="shared" si="13"/>
        <v>0</v>
      </c>
      <c r="Q63" s="209">
        <v>0</v>
      </c>
      <c r="R63" s="328">
        <v>0</v>
      </c>
      <c r="S63" s="209">
        <v>0</v>
      </c>
      <c r="T63" s="209">
        <f t="shared" si="14"/>
        <v>0</v>
      </c>
      <c r="U63" s="209">
        <v>0</v>
      </c>
      <c r="V63" s="328">
        <v>0</v>
      </c>
      <c r="W63" s="343">
        <v>0</v>
      </c>
      <c r="X63" s="208">
        <f t="shared" si="15"/>
        <v>59</v>
      </c>
      <c r="Y63" s="336">
        <v>0</v>
      </c>
      <c r="Z63" s="336">
        <v>37</v>
      </c>
      <c r="AA63" s="336">
        <v>1</v>
      </c>
      <c r="AB63" s="336">
        <v>21</v>
      </c>
      <c r="AC63" s="336">
        <v>0</v>
      </c>
      <c r="AD63" s="338">
        <v>0</v>
      </c>
    </row>
    <row r="64" spans="1:30" s="63" customFormat="1" ht="42" customHeight="1" thickBot="1">
      <c r="A64" s="243" t="s">
        <v>35</v>
      </c>
      <c r="B64" s="214">
        <f aca="true" t="shared" si="18" ref="B64:AD64">SUM(B7:B36,B37:B63)</f>
        <v>633000</v>
      </c>
      <c r="C64" s="318">
        <f t="shared" si="18"/>
        <v>521506</v>
      </c>
      <c r="D64" s="215">
        <f t="shared" si="18"/>
        <v>495891</v>
      </c>
      <c r="E64" s="215">
        <f t="shared" si="18"/>
        <v>287</v>
      </c>
      <c r="F64" s="215">
        <f t="shared" si="18"/>
        <v>3589</v>
      </c>
      <c r="G64" s="215">
        <f t="shared" si="18"/>
        <v>492015</v>
      </c>
      <c r="H64" s="215">
        <f t="shared" si="18"/>
        <v>20997</v>
      </c>
      <c r="I64" s="215">
        <f t="shared" si="18"/>
        <v>13</v>
      </c>
      <c r="J64" s="215">
        <f t="shared" si="18"/>
        <v>50</v>
      </c>
      <c r="K64" s="215">
        <f t="shared" si="18"/>
        <v>20934</v>
      </c>
      <c r="L64" s="215">
        <f t="shared" si="18"/>
        <v>3266</v>
      </c>
      <c r="M64" s="215">
        <f t="shared" si="18"/>
        <v>9</v>
      </c>
      <c r="N64" s="215">
        <f t="shared" si="18"/>
        <v>162</v>
      </c>
      <c r="O64" s="215">
        <f t="shared" si="18"/>
        <v>3095</v>
      </c>
      <c r="P64" s="215">
        <f t="shared" si="18"/>
        <v>0</v>
      </c>
      <c r="Q64" s="215">
        <f t="shared" si="18"/>
        <v>0</v>
      </c>
      <c r="R64" s="215">
        <f t="shared" si="18"/>
        <v>0</v>
      </c>
      <c r="S64" s="215">
        <f t="shared" si="18"/>
        <v>0</v>
      </c>
      <c r="T64" s="215">
        <f t="shared" si="18"/>
        <v>1352</v>
      </c>
      <c r="U64" s="215">
        <f t="shared" si="18"/>
        <v>0</v>
      </c>
      <c r="V64" s="215">
        <f t="shared" si="18"/>
        <v>0</v>
      </c>
      <c r="W64" s="339">
        <f t="shared" si="18"/>
        <v>1352</v>
      </c>
      <c r="X64" s="318">
        <f t="shared" si="18"/>
        <v>111494</v>
      </c>
      <c r="Y64" s="215">
        <f t="shared" si="18"/>
        <v>0</v>
      </c>
      <c r="Z64" s="341">
        <f t="shared" si="18"/>
        <v>85987</v>
      </c>
      <c r="AA64" s="341">
        <f t="shared" si="18"/>
        <v>17837</v>
      </c>
      <c r="AB64" s="341">
        <f t="shared" si="18"/>
        <v>2669</v>
      </c>
      <c r="AC64" s="341">
        <f t="shared" si="18"/>
        <v>799</v>
      </c>
      <c r="AD64" s="342">
        <f t="shared" si="18"/>
        <v>4202</v>
      </c>
    </row>
  </sheetData>
  <mergeCells count="20">
    <mergeCell ref="A3:A6"/>
    <mergeCell ref="B4:B6"/>
    <mergeCell ref="C5:C6"/>
    <mergeCell ref="D5:D6"/>
    <mergeCell ref="E5:G5"/>
    <mergeCell ref="H5:H6"/>
    <mergeCell ref="I5:K5"/>
    <mergeCell ref="L5:L6"/>
    <mergeCell ref="M5:O5"/>
    <mergeCell ref="P5:P6"/>
    <mergeCell ref="Q5:S5"/>
    <mergeCell ref="T5:T6"/>
    <mergeCell ref="U5:W5"/>
    <mergeCell ref="X5:X6"/>
    <mergeCell ref="Y5:Y6"/>
    <mergeCell ref="Z5:Z6"/>
    <mergeCell ref="AA5:AA6"/>
    <mergeCell ref="AB5:AB6"/>
    <mergeCell ref="AC5:AC6"/>
    <mergeCell ref="AD5:AD6"/>
  </mergeCells>
  <printOptions/>
  <pageMargins left="0.5905511811023623" right="0.5905511811023623" top="0.5905511811023623" bottom="0.5905511811023623" header="0.3937007874015748" footer="0.3937007874015748"/>
  <pageSetup firstPageNumber="23" useFirstPageNumber="1" horizontalDpi="600" verticalDpi="600" orientation="portrait" pageOrder="overThenDown" paperSize="9" scale="45" r:id="rId1"/>
  <headerFooter alignWithMargins="0">
    <oddFooter>&amp;C&amp;P</oddFooter>
  </headerFooter>
  <colBreaks count="1" manualBreakCount="1">
    <brk id="13" max="63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5">
    <tabColor indexed="11"/>
  </sheetPr>
  <dimension ref="A1:S75"/>
  <sheetViews>
    <sheetView view="pageBreakPreview" zoomScale="75" zoomScaleNormal="75" zoomScaleSheetLayoutView="75" workbookViewId="0" topLeftCell="A1">
      <pane xSplit="1" ySplit="6" topLeftCell="B7" activePane="bottomRight" state="frozen"/>
      <selection pane="topLeft" activeCell="I50" sqref="I50:I75"/>
      <selection pane="topRight" activeCell="I50" sqref="I50:I75"/>
      <selection pane="bottomLeft" activeCell="I50" sqref="I50:I75"/>
      <selection pane="bottomRight" activeCell="K78" sqref="K78"/>
    </sheetView>
  </sheetViews>
  <sheetFormatPr defaultColWidth="8.796875" defaultRowHeight="27.75" customHeight="1"/>
  <cols>
    <col min="1" max="1" width="9.69921875" style="9" customWidth="1"/>
    <col min="2" max="3" width="11.69921875" style="9" customWidth="1"/>
    <col min="4" max="5" width="9.69921875" style="9" customWidth="1"/>
    <col min="6" max="6" width="8.09765625" style="9" customWidth="1"/>
    <col min="7" max="8" width="7.3984375" style="9" customWidth="1"/>
    <col min="9" max="9" width="9.69921875" style="9" customWidth="1"/>
    <col min="10" max="10" width="8.59765625" style="9" customWidth="1"/>
    <col min="11" max="13" width="12.59765625" style="9" customWidth="1"/>
    <col min="14" max="14" width="11.59765625" style="9" customWidth="1"/>
    <col min="15" max="17" width="7.69921875" style="9" customWidth="1"/>
    <col min="18" max="18" width="10.09765625" style="9" customWidth="1"/>
    <col min="19" max="19" width="9.5" style="9" customWidth="1"/>
    <col min="20" max="20" width="4.09765625" style="9" customWidth="1"/>
    <col min="21" max="16384" width="11" style="9" customWidth="1"/>
  </cols>
  <sheetData>
    <row r="1" s="12" customFormat="1" ht="21" customHeight="1">
      <c r="A1" s="27" t="s">
        <v>56</v>
      </c>
    </row>
    <row r="2" spans="1:19" s="12" customFormat="1" ht="21" customHeight="1" thickBot="1">
      <c r="A2" s="27" t="s">
        <v>262</v>
      </c>
      <c r="S2" s="21" t="s">
        <v>112</v>
      </c>
    </row>
    <row r="3" spans="1:19" s="13" customFormat="1" ht="18.75" customHeight="1">
      <c r="A3" s="450" t="s">
        <v>32</v>
      </c>
      <c r="B3" s="115" t="s">
        <v>257</v>
      </c>
      <c r="C3" s="116"/>
      <c r="D3" s="116"/>
      <c r="E3" s="116"/>
      <c r="F3" s="116"/>
      <c r="G3" s="116"/>
      <c r="H3" s="116"/>
      <c r="I3" s="116"/>
      <c r="J3" s="117"/>
      <c r="K3" s="115" t="s">
        <v>261</v>
      </c>
      <c r="L3" s="30"/>
      <c r="M3" s="30"/>
      <c r="N3" s="30"/>
      <c r="O3" s="30"/>
      <c r="P3" s="30"/>
      <c r="Q3" s="30"/>
      <c r="R3" s="30"/>
      <c r="S3" s="31"/>
    </row>
    <row r="4" spans="1:19" s="13" customFormat="1" ht="18.75" customHeight="1">
      <c r="A4" s="451"/>
      <c r="B4" s="460" t="s">
        <v>258</v>
      </c>
      <c r="C4" s="457" t="s">
        <v>256</v>
      </c>
      <c r="D4" s="462" t="s">
        <v>264</v>
      </c>
      <c r="E4" s="463"/>
      <c r="F4" s="463"/>
      <c r="G4" s="463"/>
      <c r="H4" s="463"/>
      <c r="I4" s="463"/>
      <c r="J4" s="464"/>
      <c r="K4" s="460" t="s">
        <v>258</v>
      </c>
      <c r="L4" s="457" t="s">
        <v>256</v>
      </c>
      <c r="M4" s="462" t="s">
        <v>265</v>
      </c>
      <c r="N4" s="463"/>
      <c r="O4" s="463"/>
      <c r="P4" s="463"/>
      <c r="Q4" s="463"/>
      <c r="R4" s="463"/>
      <c r="S4" s="464"/>
    </row>
    <row r="5" spans="1:19" s="13" customFormat="1" ht="18.75" customHeight="1">
      <c r="A5" s="451"/>
      <c r="B5" s="460"/>
      <c r="C5" s="458"/>
      <c r="D5" s="458" t="s">
        <v>136</v>
      </c>
      <c r="E5" s="453" t="s">
        <v>171</v>
      </c>
      <c r="F5" s="453" t="s">
        <v>169</v>
      </c>
      <c r="G5" s="453" t="s">
        <v>306</v>
      </c>
      <c r="H5" s="453" t="s">
        <v>170</v>
      </c>
      <c r="I5" s="453" t="s">
        <v>173</v>
      </c>
      <c r="J5" s="455" t="s">
        <v>255</v>
      </c>
      <c r="K5" s="460"/>
      <c r="L5" s="458"/>
      <c r="M5" s="458" t="s">
        <v>136</v>
      </c>
      <c r="N5" s="453" t="s">
        <v>171</v>
      </c>
      <c r="O5" s="453" t="s">
        <v>169</v>
      </c>
      <c r="P5" s="453" t="s">
        <v>306</v>
      </c>
      <c r="Q5" s="453" t="s">
        <v>170</v>
      </c>
      <c r="R5" s="453" t="s">
        <v>173</v>
      </c>
      <c r="S5" s="455" t="s">
        <v>172</v>
      </c>
    </row>
    <row r="6" spans="1:19" s="13" customFormat="1" ht="39" customHeight="1" thickBot="1">
      <c r="A6" s="452"/>
      <c r="B6" s="461"/>
      <c r="C6" s="459"/>
      <c r="D6" s="459"/>
      <c r="E6" s="454"/>
      <c r="F6" s="454"/>
      <c r="G6" s="454"/>
      <c r="H6" s="454"/>
      <c r="I6" s="454"/>
      <c r="J6" s="456"/>
      <c r="K6" s="461"/>
      <c r="L6" s="459"/>
      <c r="M6" s="459"/>
      <c r="N6" s="454"/>
      <c r="O6" s="454"/>
      <c r="P6" s="454"/>
      <c r="Q6" s="454"/>
      <c r="R6" s="454"/>
      <c r="S6" s="456"/>
    </row>
    <row r="7" spans="1:19" ht="21.75" customHeight="1">
      <c r="A7" s="128" t="s">
        <v>200</v>
      </c>
      <c r="B7" s="216">
        <f>SUM(C7:D7)</f>
        <v>701821</v>
      </c>
      <c r="C7" s="217">
        <v>547384</v>
      </c>
      <c r="D7" s="166">
        <f>SUM(E7:J7)</f>
        <v>154437</v>
      </c>
      <c r="E7" s="220">
        <v>77770</v>
      </c>
      <c r="F7" s="220">
        <v>0</v>
      </c>
      <c r="G7" s="220">
        <v>0</v>
      </c>
      <c r="H7" s="220">
        <v>0</v>
      </c>
      <c r="I7" s="220">
        <v>71879</v>
      </c>
      <c r="J7" s="350">
        <v>4788</v>
      </c>
      <c r="K7" s="216">
        <f>SUM(L7,M7)</f>
        <v>619685</v>
      </c>
      <c r="L7" s="217">
        <f>C7</f>
        <v>547384</v>
      </c>
      <c r="M7" s="218">
        <f>SUM(N7:S7)</f>
        <v>72301</v>
      </c>
      <c r="N7" s="217">
        <v>72301</v>
      </c>
      <c r="O7" s="354">
        <v>0</v>
      </c>
      <c r="P7" s="354">
        <v>0</v>
      </c>
      <c r="Q7" s="217">
        <v>0</v>
      </c>
      <c r="R7" s="217">
        <v>0</v>
      </c>
      <c r="S7" s="355">
        <v>0</v>
      </c>
    </row>
    <row r="8" spans="1:19" ht="21.75" customHeight="1">
      <c r="A8" s="89" t="s">
        <v>201</v>
      </c>
      <c r="B8" s="219">
        <f aca="true" t="shared" si="0" ref="B8:B36">SUM(C8:D8)</f>
        <v>138786</v>
      </c>
      <c r="C8" s="220">
        <v>108667</v>
      </c>
      <c r="D8" s="166">
        <f aca="true" t="shared" si="1" ref="D8:D36">SUM(E8:J8)</f>
        <v>30119</v>
      </c>
      <c r="E8" s="220">
        <v>19262</v>
      </c>
      <c r="F8" s="220">
        <v>0</v>
      </c>
      <c r="G8" s="220">
        <v>0</v>
      </c>
      <c r="H8" s="220">
        <v>0</v>
      </c>
      <c r="I8" s="220">
        <v>10857</v>
      </c>
      <c r="J8" s="350">
        <v>0</v>
      </c>
      <c r="K8" s="219">
        <f aca="true" t="shared" si="2" ref="K8:K36">SUM(L8,M8)</f>
        <v>128027</v>
      </c>
      <c r="L8" s="220">
        <f aca="true" t="shared" si="3" ref="L8:L36">C8</f>
        <v>108667</v>
      </c>
      <c r="M8" s="221">
        <f aca="true" t="shared" si="4" ref="M8:M36">SUM(N8:S8)</f>
        <v>19360</v>
      </c>
      <c r="N8" s="220">
        <v>17040</v>
      </c>
      <c r="O8" s="220">
        <v>0</v>
      </c>
      <c r="P8" s="220">
        <v>0</v>
      </c>
      <c r="Q8" s="220">
        <v>0</v>
      </c>
      <c r="R8" s="220">
        <v>2320</v>
      </c>
      <c r="S8" s="350">
        <v>0</v>
      </c>
    </row>
    <row r="9" spans="1:19" ht="21.75" customHeight="1">
      <c r="A9" s="89" t="s">
        <v>202</v>
      </c>
      <c r="B9" s="219">
        <f t="shared" si="0"/>
        <v>126052</v>
      </c>
      <c r="C9" s="220">
        <v>105455</v>
      </c>
      <c r="D9" s="166">
        <f t="shared" si="1"/>
        <v>20597</v>
      </c>
      <c r="E9" s="220">
        <v>0</v>
      </c>
      <c r="F9" s="220">
        <v>0</v>
      </c>
      <c r="G9" s="220">
        <v>0</v>
      </c>
      <c r="H9" s="220">
        <v>0</v>
      </c>
      <c r="I9" s="220">
        <v>20597</v>
      </c>
      <c r="J9" s="350">
        <v>0</v>
      </c>
      <c r="K9" s="219">
        <f t="shared" si="2"/>
        <v>109327</v>
      </c>
      <c r="L9" s="220">
        <f t="shared" si="3"/>
        <v>105455</v>
      </c>
      <c r="M9" s="221">
        <f t="shared" si="4"/>
        <v>3872</v>
      </c>
      <c r="N9" s="220">
        <v>0</v>
      </c>
      <c r="O9" s="220">
        <v>0</v>
      </c>
      <c r="P9" s="220">
        <v>0</v>
      </c>
      <c r="Q9" s="220">
        <v>0</v>
      </c>
      <c r="R9" s="220">
        <v>3872</v>
      </c>
      <c r="S9" s="350">
        <v>0</v>
      </c>
    </row>
    <row r="10" spans="1:19" ht="21.75" customHeight="1">
      <c r="A10" s="89" t="s">
        <v>203</v>
      </c>
      <c r="B10" s="219">
        <f t="shared" si="0"/>
        <v>110388</v>
      </c>
      <c r="C10" s="220">
        <v>94716</v>
      </c>
      <c r="D10" s="166">
        <f t="shared" si="1"/>
        <v>15672</v>
      </c>
      <c r="E10" s="220">
        <v>8661</v>
      </c>
      <c r="F10" s="220">
        <v>111</v>
      </c>
      <c r="G10" s="220">
        <v>0</v>
      </c>
      <c r="H10" s="220">
        <v>0</v>
      </c>
      <c r="I10" s="220">
        <v>6900</v>
      </c>
      <c r="J10" s="350">
        <v>0</v>
      </c>
      <c r="K10" s="219">
        <f t="shared" si="2"/>
        <v>101926</v>
      </c>
      <c r="L10" s="220">
        <f t="shared" si="3"/>
        <v>94716</v>
      </c>
      <c r="M10" s="221">
        <f t="shared" si="4"/>
        <v>7210</v>
      </c>
      <c r="N10" s="220">
        <v>6018</v>
      </c>
      <c r="O10" s="220">
        <v>0</v>
      </c>
      <c r="P10" s="220">
        <v>0</v>
      </c>
      <c r="Q10" s="220">
        <v>0</v>
      </c>
      <c r="R10" s="220">
        <v>1192</v>
      </c>
      <c r="S10" s="350">
        <v>0</v>
      </c>
    </row>
    <row r="11" spans="1:19" ht="21.75" customHeight="1">
      <c r="A11" s="125" t="s">
        <v>204</v>
      </c>
      <c r="B11" s="222">
        <f t="shared" si="0"/>
        <v>39298</v>
      </c>
      <c r="C11" s="223">
        <v>36634</v>
      </c>
      <c r="D11" s="167">
        <f t="shared" si="1"/>
        <v>2664</v>
      </c>
      <c r="E11" s="223">
        <v>2656</v>
      </c>
      <c r="F11" s="223">
        <v>0</v>
      </c>
      <c r="G11" s="223">
        <v>0</v>
      </c>
      <c r="H11" s="223">
        <v>0</v>
      </c>
      <c r="I11" s="223">
        <v>0</v>
      </c>
      <c r="J11" s="351">
        <v>8</v>
      </c>
      <c r="K11" s="222">
        <f t="shared" si="2"/>
        <v>37872</v>
      </c>
      <c r="L11" s="223">
        <f t="shared" si="3"/>
        <v>36634</v>
      </c>
      <c r="M11" s="224">
        <f t="shared" si="4"/>
        <v>1238</v>
      </c>
      <c r="N11" s="223">
        <v>1238</v>
      </c>
      <c r="O11" s="223">
        <v>0</v>
      </c>
      <c r="P11" s="223">
        <v>0</v>
      </c>
      <c r="Q11" s="223">
        <v>0</v>
      </c>
      <c r="R11" s="223">
        <v>0</v>
      </c>
      <c r="S11" s="351">
        <v>0</v>
      </c>
    </row>
    <row r="12" spans="1:19" ht="21.75" customHeight="1">
      <c r="A12" s="126" t="s">
        <v>205</v>
      </c>
      <c r="B12" s="225">
        <f t="shared" si="0"/>
        <v>39266</v>
      </c>
      <c r="C12" s="226">
        <v>31989</v>
      </c>
      <c r="D12" s="168">
        <f t="shared" si="1"/>
        <v>7277</v>
      </c>
      <c r="E12" s="226">
        <v>5162</v>
      </c>
      <c r="F12" s="226">
        <v>0</v>
      </c>
      <c r="G12" s="226">
        <v>0</v>
      </c>
      <c r="H12" s="226">
        <v>0</v>
      </c>
      <c r="I12" s="226">
        <v>2115</v>
      </c>
      <c r="J12" s="352">
        <v>0</v>
      </c>
      <c r="K12" s="225">
        <f t="shared" si="2"/>
        <v>36244</v>
      </c>
      <c r="L12" s="226">
        <f t="shared" si="3"/>
        <v>31989</v>
      </c>
      <c r="M12" s="227">
        <f t="shared" si="4"/>
        <v>4255</v>
      </c>
      <c r="N12" s="226">
        <v>4255</v>
      </c>
      <c r="O12" s="226">
        <v>0</v>
      </c>
      <c r="P12" s="226">
        <v>0</v>
      </c>
      <c r="Q12" s="226">
        <v>0</v>
      </c>
      <c r="R12" s="226">
        <v>0</v>
      </c>
      <c r="S12" s="352">
        <v>0</v>
      </c>
    </row>
    <row r="13" spans="1:19" ht="21.75" customHeight="1">
      <c r="A13" s="89" t="s">
        <v>206</v>
      </c>
      <c r="B13" s="219">
        <f t="shared" si="0"/>
        <v>94345</v>
      </c>
      <c r="C13" s="220">
        <v>77045</v>
      </c>
      <c r="D13" s="166">
        <f t="shared" si="1"/>
        <v>17300</v>
      </c>
      <c r="E13" s="220">
        <v>15112</v>
      </c>
      <c r="F13" s="220">
        <v>0</v>
      </c>
      <c r="G13" s="220">
        <v>0</v>
      </c>
      <c r="H13" s="220">
        <v>0</v>
      </c>
      <c r="I13" s="220">
        <v>2188</v>
      </c>
      <c r="J13" s="350">
        <v>0</v>
      </c>
      <c r="K13" s="219">
        <f t="shared" si="2"/>
        <v>90157</v>
      </c>
      <c r="L13" s="220">
        <f t="shared" si="3"/>
        <v>77045</v>
      </c>
      <c r="M13" s="221">
        <f t="shared" si="4"/>
        <v>13112</v>
      </c>
      <c r="N13" s="220">
        <v>12784</v>
      </c>
      <c r="O13" s="220">
        <v>0</v>
      </c>
      <c r="P13" s="220">
        <v>0</v>
      </c>
      <c r="Q13" s="220">
        <v>0</v>
      </c>
      <c r="R13" s="220">
        <v>328</v>
      </c>
      <c r="S13" s="350">
        <v>0</v>
      </c>
    </row>
    <row r="14" spans="1:19" ht="21.75" customHeight="1">
      <c r="A14" s="89" t="s">
        <v>207</v>
      </c>
      <c r="B14" s="219">
        <f t="shared" si="0"/>
        <v>59834</v>
      </c>
      <c r="C14" s="220">
        <v>53579</v>
      </c>
      <c r="D14" s="166">
        <f t="shared" si="1"/>
        <v>6255</v>
      </c>
      <c r="E14" s="220">
        <v>2053</v>
      </c>
      <c r="F14" s="220">
        <v>0</v>
      </c>
      <c r="G14" s="220">
        <v>0</v>
      </c>
      <c r="H14" s="220">
        <v>0</v>
      </c>
      <c r="I14" s="220">
        <v>4202</v>
      </c>
      <c r="J14" s="350">
        <v>0</v>
      </c>
      <c r="K14" s="219">
        <f t="shared" si="2"/>
        <v>54757</v>
      </c>
      <c r="L14" s="220">
        <f t="shared" si="3"/>
        <v>53579</v>
      </c>
      <c r="M14" s="221">
        <f t="shared" si="4"/>
        <v>1178</v>
      </c>
      <c r="N14" s="220">
        <v>782</v>
      </c>
      <c r="O14" s="220">
        <v>0</v>
      </c>
      <c r="P14" s="220">
        <v>0</v>
      </c>
      <c r="Q14" s="220">
        <v>0</v>
      </c>
      <c r="R14" s="220">
        <v>396</v>
      </c>
      <c r="S14" s="350">
        <v>0</v>
      </c>
    </row>
    <row r="15" spans="1:19" ht="21.75" customHeight="1">
      <c r="A15" s="89" t="s">
        <v>208</v>
      </c>
      <c r="B15" s="219">
        <f t="shared" si="0"/>
        <v>20583</v>
      </c>
      <c r="C15" s="220">
        <v>18345</v>
      </c>
      <c r="D15" s="166">
        <f t="shared" si="1"/>
        <v>2238</v>
      </c>
      <c r="E15" s="220">
        <v>882</v>
      </c>
      <c r="F15" s="220">
        <v>10</v>
      </c>
      <c r="G15" s="220">
        <v>0</v>
      </c>
      <c r="H15" s="220">
        <v>0</v>
      </c>
      <c r="I15" s="220">
        <v>1346</v>
      </c>
      <c r="J15" s="350">
        <v>0</v>
      </c>
      <c r="K15" s="219">
        <f t="shared" si="2"/>
        <v>19022</v>
      </c>
      <c r="L15" s="220">
        <f t="shared" si="3"/>
        <v>18345</v>
      </c>
      <c r="M15" s="221">
        <f t="shared" si="4"/>
        <v>677</v>
      </c>
      <c r="N15" s="220">
        <v>609</v>
      </c>
      <c r="O15" s="220">
        <v>0</v>
      </c>
      <c r="P15" s="220">
        <v>0</v>
      </c>
      <c r="Q15" s="220">
        <v>0</v>
      </c>
      <c r="R15" s="220">
        <v>68</v>
      </c>
      <c r="S15" s="350">
        <v>0</v>
      </c>
    </row>
    <row r="16" spans="1:19" ht="21.75" customHeight="1">
      <c r="A16" s="125" t="s">
        <v>209</v>
      </c>
      <c r="B16" s="222">
        <f t="shared" si="0"/>
        <v>29227</v>
      </c>
      <c r="C16" s="223">
        <v>23077</v>
      </c>
      <c r="D16" s="167">
        <f t="shared" si="1"/>
        <v>6150</v>
      </c>
      <c r="E16" s="223">
        <v>5166</v>
      </c>
      <c r="F16" s="223">
        <v>0</v>
      </c>
      <c r="G16" s="223">
        <v>0</v>
      </c>
      <c r="H16" s="223">
        <v>0</v>
      </c>
      <c r="I16" s="223">
        <v>984</v>
      </c>
      <c r="J16" s="351">
        <v>0</v>
      </c>
      <c r="K16" s="222">
        <f t="shared" si="2"/>
        <v>27542</v>
      </c>
      <c r="L16" s="223">
        <f t="shared" si="3"/>
        <v>23077</v>
      </c>
      <c r="M16" s="224">
        <f t="shared" si="4"/>
        <v>4465</v>
      </c>
      <c r="N16" s="223">
        <v>4465</v>
      </c>
      <c r="O16" s="223">
        <v>0</v>
      </c>
      <c r="P16" s="223">
        <v>0</v>
      </c>
      <c r="Q16" s="223">
        <v>0</v>
      </c>
      <c r="R16" s="223">
        <v>0</v>
      </c>
      <c r="S16" s="351">
        <v>0</v>
      </c>
    </row>
    <row r="17" spans="1:19" ht="21.75" customHeight="1">
      <c r="A17" s="126" t="s">
        <v>210</v>
      </c>
      <c r="B17" s="225">
        <f t="shared" si="0"/>
        <v>49118</v>
      </c>
      <c r="C17" s="226">
        <v>43025</v>
      </c>
      <c r="D17" s="168">
        <f t="shared" si="1"/>
        <v>6093</v>
      </c>
      <c r="E17" s="226">
        <v>1732</v>
      </c>
      <c r="F17" s="226">
        <v>676</v>
      </c>
      <c r="G17" s="226">
        <v>0</v>
      </c>
      <c r="H17" s="226">
        <v>0</v>
      </c>
      <c r="I17" s="226">
        <v>3685</v>
      </c>
      <c r="J17" s="352">
        <v>0</v>
      </c>
      <c r="K17" s="225">
        <f t="shared" si="2"/>
        <v>44388</v>
      </c>
      <c r="L17" s="226">
        <f t="shared" si="3"/>
        <v>43025</v>
      </c>
      <c r="M17" s="227">
        <f t="shared" si="4"/>
        <v>1363</v>
      </c>
      <c r="N17" s="226">
        <v>1008</v>
      </c>
      <c r="O17" s="226">
        <v>0</v>
      </c>
      <c r="P17" s="226">
        <v>0</v>
      </c>
      <c r="Q17" s="226">
        <v>0</v>
      </c>
      <c r="R17" s="226">
        <v>355</v>
      </c>
      <c r="S17" s="352">
        <v>0</v>
      </c>
    </row>
    <row r="18" spans="1:19" ht="21.75" customHeight="1">
      <c r="A18" s="89" t="s">
        <v>211</v>
      </c>
      <c r="B18" s="219">
        <f t="shared" si="0"/>
        <v>130750</v>
      </c>
      <c r="C18" s="220">
        <v>108821</v>
      </c>
      <c r="D18" s="166">
        <f t="shared" si="1"/>
        <v>21929</v>
      </c>
      <c r="E18" s="220">
        <v>3696</v>
      </c>
      <c r="F18" s="220">
        <v>2503</v>
      </c>
      <c r="G18" s="220"/>
      <c r="H18" s="220">
        <v>0</v>
      </c>
      <c r="I18" s="220">
        <v>15730</v>
      </c>
      <c r="J18" s="350">
        <v>0</v>
      </c>
      <c r="K18" s="219">
        <f t="shared" si="2"/>
        <v>110230</v>
      </c>
      <c r="L18" s="220">
        <f t="shared" si="3"/>
        <v>108821</v>
      </c>
      <c r="M18" s="221">
        <f t="shared" si="4"/>
        <v>1409</v>
      </c>
      <c r="N18" s="220">
        <v>1263</v>
      </c>
      <c r="O18" s="220">
        <v>0</v>
      </c>
      <c r="P18" s="220">
        <v>0</v>
      </c>
      <c r="Q18" s="220">
        <v>0</v>
      </c>
      <c r="R18" s="220">
        <v>146</v>
      </c>
      <c r="S18" s="350">
        <v>0</v>
      </c>
    </row>
    <row r="19" spans="1:19" ht="21.75" customHeight="1">
      <c r="A19" s="89" t="s">
        <v>212</v>
      </c>
      <c r="B19" s="219">
        <f t="shared" si="0"/>
        <v>54082</v>
      </c>
      <c r="C19" s="220">
        <v>45898</v>
      </c>
      <c r="D19" s="166">
        <f t="shared" si="1"/>
        <v>8184</v>
      </c>
      <c r="E19" s="220">
        <v>0</v>
      </c>
      <c r="F19" s="220">
        <v>1399</v>
      </c>
      <c r="G19" s="220">
        <v>0</v>
      </c>
      <c r="H19" s="220">
        <v>0</v>
      </c>
      <c r="I19" s="220">
        <v>6785</v>
      </c>
      <c r="J19" s="350">
        <v>0</v>
      </c>
      <c r="K19" s="219">
        <f t="shared" si="2"/>
        <v>47696</v>
      </c>
      <c r="L19" s="220">
        <f t="shared" si="3"/>
        <v>45898</v>
      </c>
      <c r="M19" s="221">
        <f t="shared" si="4"/>
        <v>1798</v>
      </c>
      <c r="N19" s="220">
        <v>0</v>
      </c>
      <c r="O19" s="220">
        <v>0</v>
      </c>
      <c r="P19" s="220">
        <v>0</v>
      </c>
      <c r="Q19" s="220">
        <v>0</v>
      </c>
      <c r="R19" s="220">
        <v>1798</v>
      </c>
      <c r="S19" s="350">
        <v>0</v>
      </c>
    </row>
    <row r="20" spans="1:19" ht="21.75" customHeight="1">
      <c r="A20" s="89" t="s">
        <v>213</v>
      </c>
      <c r="B20" s="219">
        <f t="shared" si="0"/>
        <v>37494</v>
      </c>
      <c r="C20" s="220">
        <v>33321</v>
      </c>
      <c r="D20" s="166">
        <f t="shared" si="1"/>
        <v>4173</v>
      </c>
      <c r="E20" s="220">
        <v>0</v>
      </c>
      <c r="F20" s="220">
        <v>0</v>
      </c>
      <c r="G20" s="220">
        <v>0</v>
      </c>
      <c r="H20" s="220">
        <v>0</v>
      </c>
      <c r="I20" s="220">
        <v>4173</v>
      </c>
      <c r="J20" s="350">
        <v>0</v>
      </c>
      <c r="K20" s="219">
        <f t="shared" si="2"/>
        <v>33596</v>
      </c>
      <c r="L20" s="220">
        <f t="shared" si="3"/>
        <v>33321</v>
      </c>
      <c r="M20" s="221">
        <f t="shared" si="4"/>
        <v>275</v>
      </c>
      <c r="N20" s="220">
        <v>0</v>
      </c>
      <c r="O20" s="220">
        <v>0</v>
      </c>
      <c r="P20" s="220">
        <v>0</v>
      </c>
      <c r="Q20" s="220">
        <v>0</v>
      </c>
      <c r="R20" s="220">
        <v>275</v>
      </c>
      <c r="S20" s="350">
        <v>0</v>
      </c>
    </row>
    <row r="21" spans="1:19" ht="21.75" customHeight="1">
      <c r="A21" s="125" t="s">
        <v>214</v>
      </c>
      <c r="B21" s="222">
        <f t="shared" si="0"/>
        <v>33720</v>
      </c>
      <c r="C21" s="223">
        <v>24673</v>
      </c>
      <c r="D21" s="167">
        <f t="shared" si="1"/>
        <v>9047</v>
      </c>
      <c r="E21" s="223">
        <v>0</v>
      </c>
      <c r="F21" s="223">
        <v>0</v>
      </c>
      <c r="G21" s="223">
        <v>0</v>
      </c>
      <c r="H21" s="223">
        <v>0</v>
      </c>
      <c r="I21" s="223">
        <v>9047</v>
      </c>
      <c r="J21" s="351">
        <v>0</v>
      </c>
      <c r="K21" s="222">
        <f t="shared" si="2"/>
        <v>25333</v>
      </c>
      <c r="L21" s="223">
        <f t="shared" si="3"/>
        <v>24673</v>
      </c>
      <c r="M21" s="224">
        <f t="shared" si="4"/>
        <v>660</v>
      </c>
      <c r="N21" s="223">
        <v>0</v>
      </c>
      <c r="O21" s="223">
        <v>0</v>
      </c>
      <c r="P21" s="223">
        <v>0</v>
      </c>
      <c r="Q21" s="223">
        <v>0</v>
      </c>
      <c r="R21" s="223">
        <v>660</v>
      </c>
      <c r="S21" s="351">
        <v>0</v>
      </c>
    </row>
    <row r="22" spans="1:19" ht="21.75" customHeight="1">
      <c r="A22" s="126" t="s">
        <v>215</v>
      </c>
      <c r="B22" s="225">
        <f t="shared" si="0"/>
        <v>19306</v>
      </c>
      <c r="C22" s="226">
        <v>17765</v>
      </c>
      <c r="D22" s="168">
        <f t="shared" si="1"/>
        <v>1541</v>
      </c>
      <c r="E22" s="226">
        <v>1507</v>
      </c>
      <c r="F22" s="226">
        <v>0</v>
      </c>
      <c r="G22" s="226">
        <v>0</v>
      </c>
      <c r="H22" s="226">
        <v>0</v>
      </c>
      <c r="I22" s="226">
        <v>34</v>
      </c>
      <c r="J22" s="352">
        <v>0</v>
      </c>
      <c r="K22" s="225">
        <f t="shared" si="2"/>
        <v>18733</v>
      </c>
      <c r="L22" s="226">
        <f t="shared" si="3"/>
        <v>17765</v>
      </c>
      <c r="M22" s="227">
        <f t="shared" si="4"/>
        <v>968</v>
      </c>
      <c r="N22" s="226">
        <v>968</v>
      </c>
      <c r="O22" s="226">
        <v>0</v>
      </c>
      <c r="P22" s="226">
        <v>0</v>
      </c>
      <c r="Q22" s="226">
        <v>0</v>
      </c>
      <c r="R22" s="226">
        <v>0</v>
      </c>
      <c r="S22" s="352">
        <v>0</v>
      </c>
    </row>
    <row r="23" spans="1:19" ht="21.75" customHeight="1">
      <c r="A23" s="89" t="s">
        <v>216</v>
      </c>
      <c r="B23" s="219">
        <f t="shared" si="0"/>
        <v>20065</v>
      </c>
      <c r="C23" s="220">
        <v>17874</v>
      </c>
      <c r="D23" s="166">
        <f t="shared" si="1"/>
        <v>2191</v>
      </c>
      <c r="E23" s="220">
        <v>1229</v>
      </c>
      <c r="F23" s="220">
        <v>0</v>
      </c>
      <c r="G23" s="220">
        <v>0</v>
      </c>
      <c r="H23" s="220">
        <v>0</v>
      </c>
      <c r="I23" s="220">
        <v>962</v>
      </c>
      <c r="J23" s="350">
        <v>0</v>
      </c>
      <c r="K23" s="219">
        <f t="shared" si="2"/>
        <v>17874</v>
      </c>
      <c r="L23" s="220">
        <f t="shared" si="3"/>
        <v>17874</v>
      </c>
      <c r="M23" s="221">
        <f t="shared" si="4"/>
        <v>0</v>
      </c>
      <c r="N23" s="220">
        <v>0</v>
      </c>
      <c r="O23" s="220">
        <v>0</v>
      </c>
      <c r="P23" s="220">
        <v>0</v>
      </c>
      <c r="Q23" s="220">
        <v>0</v>
      </c>
      <c r="R23" s="220">
        <v>0</v>
      </c>
      <c r="S23" s="350">
        <v>0</v>
      </c>
    </row>
    <row r="24" spans="1:19" ht="21.75" customHeight="1">
      <c r="A24" s="89" t="s">
        <v>217</v>
      </c>
      <c r="B24" s="219">
        <f t="shared" si="0"/>
        <v>27365</v>
      </c>
      <c r="C24" s="220">
        <v>20426</v>
      </c>
      <c r="D24" s="166">
        <f t="shared" si="1"/>
        <v>6939</v>
      </c>
      <c r="E24" s="220">
        <v>1240</v>
      </c>
      <c r="F24" s="220">
        <v>0</v>
      </c>
      <c r="G24" s="220">
        <v>0</v>
      </c>
      <c r="H24" s="220">
        <v>347</v>
      </c>
      <c r="I24" s="220">
        <v>5352</v>
      </c>
      <c r="J24" s="350">
        <v>0</v>
      </c>
      <c r="K24" s="219">
        <f t="shared" si="2"/>
        <v>21019</v>
      </c>
      <c r="L24" s="220">
        <f t="shared" si="3"/>
        <v>20426</v>
      </c>
      <c r="M24" s="221">
        <f t="shared" si="4"/>
        <v>593</v>
      </c>
      <c r="N24" s="220">
        <v>416</v>
      </c>
      <c r="O24" s="220">
        <v>0</v>
      </c>
      <c r="P24" s="220">
        <v>0</v>
      </c>
      <c r="Q24" s="220">
        <v>0</v>
      </c>
      <c r="R24" s="220">
        <v>177</v>
      </c>
      <c r="S24" s="350">
        <v>0</v>
      </c>
    </row>
    <row r="25" spans="1:19" ht="21.75" customHeight="1">
      <c r="A25" s="89" t="s">
        <v>218</v>
      </c>
      <c r="B25" s="219">
        <f t="shared" si="0"/>
        <v>41894</v>
      </c>
      <c r="C25" s="220">
        <v>34173</v>
      </c>
      <c r="D25" s="166">
        <f t="shared" si="1"/>
        <v>7721</v>
      </c>
      <c r="E25" s="220">
        <v>4169</v>
      </c>
      <c r="F25" s="220">
        <v>0</v>
      </c>
      <c r="G25" s="220">
        <v>0</v>
      </c>
      <c r="H25" s="220">
        <v>0</v>
      </c>
      <c r="I25" s="220">
        <v>3552</v>
      </c>
      <c r="J25" s="350">
        <v>0</v>
      </c>
      <c r="K25" s="219">
        <f t="shared" si="2"/>
        <v>35450</v>
      </c>
      <c r="L25" s="220">
        <f t="shared" si="3"/>
        <v>34173</v>
      </c>
      <c r="M25" s="221">
        <f t="shared" si="4"/>
        <v>1277</v>
      </c>
      <c r="N25" s="220">
        <v>1277</v>
      </c>
      <c r="O25" s="220">
        <v>0</v>
      </c>
      <c r="P25" s="220">
        <v>0</v>
      </c>
      <c r="Q25" s="220">
        <v>0</v>
      </c>
      <c r="R25" s="220">
        <v>0</v>
      </c>
      <c r="S25" s="350">
        <v>0</v>
      </c>
    </row>
    <row r="26" spans="1:19" ht="21.75" customHeight="1">
      <c r="A26" s="125" t="s">
        <v>219</v>
      </c>
      <c r="B26" s="222">
        <f t="shared" si="0"/>
        <v>37653</v>
      </c>
      <c r="C26" s="223">
        <v>32393</v>
      </c>
      <c r="D26" s="167">
        <f t="shared" si="1"/>
        <v>5260</v>
      </c>
      <c r="E26" s="223">
        <v>3316</v>
      </c>
      <c r="F26" s="223">
        <v>0</v>
      </c>
      <c r="G26" s="223">
        <v>0</v>
      </c>
      <c r="H26" s="223">
        <v>0</v>
      </c>
      <c r="I26" s="223">
        <v>1944</v>
      </c>
      <c r="J26" s="351">
        <v>0</v>
      </c>
      <c r="K26" s="222">
        <f t="shared" si="2"/>
        <v>34540</v>
      </c>
      <c r="L26" s="223">
        <f t="shared" si="3"/>
        <v>32393</v>
      </c>
      <c r="M26" s="224">
        <f t="shared" si="4"/>
        <v>2147</v>
      </c>
      <c r="N26" s="223">
        <v>2147</v>
      </c>
      <c r="O26" s="223">
        <v>0</v>
      </c>
      <c r="P26" s="223">
        <v>0</v>
      </c>
      <c r="Q26" s="223">
        <v>0</v>
      </c>
      <c r="R26" s="223">
        <v>0</v>
      </c>
      <c r="S26" s="351">
        <v>0</v>
      </c>
    </row>
    <row r="27" spans="1:19" ht="21.75" customHeight="1">
      <c r="A27" s="126" t="s">
        <v>220</v>
      </c>
      <c r="B27" s="225">
        <f t="shared" si="0"/>
        <v>12913</v>
      </c>
      <c r="C27" s="226">
        <v>12024</v>
      </c>
      <c r="D27" s="168">
        <f t="shared" si="1"/>
        <v>889</v>
      </c>
      <c r="E27" s="226">
        <v>0</v>
      </c>
      <c r="F27" s="226">
        <v>0</v>
      </c>
      <c r="G27" s="226">
        <v>0</v>
      </c>
      <c r="H27" s="226">
        <v>0</v>
      </c>
      <c r="I27" s="226">
        <v>32</v>
      </c>
      <c r="J27" s="352">
        <v>857</v>
      </c>
      <c r="K27" s="225">
        <f t="shared" si="2"/>
        <v>12231</v>
      </c>
      <c r="L27" s="226">
        <f t="shared" si="3"/>
        <v>12024</v>
      </c>
      <c r="M27" s="227">
        <f t="shared" si="4"/>
        <v>207</v>
      </c>
      <c r="N27" s="226">
        <v>0</v>
      </c>
      <c r="O27" s="226">
        <v>0</v>
      </c>
      <c r="P27" s="226">
        <v>0</v>
      </c>
      <c r="Q27" s="226">
        <v>0</v>
      </c>
      <c r="R27" s="226">
        <v>0</v>
      </c>
      <c r="S27" s="352">
        <v>207</v>
      </c>
    </row>
    <row r="28" spans="1:19" ht="21.75" customHeight="1">
      <c r="A28" s="89" t="s">
        <v>221</v>
      </c>
      <c r="B28" s="219">
        <f t="shared" si="0"/>
        <v>34391</v>
      </c>
      <c r="C28" s="220">
        <v>31854</v>
      </c>
      <c r="D28" s="166">
        <f t="shared" si="1"/>
        <v>2537</v>
      </c>
      <c r="E28" s="220">
        <v>2089</v>
      </c>
      <c r="F28" s="220">
        <v>0</v>
      </c>
      <c r="G28" s="220">
        <v>0</v>
      </c>
      <c r="H28" s="220">
        <v>0</v>
      </c>
      <c r="I28" s="220">
        <v>448</v>
      </c>
      <c r="J28" s="350">
        <v>0</v>
      </c>
      <c r="K28" s="219">
        <f t="shared" si="2"/>
        <v>32792</v>
      </c>
      <c r="L28" s="220">
        <f t="shared" si="3"/>
        <v>31854</v>
      </c>
      <c r="M28" s="221">
        <f t="shared" si="4"/>
        <v>938</v>
      </c>
      <c r="N28" s="220">
        <v>938</v>
      </c>
      <c r="O28" s="220">
        <v>0</v>
      </c>
      <c r="P28" s="220">
        <v>0</v>
      </c>
      <c r="Q28" s="220">
        <v>0</v>
      </c>
      <c r="R28" s="220">
        <v>0</v>
      </c>
      <c r="S28" s="350">
        <v>0</v>
      </c>
    </row>
    <row r="29" spans="1:19" ht="21.75" customHeight="1">
      <c r="A29" s="89" t="s">
        <v>222</v>
      </c>
      <c r="B29" s="219">
        <f t="shared" si="0"/>
        <v>22064</v>
      </c>
      <c r="C29" s="220">
        <v>21182</v>
      </c>
      <c r="D29" s="166">
        <f t="shared" si="1"/>
        <v>882</v>
      </c>
      <c r="E29" s="220">
        <v>866</v>
      </c>
      <c r="F29" s="220">
        <v>0</v>
      </c>
      <c r="G29" s="220">
        <v>0</v>
      </c>
      <c r="H29" s="220">
        <v>0</v>
      </c>
      <c r="I29" s="220">
        <v>16</v>
      </c>
      <c r="J29" s="350">
        <v>0</v>
      </c>
      <c r="K29" s="219">
        <f t="shared" si="2"/>
        <v>21389</v>
      </c>
      <c r="L29" s="220">
        <f t="shared" si="3"/>
        <v>21182</v>
      </c>
      <c r="M29" s="221">
        <f t="shared" si="4"/>
        <v>207</v>
      </c>
      <c r="N29" s="220">
        <v>207</v>
      </c>
      <c r="O29" s="220">
        <v>0</v>
      </c>
      <c r="P29" s="220">
        <v>0</v>
      </c>
      <c r="Q29" s="220">
        <v>0</v>
      </c>
      <c r="R29" s="220">
        <v>0</v>
      </c>
      <c r="S29" s="350">
        <v>0</v>
      </c>
    </row>
    <row r="30" spans="1:19" ht="21.75" customHeight="1">
      <c r="A30" s="89" t="s">
        <v>223</v>
      </c>
      <c r="B30" s="219">
        <f t="shared" si="0"/>
        <v>28865</v>
      </c>
      <c r="C30" s="220">
        <v>21575</v>
      </c>
      <c r="D30" s="166">
        <f t="shared" si="1"/>
        <v>7290</v>
      </c>
      <c r="E30" s="220">
        <v>3738</v>
      </c>
      <c r="F30" s="220">
        <v>0</v>
      </c>
      <c r="G30" s="220">
        <v>0</v>
      </c>
      <c r="H30" s="220">
        <v>0</v>
      </c>
      <c r="I30" s="220">
        <v>3552</v>
      </c>
      <c r="J30" s="350">
        <v>0</v>
      </c>
      <c r="K30" s="219">
        <f t="shared" si="2"/>
        <v>24661</v>
      </c>
      <c r="L30" s="220">
        <f t="shared" si="3"/>
        <v>21575</v>
      </c>
      <c r="M30" s="221">
        <f t="shared" si="4"/>
        <v>3086</v>
      </c>
      <c r="N30" s="220">
        <v>3086</v>
      </c>
      <c r="O30" s="220">
        <v>0</v>
      </c>
      <c r="P30" s="220">
        <v>0</v>
      </c>
      <c r="Q30" s="220">
        <v>0</v>
      </c>
      <c r="R30" s="220">
        <v>0</v>
      </c>
      <c r="S30" s="350">
        <v>0</v>
      </c>
    </row>
    <row r="31" spans="1:19" ht="21.75" customHeight="1">
      <c r="A31" s="125" t="s">
        <v>224</v>
      </c>
      <c r="B31" s="222">
        <f t="shared" si="0"/>
        <v>20418</v>
      </c>
      <c r="C31" s="223">
        <v>18727</v>
      </c>
      <c r="D31" s="167">
        <f t="shared" si="1"/>
        <v>1691</v>
      </c>
      <c r="E31" s="223">
        <v>1117</v>
      </c>
      <c r="F31" s="223">
        <v>0</v>
      </c>
      <c r="G31" s="223">
        <v>0</v>
      </c>
      <c r="H31" s="223">
        <v>0</v>
      </c>
      <c r="I31" s="223">
        <v>574</v>
      </c>
      <c r="J31" s="351">
        <v>0</v>
      </c>
      <c r="K31" s="222">
        <f t="shared" si="2"/>
        <v>19377</v>
      </c>
      <c r="L31" s="223">
        <f t="shared" si="3"/>
        <v>18727</v>
      </c>
      <c r="M31" s="224">
        <f t="shared" si="4"/>
        <v>650</v>
      </c>
      <c r="N31" s="223">
        <v>650</v>
      </c>
      <c r="O31" s="223">
        <v>0</v>
      </c>
      <c r="P31" s="223">
        <v>0</v>
      </c>
      <c r="Q31" s="223">
        <v>0</v>
      </c>
      <c r="R31" s="223">
        <v>0</v>
      </c>
      <c r="S31" s="351">
        <v>0</v>
      </c>
    </row>
    <row r="32" spans="1:19" ht="21.75" customHeight="1">
      <c r="A32" s="126" t="s">
        <v>225</v>
      </c>
      <c r="B32" s="225">
        <f t="shared" si="0"/>
        <v>22534</v>
      </c>
      <c r="C32" s="226">
        <v>21281</v>
      </c>
      <c r="D32" s="168">
        <f t="shared" si="1"/>
        <v>1253</v>
      </c>
      <c r="E32" s="226">
        <v>1253</v>
      </c>
      <c r="F32" s="226">
        <v>0</v>
      </c>
      <c r="G32" s="226">
        <v>0</v>
      </c>
      <c r="H32" s="226">
        <v>0</v>
      </c>
      <c r="I32" s="226">
        <v>0</v>
      </c>
      <c r="J32" s="352">
        <v>0</v>
      </c>
      <c r="K32" s="225">
        <f t="shared" si="2"/>
        <v>21865</v>
      </c>
      <c r="L32" s="226">
        <f t="shared" si="3"/>
        <v>21281</v>
      </c>
      <c r="M32" s="227">
        <f t="shared" si="4"/>
        <v>584</v>
      </c>
      <c r="N32" s="226">
        <v>584</v>
      </c>
      <c r="O32" s="226">
        <v>0</v>
      </c>
      <c r="P32" s="226">
        <v>0</v>
      </c>
      <c r="Q32" s="226">
        <v>0</v>
      </c>
      <c r="R32" s="226">
        <v>0</v>
      </c>
      <c r="S32" s="352">
        <v>0</v>
      </c>
    </row>
    <row r="33" spans="1:19" ht="21.75" customHeight="1">
      <c r="A33" s="89" t="s">
        <v>226</v>
      </c>
      <c r="B33" s="219">
        <f t="shared" si="0"/>
        <v>13273</v>
      </c>
      <c r="C33" s="220">
        <v>11920</v>
      </c>
      <c r="D33" s="166">
        <f t="shared" si="1"/>
        <v>1353</v>
      </c>
      <c r="E33" s="220">
        <v>1326</v>
      </c>
      <c r="F33" s="220">
        <v>0</v>
      </c>
      <c r="G33" s="220">
        <v>0</v>
      </c>
      <c r="H33" s="220">
        <v>0</v>
      </c>
      <c r="I33" s="220">
        <v>27</v>
      </c>
      <c r="J33" s="350">
        <v>0</v>
      </c>
      <c r="K33" s="219">
        <f t="shared" si="2"/>
        <v>12864</v>
      </c>
      <c r="L33" s="220">
        <f t="shared" si="3"/>
        <v>11920</v>
      </c>
      <c r="M33" s="221">
        <f t="shared" si="4"/>
        <v>944</v>
      </c>
      <c r="N33" s="220">
        <v>944</v>
      </c>
      <c r="O33" s="220">
        <v>0</v>
      </c>
      <c r="P33" s="220">
        <v>0</v>
      </c>
      <c r="Q33" s="220">
        <v>0</v>
      </c>
      <c r="R33" s="220">
        <v>0</v>
      </c>
      <c r="S33" s="350">
        <v>0</v>
      </c>
    </row>
    <row r="34" spans="1:19" ht="21.75" customHeight="1">
      <c r="A34" s="89" t="s">
        <v>227</v>
      </c>
      <c r="B34" s="219">
        <f t="shared" si="0"/>
        <v>11493</v>
      </c>
      <c r="C34" s="220">
        <v>9588</v>
      </c>
      <c r="D34" s="166">
        <f t="shared" si="1"/>
        <v>1905</v>
      </c>
      <c r="E34" s="220">
        <v>1205</v>
      </c>
      <c r="F34" s="220">
        <v>0</v>
      </c>
      <c r="G34" s="220">
        <v>0</v>
      </c>
      <c r="H34" s="220">
        <v>0</v>
      </c>
      <c r="I34" s="220">
        <v>700</v>
      </c>
      <c r="J34" s="350">
        <v>0</v>
      </c>
      <c r="K34" s="219">
        <f t="shared" si="2"/>
        <v>10386</v>
      </c>
      <c r="L34" s="220">
        <f t="shared" si="3"/>
        <v>9588</v>
      </c>
      <c r="M34" s="221">
        <f t="shared" si="4"/>
        <v>798</v>
      </c>
      <c r="N34" s="220">
        <v>798</v>
      </c>
      <c r="O34" s="220">
        <v>0</v>
      </c>
      <c r="P34" s="220">
        <v>0</v>
      </c>
      <c r="Q34" s="220">
        <v>0</v>
      </c>
      <c r="R34" s="220">
        <v>0</v>
      </c>
      <c r="S34" s="350">
        <v>0</v>
      </c>
    </row>
    <row r="35" spans="1:19" ht="21.75" customHeight="1">
      <c r="A35" s="89" t="s">
        <v>228</v>
      </c>
      <c r="B35" s="219">
        <f t="shared" si="0"/>
        <v>18215</v>
      </c>
      <c r="C35" s="220">
        <v>15067</v>
      </c>
      <c r="D35" s="166">
        <f t="shared" si="1"/>
        <v>3148</v>
      </c>
      <c r="E35" s="220">
        <v>606</v>
      </c>
      <c r="F35" s="220">
        <v>369</v>
      </c>
      <c r="G35" s="220">
        <v>0</v>
      </c>
      <c r="H35" s="220">
        <v>0</v>
      </c>
      <c r="I35" s="220">
        <v>2173</v>
      </c>
      <c r="J35" s="350">
        <v>0</v>
      </c>
      <c r="K35" s="219">
        <f t="shared" si="2"/>
        <v>15212</v>
      </c>
      <c r="L35" s="220">
        <f t="shared" si="3"/>
        <v>15067</v>
      </c>
      <c r="M35" s="221">
        <f t="shared" si="4"/>
        <v>145</v>
      </c>
      <c r="N35" s="220">
        <v>145</v>
      </c>
      <c r="O35" s="220">
        <v>0</v>
      </c>
      <c r="P35" s="220">
        <v>0</v>
      </c>
      <c r="Q35" s="220">
        <v>0</v>
      </c>
      <c r="R35" s="220">
        <v>0</v>
      </c>
      <c r="S35" s="350">
        <v>0</v>
      </c>
    </row>
    <row r="36" spans="1:19" ht="21.75" customHeight="1" thickBot="1">
      <c r="A36" s="127" t="s">
        <v>229</v>
      </c>
      <c r="B36" s="228">
        <f t="shared" si="0"/>
        <v>24435</v>
      </c>
      <c r="C36" s="229">
        <v>19205</v>
      </c>
      <c r="D36" s="169">
        <f t="shared" si="1"/>
        <v>5230</v>
      </c>
      <c r="E36" s="229">
        <v>1810</v>
      </c>
      <c r="F36" s="229">
        <v>0</v>
      </c>
      <c r="G36" s="229">
        <v>0</v>
      </c>
      <c r="H36" s="229">
        <v>0</v>
      </c>
      <c r="I36" s="229">
        <v>3420</v>
      </c>
      <c r="J36" s="353">
        <v>0</v>
      </c>
      <c r="K36" s="228">
        <f t="shared" si="2"/>
        <v>20087</v>
      </c>
      <c r="L36" s="229">
        <f t="shared" si="3"/>
        <v>19205</v>
      </c>
      <c r="M36" s="230">
        <f t="shared" si="4"/>
        <v>882</v>
      </c>
      <c r="N36" s="229">
        <v>882</v>
      </c>
      <c r="O36" s="229">
        <v>0</v>
      </c>
      <c r="P36" s="229">
        <v>0</v>
      </c>
      <c r="Q36" s="229">
        <v>0</v>
      </c>
      <c r="R36" s="229">
        <v>0</v>
      </c>
      <c r="S36" s="353">
        <v>0</v>
      </c>
    </row>
    <row r="37" spans="1:19" ht="21" customHeight="1">
      <c r="A37" s="27" t="s">
        <v>56</v>
      </c>
      <c r="B37" s="88"/>
      <c r="C37" s="88"/>
      <c r="D37" s="88"/>
      <c r="E37" s="88"/>
      <c r="F37" s="76"/>
      <c r="G37" s="76"/>
      <c r="H37" s="76"/>
      <c r="I37" s="76"/>
      <c r="J37" s="76"/>
      <c r="K37" s="15"/>
      <c r="L37" s="15"/>
      <c r="M37" s="88"/>
      <c r="N37" s="88"/>
      <c r="O37" s="76"/>
      <c r="P37" s="76"/>
      <c r="Q37" s="76"/>
      <c r="R37" s="76"/>
      <c r="S37" s="76"/>
    </row>
    <row r="38" spans="1:19" s="12" customFormat="1" ht="21" customHeight="1" thickBot="1">
      <c r="A38" s="27" t="s">
        <v>263</v>
      </c>
      <c r="S38" s="21" t="s">
        <v>112</v>
      </c>
    </row>
    <row r="39" spans="1:19" s="13" customFormat="1" ht="18.75" customHeight="1">
      <c r="A39" s="450" t="s">
        <v>32</v>
      </c>
      <c r="B39" s="115" t="s">
        <v>257</v>
      </c>
      <c r="C39" s="116"/>
      <c r="D39" s="116"/>
      <c r="E39" s="116"/>
      <c r="F39" s="116"/>
      <c r="G39" s="116"/>
      <c r="H39" s="116"/>
      <c r="I39" s="116"/>
      <c r="J39" s="117"/>
      <c r="K39" s="115" t="s">
        <v>261</v>
      </c>
      <c r="L39" s="30"/>
      <c r="M39" s="30"/>
      <c r="N39" s="30"/>
      <c r="O39" s="30"/>
      <c r="P39" s="30"/>
      <c r="Q39" s="30"/>
      <c r="R39" s="30"/>
      <c r="S39" s="31"/>
    </row>
    <row r="40" spans="1:19" s="13" customFormat="1" ht="18.75" customHeight="1">
      <c r="A40" s="451"/>
      <c r="B40" s="460" t="s">
        <v>258</v>
      </c>
      <c r="C40" s="457" t="s">
        <v>256</v>
      </c>
      <c r="D40" s="462" t="s">
        <v>264</v>
      </c>
      <c r="E40" s="463"/>
      <c r="F40" s="463"/>
      <c r="G40" s="463"/>
      <c r="H40" s="463"/>
      <c r="I40" s="463"/>
      <c r="J40" s="464"/>
      <c r="K40" s="460" t="s">
        <v>258</v>
      </c>
      <c r="L40" s="457" t="s">
        <v>256</v>
      </c>
      <c r="M40" s="462" t="s">
        <v>265</v>
      </c>
      <c r="N40" s="463"/>
      <c r="O40" s="463"/>
      <c r="P40" s="463"/>
      <c r="Q40" s="463"/>
      <c r="R40" s="463"/>
      <c r="S40" s="464"/>
    </row>
    <row r="41" spans="1:19" s="13" customFormat="1" ht="18.75" customHeight="1">
      <c r="A41" s="451"/>
      <c r="B41" s="460"/>
      <c r="C41" s="458"/>
      <c r="D41" s="458" t="s">
        <v>136</v>
      </c>
      <c r="E41" s="453" t="s">
        <v>171</v>
      </c>
      <c r="F41" s="453" t="s">
        <v>169</v>
      </c>
      <c r="G41" s="453" t="s">
        <v>306</v>
      </c>
      <c r="H41" s="453" t="s">
        <v>170</v>
      </c>
      <c r="I41" s="453" t="s">
        <v>173</v>
      </c>
      <c r="J41" s="455" t="s">
        <v>255</v>
      </c>
      <c r="K41" s="460"/>
      <c r="L41" s="458"/>
      <c r="M41" s="458" t="s">
        <v>136</v>
      </c>
      <c r="N41" s="453" t="s">
        <v>171</v>
      </c>
      <c r="O41" s="453" t="s">
        <v>169</v>
      </c>
      <c r="P41" s="453" t="s">
        <v>306</v>
      </c>
      <c r="Q41" s="453" t="s">
        <v>170</v>
      </c>
      <c r="R41" s="453" t="s">
        <v>173</v>
      </c>
      <c r="S41" s="455" t="s">
        <v>172</v>
      </c>
    </row>
    <row r="42" spans="1:19" s="13" customFormat="1" ht="39" customHeight="1" thickBot="1">
      <c r="A42" s="452"/>
      <c r="B42" s="461"/>
      <c r="C42" s="459"/>
      <c r="D42" s="459"/>
      <c r="E42" s="454"/>
      <c r="F42" s="454"/>
      <c r="G42" s="454"/>
      <c r="H42" s="454"/>
      <c r="I42" s="454"/>
      <c r="J42" s="456"/>
      <c r="K42" s="461"/>
      <c r="L42" s="459"/>
      <c r="M42" s="459"/>
      <c r="N42" s="454"/>
      <c r="O42" s="454"/>
      <c r="P42" s="454"/>
      <c r="Q42" s="454"/>
      <c r="R42" s="454"/>
      <c r="S42" s="456"/>
    </row>
    <row r="43" spans="1:19" ht="21.75" customHeight="1">
      <c r="A43" s="126" t="s">
        <v>230</v>
      </c>
      <c r="B43" s="225">
        <f aca="true" t="shared" si="5" ref="B43:B49">SUM(C43:D43)</f>
        <v>17479</v>
      </c>
      <c r="C43" s="226">
        <v>17478</v>
      </c>
      <c r="D43" s="168">
        <f aca="true" t="shared" si="6" ref="D43:D49">SUM(E43:J43)</f>
        <v>1</v>
      </c>
      <c r="E43" s="226">
        <v>0</v>
      </c>
      <c r="F43" s="226">
        <v>0</v>
      </c>
      <c r="G43" s="226">
        <v>0</v>
      </c>
      <c r="H43" s="226">
        <v>0</v>
      </c>
      <c r="I43" s="226">
        <v>1</v>
      </c>
      <c r="J43" s="352">
        <v>0</v>
      </c>
      <c r="K43" s="225">
        <f aca="true" t="shared" si="7" ref="K43:K49">SUM(L43,M43)</f>
        <v>17478</v>
      </c>
      <c r="L43" s="226">
        <f aca="true" t="shared" si="8" ref="L43:L49">C43</f>
        <v>17478</v>
      </c>
      <c r="M43" s="227">
        <f aca="true" t="shared" si="9" ref="M43:M49">SUM(N43:S43)</f>
        <v>0</v>
      </c>
      <c r="N43" s="226">
        <v>0</v>
      </c>
      <c r="O43" s="226">
        <v>0</v>
      </c>
      <c r="P43" s="226">
        <v>0</v>
      </c>
      <c r="Q43" s="226">
        <v>0</v>
      </c>
      <c r="R43" s="226">
        <v>0</v>
      </c>
      <c r="S43" s="352">
        <v>0</v>
      </c>
    </row>
    <row r="44" spans="1:19" ht="21.75" customHeight="1">
      <c r="A44" s="89" t="s">
        <v>231</v>
      </c>
      <c r="B44" s="219">
        <f t="shared" si="5"/>
        <v>15430</v>
      </c>
      <c r="C44" s="220">
        <v>13935</v>
      </c>
      <c r="D44" s="166">
        <f t="shared" si="6"/>
        <v>1495</v>
      </c>
      <c r="E44" s="220">
        <v>1382</v>
      </c>
      <c r="F44" s="220">
        <v>0</v>
      </c>
      <c r="G44" s="220">
        <v>0</v>
      </c>
      <c r="H44" s="220">
        <v>0</v>
      </c>
      <c r="I44" s="220">
        <v>113</v>
      </c>
      <c r="J44" s="350">
        <v>0</v>
      </c>
      <c r="K44" s="219">
        <f t="shared" si="7"/>
        <v>14688</v>
      </c>
      <c r="L44" s="220">
        <f t="shared" si="8"/>
        <v>13935</v>
      </c>
      <c r="M44" s="221">
        <f t="shared" si="9"/>
        <v>753</v>
      </c>
      <c r="N44" s="220">
        <v>753</v>
      </c>
      <c r="O44" s="220">
        <v>0</v>
      </c>
      <c r="P44" s="220">
        <v>0</v>
      </c>
      <c r="Q44" s="220">
        <v>0</v>
      </c>
      <c r="R44" s="220">
        <v>0</v>
      </c>
      <c r="S44" s="350">
        <v>0</v>
      </c>
    </row>
    <row r="45" spans="1:19" ht="21.75" customHeight="1">
      <c r="A45" s="89" t="s">
        <v>232</v>
      </c>
      <c r="B45" s="219">
        <f t="shared" si="5"/>
        <v>13591</v>
      </c>
      <c r="C45" s="220">
        <v>11485</v>
      </c>
      <c r="D45" s="166">
        <f t="shared" si="6"/>
        <v>2106</v>
      </c>
      <c r="E45" s="220">
        <v>0</v>
      </c>
      <c r="F45" s="220">
        <v>0</v>
      </c>
      <c r="G45" s="220">
        <v>0</v>
      </c>
      <c r="H45" s="220">
        <v>0</v>
      </c>
      <c r="I45" s="220">
        <v>320</v>
      </c>
      <c r="J45" s="350">
        <v>1786</v>
      </c>
      <c r="K45" s="219">
        <f t="shared" si="7"/>
        <v>13069</v>
      </c>
      <c r="L45" s="220">
        <f t="shared" si="8"/>
        <v>11485</v>
      </c>
      <c r="M45" s="221">
        <f t="shared" si="9"/>
        <v>1584</v>
      </c>
      <c r="N45" s="220">
        <v>0</v>
      </c>
      <c r="O45" s="220">
        <v>0</v>
      </c>
      <c r="P45" s="220">
        <v>0</v>
      </c>
      <c r="Q45" s="220">
        <v>0</v>
      </c>
      <c r="R45" s="220">
        <v>0</v>
      </c>
      <c r="S45" s="350">
        <v>1584</v>
      </c>
    </row>
    <row r="46" spans="1:19" ht="21.75" customHeight="1">
      <c r="A46" s="89" t="s">
        <v>233</v>
      </c>
      <c r="B46" s="219">
        <f t="shared" si="5"/>
        <v>27047</v>
      </c>
      <c r="C46" s="220">
        <v>21190</v>
      </c>
      <c r="D46" s="166">
        <f t="shared" si="6"/>
        <v>5857</v>
      </c>
      <c r="E46" s="220">
        <v>1796</v>
      </c>
      <c r="F46" s="220">
        <v>0</v>
      </c>
      <c r="G46" s="220">
        <v>0</v>
      </c>
      <c r="H46" s="220">
        <v>0</v>
      </c>
      <c r="I46" s="220">
        <v>4061</v>
      </c>
      <c r="J46" s="350">
        <v>0</v>
      </c>
      <c r="K46" s="219">
        <f t="shared" si="7"/>
        <v>22752</v>
      </c>
      <c r="L46" s="220">
        <f t="shared" si="8"/>
        <v>21190</v>
      </c>
      <c r="M46" s="221">
        <f t="shared" si="9"/>
        <v>1562</v>
      </c>
      <c r="N46" s="220">
        <v>1562</v>
      </c>
      <c r="O46" s="220">
        <v>0</v>
      </c>
      <c r="P46" s="220">
        <v>0</v>
      </c>
      <c r="Q46" s="220">
        <v>0</v>
      </c>
      <c r="R46" s="220">
        <v>0</v>
      </c>
      <c r="S46" s="350">
        <v>0</v>
      </c>
    </row>
    <row r="47" spans="1:19" ht="21.75" customHeight="1">
      <c r="A47" s="125" t="s">
        <v>139</v>
      </c>
      <c r="B47" s="222">
        <f t="shared" si="5"/>
        <v>11089</v>
      </c>
      <c r="C47" s="223">
        <v>10309</v>
      </c>
      <c r="D47" s="167">
        <f t="shared" si="6"/>
        <v>780</v>
      </c>
      <c r="E47" s="223">
        <v>754</v>
      </c>
      <c r="F47" s="223">
        <v>0</v>
      </c>
      <c r="G47" s="223">
        <v>0</v>
      </c>
      <c r="H47" s="223">
        <v>0</v>
      </c>
      <c r="I47" s="223">
        <v>26</v>
      </c>
      <c r="J47" s="351">
        <v>0</v>
      </c>
      <c r="K47" s="222">
        <f t="shared" si="7"/>
        <v>10635</v>
      </c>
      <c r="L47" s="223">
        <f t="shared" si="8"/>
        <v>10309</v>
      </c>
      <c r="M47" s="224">
        <f t="shared" si="9"/>
        <v>326</v>
      </c>
      <c r="N47" s="223">
        <v>326</v>
      </c>
      <c r="O47" s="223">
        <v>0</v>
      </c>
      <c r="P47" s="223">
        <v>0</v>
      </c>
      <c r="Q47" s="223">
        <v>0</v>
      </c>
      <c r="R47" s="223">
        <v>0</v>
      </c>
      <c r="S47" s="351">
        <v>0</v>
      </c>
    </row>
    <row r="48" spans="1:19" ht="21.75" customHeight="1">
      <c r="A48" s="89" t="s">
        <v>301</v>
      </c>
      <c r="B48" s="219">
        <f t="shared" si="5"/>
        <v>18286</v>
      </c>
      <c r="C48" s="220">
        <v>14420</v>
      </c>
      <c r="D48" s="166">
        <f t="shared" si="6"/>
        <v>3866</v>
      </c>
      <c r="E48" s="220">
        <v>1256</v>
      </c>
      <c r="F48" s="220">
        <v>4</v>
      </c>
      <c r="G48" s="220">
        <v>153</v>
      </c>
      <c r="H48" s="220">
        <v>0</v>
      </c>
      <c r="I48" s="220">
        <v>2453</v>
      </c>
      <c r="J48" s="350">
        <v>0</v>
      </c>
      <c r="K48" s="219">
        <f t="shared" si="7"/>
        <v>15032</v>
      </c>
      <c r="L48" s="220">
        <f t="shared" si="8"/>
        <v>14420</v>
      </c>
      <c r="M48" s="221">
        <f t="shared" si="9"/>
        <v>612</v>
      </c>
      <c r="N48" s="220">
        <v>612</v>
      </c>
      <c r="O48" s="220">
        <v>0</v>
      </c>
      <c r="P48" s="220">
        <v>0</v>
      </c>
      <c r="Q48" s="220">
        <v>0</v>
      </c>
      <c r="R48" s="220">
        <v>0</v>
      </c>
      <c r="S48" s="350">
        <v>0</v>
      </c>
    </row>
    <row r="49" spans="1:19" ht="21.75" customHeight="1">
      <c r="A49" s="89" t="s">
        <v>291</v>
      </c>
      <c r="B49" s="219">
        <f t="shared" si="5"/>
        <v>20092</v>
      </c>
      <c r="C49" s="220">
        <v>20065</v>
      </c>
      <c r="D49" s="166">
        <f t="shared" si="6"/>
        <v>27</v>
      </c>
      <c r="E49" s="220">
        <v>0</v>
      </c>
      <c r="F49" s="220">
        <v>0</v>
      </c>
      <c r="G49" s="220">
        <v>0</v>
      </c>
      <c r="H49" s="220">
        <v>0</v>
      </c>
      <c r="I49" s="220">
        <v>27</v>
      </c>
      <c r="J49" s="350">
        <v>0</v>
      </c>
      <c r="K49" s="219">
        <f t="shared" si="7"/>
        <v>20065</v>
      </c>
      <c r="L49" s="220">
        <f t="shared" si="8"/>
        <v>20065</v>
      </c>
      <c r="M49" s="221">
        <f t="shared" si="9"/>
        <v>0</v>
      </c>
      <c r="N49" s="220">
        <v>0</v>
      </c>
      <c r="O49" s="220">
        <v>0</v>
      </c>
      <c r="P49" s="220">
        <v>0</v>
      </c>
      <c r="Q49" s="220">
        <v>0</v>
      </c>
      <c r="R49" s="220">
        <v>0</v>
      </c>
      <c r="S49" s="350">
        <v>0</v>
      </c>
    </row>
    <row r="50" spans="1:19" ht="21.75" customHeight="1">
      <c r="A50" s="89" t="s">
        <v>234</v>
      </c>
      <c r="B50" s="219">
        <f aca="true" t="shared" si="10" ref="B50:B69">SUM(C50:D50)</f>
        <v>12079</v>
      </c>
      <c r="C50" s="220">
        <v>10011</v>
      </c>
      <c r="D50" s="166">
        <f aca="true" t="shared" si="11" ref="D50:D69">SUM(E50:J50)</f>
        <v>2068</v>
      </c>
      <c r="E50" s="220">
        <v>1179</v>
      </c>
      <c r="F50" s="220">
        <v>0</v>
      </c>
      <c r="G50" s="220">
        <v>0</v>
      </c>
      <c r="H50" s="220">
        <v>0</v>
      </c>
      <c r="I50" s="220">
        <v>889</v>
      </c>
      <c r="J50" s="350">
        <v>0</v>
      </c>
      <c r="K50" s="219">
        <f aca="true" t="shared" si="12" ref="K50:K69">SUM(L50,M50)</f>
        <v>10585</v>
      </c>
      <c r="L50" s="220">
        <f aca="true" t="shared" si="13" ref="L50:L69">C50</f>
        <v>10011</v>
      </c>
      <c r="M50" s="221">
        <f aca="true" t="shared" si="14" ref="M50:M69">SUM(N50:S50)</f>
        <v>574</v>
      </c>
      <c r="N50" s="220">
        <v>574</v>
      </c>
      <c r="O50" s="220">
        <v>0</v>
      </c>
      <c r="P50" s="220">
        <v>0</v>
      </c>
      <c r="Q50" s="220">
        <v>0</v>
      </c>
      <c r="R50" s="220">
        <v>0</v>
      </c>
      <c r="S50" s="350">
        <v>0</v>
      </c>
    </row>
    <row r="51" spans="1:19" ht="21.75" customHeight="1">
      <c r="A51" s="89" t="s">
        <v>235</v>
      </c>
      <c r="B51" s="219">
        <f t="shared" si="10"/>
        <v>14912</v>
      </c>
      <c r="C51" s="220">
        <v>14065</v>
      </c>
      <c r="D51" s="166">
        <f t="shared" si="11"/>
        <v>847</v>
      </c>
      <c r="E51" s="220">
        <v>843</v>
      </c>
      <c r="F51" s="220">
        <v>0</v>
      </c>
      <c r="G51" s="220">
        <v>0</v>
      </c>
      <c r="H51" s="220">
        <v>0</v>
      </c>
      <c r="I51" s="220">
        <v>4</v>
      </c>
      <c r="J51" s="350">
        <v>0</v>
      </c>
      <c r="K51" s="219">
        <f t="shared" si="12"/>
        <v>14458</v>
      </c>
      <c r="L51" s="220">
        <f t="shared" si="13"/>
        <v>14065</v>
      </c>
      <c r="M51" s="221">
        <f t="shared" si="14"/>
        <v>393</v>
      </c>
      <c r="N51" s="220">
        <v>393</v>
      </c>
      <c r="O51" s="220">
        <v>0</v>
      </c>
      <c r="P51" s="220">
        <v>0</v>
      </c>
      <c r="Q51" s="220">
        <v>0</v>
      </c>
      <c r="R51" s="220">
        <v>0</v>
      </c>
      <c r="S51" s="350">
        <v>0</v>
      </c>
    </row>
    <row r="52" spans="1:19" ht="21.75" customHeight="1">
      <c r="A52" s="125" t="s">
        <v>236</v>
      </c>
      <c r="B52" s="222">
        <f t="shared" si="10"/>
        <v>7490</v>
      </c>
      <c r="C52" s="223">
        <v>6600</v>
      </c>
      <c r="D52" s="167">
        <f t="shared" si="11"/>
        <v>890</v>
      </c>
      <c r="E52" s="223">
        <v>365</v>
      </c>
      <c r="F52" s="223">
        <v>0</v>
      </c>
      <c r="G52" s="223">
        <v>0</v>
      </c>
      <c r="H52" s="223">
        <v>0</v>
      </c>
      <c r="I52" s="223">
        <v>525</v>
      </c>
      <c r="J52" s="351">
        <v>0</v>
      </c>
      <c r="K52" s="222">
        <f t="shared" si="12"/>
        <v>6942</v>
      </c>
      <c r="L52" s="223">
        <f t="shared" si="13"/>
        <v>6600</v>
      </c>
      <c r="M52" s="224">
        <f t="shared" si="14"/>
        <v>342</v>
      </c>
      <c r="N52" s="223">
        <v>288</v>
      </c>
      <c r="O52" s="223">
        <v>0</v>
      </c>
      <c r="P52" s="223">
        <v>0</v>
      </c>
      <c r="Q52" s="223">
        <v>0</v>
      </c>
      <c r="R52" s="223">
        <v>54</v>
      </c>
      <c r="S52" s="351">
        <v>0</v>
      </c>
    </row>
    <row r="53" spans="1:19" ht="21.75" customHeight="1">
      <c r="A53" s="89" t="s">
        <v>237</v>
      </c>
      <c r="B53" s="219">
        <f t="shared" si="10"/>
        <v>7902</v>
      </c>
      <c r="C53" s="220">
        <v>5519</v>
      </c>
      <c r="D53" s="166">
        <f t="shared" si="11"/>
        <v>2383</v>
      </c>
      <c r="E53" s="220">
        <v>159</v>
      </c>
      <c r="F53" s="220">
        <v>0</v>
      </c>
      <c r="G53" s="220">
        <v>0</v>
      </c>
      <c r="H53" s="220">
        <v>57</v>
      </c>
      <c r="I53" s="220">
        <v>2167</v>
      </c>
      <c r="J53" s="350">
        <v>0</v>
      </c>
      <c r="K53" s="219">
        <f t="shared" si="12"/>
        <v>5586</v>
      </c>
      <c r="L53" s="220">
        <f t="shared" si="13"/>
        <v>5519</v>
      </c>
      <c r="M53" s="221">
        <f t="shared" si="14"/>
        <v>67</v>
      </c>
      <c r="N53" s="220">
        <v>67</v>
      </c>
      <c r="O53" s="220">
        <v>0</v>
      </c>
      <c r="P53" s="220">
        <v>0</v>
      </c>
      <c r="Q53" s="220">
        <v>0</v>
      </c>
      <c r="R53" s="220">
        <v>0</v>
      </c>
      <c r="S53" s="350">
        <v>0</v>
      </c>
    </row>
    <row r="54" spans="1:19" ht="21.75" customHeight="1">
      <c r="A54" s="89" t="s">
        <v>238</v>
      </c>
      <c r="B54" s="219">
        <f t="shared" si="10"/>
        <v>8869</v>
      </c>
      <c r="C54" s="220">
        <v>7462</v>
      </c>
      <c r="D54" s="166">
        <f t="shared" si="11"/>
        <v>1407</v>
      </c>
      <c r="E54" s="220">
        <v>347</v>
      </c>
      <c r="F54" s="220">
        <v>0</v>
      </c>
      <c r="G54" s="220">
        <v>0</v>
      </c>
      <c r="H54" s="220">
        <v>48</v>
      </c>
      <c r="I54" s="220">
        <v>1012</v>
      </c>
      <c r="J54" s="350">
        <v>0</v>
      </c>
      <c r="K54" s="219">
        <f t="shared" si="12"/>
        <v>7509</v>
      </c>
      <c r="L54" s="220">
        <f t="shared" si="13"/>
        <v>7462</v>
      </c>
      <c r="M54" s="221">
        <f t="shared" si="14"/>
        <v>47</v>
      </c>
      <c r="N54" s="220">
        <v>47</v>
      </c>
      <c r="O54" s="220">
        <v>0</v>
      </c>
      <c r="P54" s="220">
        <v>0</v>
      </c>
      <c r="Q54" s="220">
        <v>0</v>
      </c>
      <c r="R54" s="220">
        <v>0</v>
      </c>
      <c r="S54" s="350">
        <v>0</v>
      </c>
    </row>
    <row r="55" spans="1:19" ht="21.75" customHeight="1">
      <c r="A55" s="89" t="s">
        <v>239</v>
      </c>
      <c r="B55" s="219">
        <f t="shared" si="10"/>
        <v>7357</v>
      </c>
      <c r="C55" s="220">
        <v>6337</v>
      </c>
      <c r="D55" s="166">
        <f t="shared" si="11"/>
        <v>1020</v>
      </c>
      <c r="E55" s="220">
        <v>442</v>
      </c>
      <c r="F55" s="220">
        <v>0</v>
      </c>
      <c r="G55" s="220">
        <v>0</v>
      </c>
      <c r="H55" s="220">
        <v>0</v>
      </c>
      <c r="I55" s="220">
        <v>578</v>
      </c>
      <c r="J55" s="350">
        <v>0</v>
      </c>
      <c r="K55" s="219">
        <f t="shared" si="12"/>
        <v>6420</v>
      </c>
      <c r="L55" s="220">
        <f t="shared" si="13"/>
        <v>6337</v>
      </c>
      <c r="M55" s="221">
        <f t="shared" si="14"/>
        <v>83</v>
      </c>
      <c r="N55" s="220">
        <v>83</v>
      </c>
      <c r="O55" s="220">
        <v>0</v>
      </c>
      <c r="P55" s="220">
        <v>0</v>
      </c>
      <c r="Q55" s="220">
        <v>0</v>
      </c>
      <c r="R55" s="220">
        <v>0</v>
      </c>
      <c r="S55" s="350">
        <v>0</v>
      </c>
    </row>
    <row r="56" spans="1:19" ht="21.75" customHeight="1">
      <c r="A56" s="89" t="s">
        <v>240</v>
      </c>
      <c r="B56" s="219">
        <f t="shared" si="10"/>
        <v>10764</v>
      </c>
      <c r="C56" s="220">
        <v>10040</v>
      </c>
      <c r="D56" s="166">
        <f t="shared" si="11"/>
        <v>724</v>
      </c>
      <c r="E56" s="220">
        <v>665</v>
      </c>
      <c r="F56" s="220">
        <v>0</v>
      </c>
      <c r="G56" s="220">
        <v>0</v>
      </c>
      <c r="H56" s="220">
        <v>0</v>
      </c>
      <c r="I56" s="220">
        <v>59</v>
      </c>
      <c r="J56" s="350">
        <v>0</v>
      </c>
      <c r="K56" s="219">
        <f t="shared" si="12"/>
        <v>10154</v>
      </c>
      <c r="L56" s="220">
        <f t="shared" si="13"/>
        <v>10040</v>
      </c>
      <c r="M56" s="221">
        <f t="shared" si="14"/>
        <v>114</v>
      </c>
      <c r="N56" s="220">
        <v>114</v>
      </c>
      <c r="O56" s="220">
        <v>0</v>
      </c>
      <c r="P56" s="220">
        <v>0</v>
      </c>
      <c r="Q56" s="220">
        <v>0</v>
      </c>
      <c r="R56" s="220">
        <v>0</v>
      </c>
      <c r="S56" s="350">
        <v>0</v>
      </c>
    </row>
    <row r="57" spans="1:19" ht="21.75" customHeight="1">
      <c r="A57" s="125" t="s">
        <v>241</v>
      </c>
      <c r="B57" s="222">
        <f t="shared" si="10"/>
        <v>2059</v>
      </c>
      <c r="C57" s="223">
        <v>1641</v>
      </c>
      <c r="D57" s="167">
        <f t="shared" si="11"/>
        <v>418</v>
      </c>
      <c r="E57" s="223">
        <v>202</v>
      </c>
      <c r="F57" s="223">
        <v>0</v>
      </c>
      <c r="G57" s="223">
        <v>0</v>
      </c>
      <c r="H57" s="223">
        <v>0</v>
      </c>
      <c r="I57" s="223">
        <v>216</v>
      </c>
      <c r="J57" s="351">
        <v>0</v>
      </c>
      <c r="K57" s="222">
        <f t="shared" si="12"/>
        <v>1704</v>
      </c>
      <c r="L57" s="223">
        <f t="shared" si="13"/>
        <v>1641</v>
      </c>
      <c r="M57" s="224">
        <f t="shared" si="14"/>
        <v>63</v>
      </c>
      <c r="N57" s="223">
        <v>63</v>
      </c>
      <c r="O57" s="223">
        <v>0</v>
      </c>
      <c r="P57" s="223">
        <v>0</v>
      </c>
      <c r="Q57" s="223">
        <v>0</v>
      </c>
      <c r="R57" s="223">
        <v>0</v>
      </c>
      <c r="S57" s="351">
        <v>0</v>
      </c>
    </row>
    <row r="58" spans="1:19" ht="21.75" customHeight="1">
      <c r="A58" s="89" t="s">
        <v>242</v>
      </c>
      <c r="B58" s="219">
        <f t="shared" si="10"/>
        <v>6842</v>
      </c>
      <c r="C58" s="220">
        <v>6372</v>
      </c>
      <c r="D58" s="166">
        <f t="shared" si="11"/>
        <v>470</v>
      </c>
      <c r="E58" s="220">
        <v>258</v>
      </c>
      <c r="F58" s="220">
        <v>0</v>
      </c>
      <c r="G58" s="220">
        <v>0</v>
      </c>
      <c r="H58" s="220">
        <v>0</v>
      </c>
      <c r="I58" s="220">
        <v>212</v>
      </c>
      <c r="J58" s="350">
        <v>0</v>
      </c>
      <c r="K58" s="219">
        <f t="shared" si="12"/>
        <v>6433</v>
      </c>
      <c r="L58" s="220">
        <f t="shared" si="13"/>
        <v>6372</v>
      </c>
      <c r="M58" s="221">
        <f t="shared" si="14"/>
        <v>61</v>
      </c>
      <c r="N58" s="220">
        <v>61</v>
      </c>
      <c r="O58" s="220">
        <v>0</v>
      </c>
      <c r="P58" s="220">
        <v>0</v>
      </c>
      <c r="Q58" s="220">
        <v>0</v>
      </c>
      <c r="R58" s="220">
        <v>0</v>
      </c>
      <c r="S58" s="350">
        <v>0</v>
      </c>
    </row>
    <row r="59" spans="1:19" ht="21.75" customHeight="1">
      <c r="A59" s="89" t="s">
        <v>243</v>
      </c>
      <c r="B59" s="219">
        <f t="shared" si="10"/>
        <v>12907</v>
      </c>
      <c r="C59" s="220">
        <v>11640</v>
      </c>
      <c r="D59" s="166">
        <f t="shared" si="11"/>
        <v>1267</v>
      </c>
      <c r="E59" s="220">
        <v>444</v>
      </c>
      <c r="F59" s="220">
        <v>0</v>
      </c>
      <c r="G59" s="220">
        <v>0</v>
      </c>
      <c r="H59" s="220">
        <v>0</v>
      </c>
      <c r="I59" s="220">
        <v>823</v>
      </c>
      <c r="J59" s="350">
        <v>0</v>
      </c>
      <c r="K59" s="219">
        <f t="shared" si="12"/>
        <v>11746</v>
      </c>
      <c r="L59" s="220">
        <f t="shared" si="13"/>
        <v>11640</v>
      </c>
      <c r="M59" s="221">
        <f t="shared" si="14"/>
        <v>106</v>
      </c>
      <c r="N59" s="220">
        <v>106</v>
      </c>
      <c r="O59" s="220">
        <v>0</v>
      </c>
      <c r="P59" s="220">
        <v>0</v>
      </c>
      <c r="Q59" s="220">
        <v>0</v>
      </c>
      <c r="R59" s="220"/>
      <c r="S59" s="350">
        <v>0</v>
      </c>
    </row>
    <row r="60" spans="1:19" ht="21.75" customHeight="1">
      <c r="A60" s="89" t="s">
        <v>244</v>
      </c>
      <c r="B60" s="219">
        <f t="shared" si="10"/>
        <v>10836</v>
      </c>
      <c r="C60" s="220">
        <v>9559</v>
      </c>
      <c r="D60" s="166">
        <f t="shared" si="11"/>
        <v>1277</v>
      </c>
      <c r="E60" s="220">
        <v>928</v>
      </c>
      <c r="F60" s="220">
        <v>0</v>
      </c>
      <c r="G60" s="220">
        <v>0</v>
      </c>
      <c r="H60" s="220">
        <v>0</v>
      </c>
      <c r="I60" s="220">
        <v>349</v>
      </c>
      <c r="J60" s="350">
        <v>0</v>
      </c>
      <c r="K60" s="219">
        <f t="shared" si="12"/>
        <v>10214</v>
      </c>
      <c r="L60" s="220">
        <f t="shared" si="13"/>
        <v>9559</v>
      </c>
      <c r="M60" s="221">
        <f t="shared" si="14"/>
        <v>655</v>
      </c>
      <c r="N60" s="220">
        <v>655</v>
      </c>
      <c r="O60" s="220">
        <v>0</v>
      </c>
      <c r="P60" s="220">
        <v>0</v>
      </c>
      <c r="Q60" s="220">
        <v>0</v>
      </c>
      <c r="R60" s="220">
        <v>0</v>
      </c>
      <c r="S60" s="350">
        <v>0</v>
      </c>
    </row>
    <row r="61" spans="1:19" ht="21.75" customHeight="1">
      <c r="A61" s="89" t="s">
        <v>245</v>
      </c>
      <c r="B61" s="219">
        <f t="shared" si="10"/>
        <v>10076</v>
      </c>
      <c r="C61" s="220">
        <v>8466</v>
      </c>
      <c r="D61" s="166">
        <f t="shared" si="11"/>
        <v>1610</v>
      </c>
      <c r="E61" s="220">
        <v>1083</v>
      </c>
      <c r="F61" s="220">
        <v>0</v>
      </c>
      <c r="G61" s="220">
        <v>0</v>
      </c>
      <c r="H61" s="220">
        <v>0</v>
      </c>
      <c r="I61" s="220">
        <v>527</v>
      </c>
      <c r="J61" s="350">
        <v>0</v>
      </c>
      <c r="K61" s="219">
        <f t="shared" si="12"/>
        <v>9367</v>
      </c>
      <c r="L61" s="220">
        <f t="shared" si="13"/>
        <v>8466</v>
      </c>
      <c r="M61" s="221">
        <f t="shared" si="14"/>
        <v>901</v>
      </c>
      <c r="N61" s="220">
        <v>788</v>
      </c>
      <c r="O61" s="220">
        <v>0</v>
      </c>
      <c r="P61" s="220">
        <v>0</v>
      </c>
      <c r="Q61" s="220">
        <v>0</v>
      </c>
      <c r="R61" s="220">
        <v>113</v>
      </c>
      <c r="S61" s="350">
        <v>0</v>
      </c>
    </row>
    <row r="62" spans="1:19" ht="21.75" customHeight="1">
      <c r="A62" s="125" t="s">
        <v>246</v>
      </c>
      <c r="B62" s="222">
        <f t="shared" si="10"/>
        <v>13798</v>
      </c>
      <c r="C62" s="223">
        <v>11635</v>
      </c>
      <c r="D62" s="167">
        <f t="shared" si="11"/>
        <v>2163</v>
      </c>
      <c r="E62" s="223">
        <v>635</v>
      </c>
      <c r="F62" s="223">
        <v>106</v>
      </c>
      <c r="G62" s="223">
        <v>0</v>
      </c>
      <c r="H62" s="223">
        <v>0</v>
      </c>
      <c r="I62" s="223">
        <v>1422</v>
      </c>
      <c r="J62" s="351">
        <v>0</v>
      </c>
      <c r="K62" s="222">
        <f t="shared" si="12"/>
        <v>11957</v>
      </c>
      <c r="L62" s="223">
        <f t="shared" si="13"/>
        <v>11635</v>
      </c>
      <c r="M62" s="224">
        <f t="shared" si="14"/>
        <v>322</v>
      </c>
      <c r="N62" s="223">
        <v>322</v>
      </c>
      <c r="O62" s="223">
        <v>0</v>
      </c>
      <c r="P62" s="223">
        <v>0</v>
      </c>
      <c r="Q62" s="223">
        <v>0</v>
      </c>
      <c r="R62" s="223">
        <v>0</v>
      </c>
      <c r="S62" s="351">
        <v>0</v>
      </c>
    </row>
    <row r="63" spans="1:19" ht="21.75" customHeight="1">
      <c r="A63" s="89" t="s">
        <v>247</v>
      </c>
      <c r="B63" s="219">
        <f t="shared" si="10"/>
        <v>8543</v>
      </c>
      <c r="C63" s="220">
        <v>7873</v>
      </c>
      <c r="D63" s="166">
        <f t="shared" si="11"/>
        <v>670</v>
      </c>
      <c r="E63" s="220">
        <v>0</v>
      </c>
      <c r="F63" s="220">
        <v>0</v>
      </c>
      <c r="G63" s="220">
        <v>0</v>
      </c>
      <c r="H63" s="220">
        <v>9</v>
      </c>
      <c r="I63" s="220">
        <v>661</v>
      </c>
      <c r="J63" s="350">
        <v>0</v>
      </c>
      <c r="K63" s="219">
        <f t="shared" si="12"/>
        <v>7906</v>
      </c>
      <c r="L63" s="220">
        <f t="shared" si="13"/>
        <v>7873</v>
      </c>
      <c r="M63" s="221">
        <f t="shared" si="14"/>
        <v>33</v>
      </c>
      <c r="N63" s="220">
        <v>0</v>
      </c>
      <c r="O63" s="220">
        <v>0</v>
      </c>
      <c r="P63" s="220">
        <v>0</v>
      </c>
      <c r="Q63" s="220">
        <v>0</v>
      </c>
      <c r="R63" s="220">
        <v>33</v>
      </c>
      <c r="S63" s="350">
        <v>0</v>
      </c>
    </row>
    <row r="64" spans="1:19" ht="21.75" customHeight="1">
      <c r="A64" s="89" t="s">
        <v>248</v>
      </c>
      <c r="B64" s="219">
        <f t="shared" si="10"/>
        <v>7524</v>
      </c>
      <c r="C64" s="220">
        <v>7208</v>
      </c>
      <c r="D64" s="166">
        <f t="shared" si="11"/>
        <v>316</v>
      </c>
      <c r="E64" s="220">
        <v>0</v>
      </c>
      <c r="F64" s="220">
        <v>0</v>
      </c>
      <c r="G64" s="220">
        <v>0</v>
      </c>
      <c r="H64" s="220">
        <v>0</v>
      </c>
      <c r="I64" s="220">
        <v>316</v>
      </c>
      <c r="J64" s="350">
        <v>0</v>
      </c>
      <c r="K64" s="219">
        <f t="shared" si="12"/>
        <v>7242</v>
      </c>
      <c r="L64" s="220">
        <f t="shared" si="13"/>
        <v>7208</v>
      </c>
      <c r="M64" s="221">
        <f t="shared" si="14"/>
        <v>34</v>
      </c>
      <c r="N64" s="220">
        <v>0</v>
      </c>
      <c r="O64" s="220">
        <v>0</v>
      </c>
      <c r="P64" s="220">
        <v>0</v>
      </c>
      <c r="Q64" s="220">
        <v>0</v>
      </c>
      <c r="R64" s="220">
        <v>34</v>
      </c>
      <c r="S64" s="350">
        <v>0</v>
      </c>
    </row>
    <row r="65" spans="1:19" ht="21.75" customHeight="1">
      <c r="A65" s="89" t="s">
        <v>249</v>
      </c>
      <c r="B65" s="219">
        <f t="shared" si="10"/>
        <v>3730</v>
      </c>
      <c r="C65" s="220">
        <v>3511</v>
      </c>
      <c r="D65" s="166">
        <f t="shared" si="11"/>
        <v>219</v>
      </c>
      <c r="E65" s="220">
        <v>0</v>
      </c>
      <c r="F65" s="220">
        <v>0</v>
      </c>
      <c r="G65" s="220">
        <v>0</v>
      </c>
      <c r="H65" s="220">
        <v>0</v>
      </c>
      <c r="I65" s="220">
        <v>219</v>
      </c>
      <c r="J65" s="350">
        <v>0</v>
      </c>
      <c r="K65" s="219">
        <f t="shared" si="12"/>
        <v>3511</v>
      </c>
      <c r="L65" s="220">
        <f t="shared" si="13"/>
        <v>3511</v>
      </c>
      <c r="M65" s="221">
        <f t="shared" si="14"/>
        <v>0</v>
      </c>
      <c r="N65" s="220">
        <v>0</v>
      </c>
      <c r="O65" s="220">
        <v>0</v>
      </c>
      <c r="P65" s="220">
        <v>0</v>
      </c>
      <c r="Q65" s="220">
        <v>0</v>
      </c>
      <c r="R65" s="220">
        <v>0</v>
      </c>
      <c r="S65" s="350">
        <v>0</v>
      </c>
    </row>
    <row r="66" spans="1:19" ht="21.75" customHeight="1">
      <c r="A66" s="89" t="s">
        <v>250</v>
      </c>
      <c r="B66" s="219">
        <f t="shared" si="10"/>
        <v>8152</v>
      </c>
      <c r="C66" s="220">
        <v>6449</v>
      </c>
      <c r="D66" s="166">
        <f t="shared" si="11"/>
        <v>1703</v>
      </c>
      <c r="E66" s="220">
        <v>137</v>
      </c>
      <c r="F66" s="220">
        <v>22</v>
      </c>
      <c r="G66" s="220">
        <v>0</v>
      </c>
      <c r="H66" s="220">
        <v>0</v>
      </c>
      <c r="I66" s="220">
        <v>1463</v>
      </c>
      <c r="J66" s="350">
        <v>81</v>
      </c>
      <c r="K66" s="219">
        <f t="shared" si="12"/>
        <v>6517</v>
      </c>
      <c r="L66" s="220">
        <f t="shared" si="13"/>
        <v>6449</v>
      </c>
      <c r="M66" s="221">
        <f t="shared" si="14"/>
        <v>68</v>
      </c>
      <c r="N66" s="220">
        <v>0</v>
      </c>
      <c r="O66" s="220">
        <v>0</v>
      </c>
      <c r="P66" s="220">
        <v>0</v>
      </c>
      <c r="Q66" s="220">
        <v>0</v>
      </c>
      <c r="R66" s="220">
        <v>68</v>
      </c>
      <c r="S66" s="350">
        <v>0</v>
      </c>
    </row>
    <row r="67" spans="1:19" ht="21.75" customHeight="1">
      <c r="A67" s="125" t="s">
        <v>251</v>
      </c>
      <c r="B67" s="222">
        <f t="shared" si="10"/>
        <v>1438</v>
      </c>
      <c r="C67" s="223">
        <v>1245</v>
      </c>
      <c r="D67" s="167">
        <f t="shared" si="11"/>
        <v>193</v>
      </c>
      <c r="E67" s="223">
        <v>42</v>
      </c>
      <c r="F67" s="223">
        <v>0</v>
      </c>
      <c r="G67" s="223">
        <v>0</v>
      </c>
      <c r="H67" s="223">
        <v>0</v>
      </c>
      <c r="I67" s="223">
        <v>135</v>
      </c>
      <c r="J67" s="351">
        <v>16</v>
      </c>
      <c r="K67" s="222">
        <f t="shared" si="12"/>
        <v>1287</v>
      </c>
      <c r="L67" s="223">
        <f t="shared" si="13"/>
        <v>1245</v>
      </c>
      <c r="M67" s="224">
        <f t="shared" si="14"/>
        <v>42</v>
      </c>
      <c r="N67" s="223">
        <v>42</v>
      </c>
      <c r="O67" s="223">
        <v>0</v>
      </c>
      <c r="P67" s="223">
        <v>0</v>
      </c>
      <c r="Q67" s="223">
        <v>0</v>
      </c>
      <c r="R67" s="223">
        <v>0</v>
      </c>
      <c r="S67" s="351">
        <v>0</v>
      </c>
    </row>
    <row r="68" spans="1:19" ht="21.75" customHeight="1">
      <c r="A68" s="89" t="s">
        <v>252</v>
      </c>
      <c r="B68" s="219">
        <f t="shared" si="10"/>
        <v>1051</v>
      </c>
      <c r="C68" s="220">
        <v>898</v>
      </c>
      <c r="D68" s="166">
        <f t="shared" si="11"/>
        <v>153</v>
      </c>
      <c r="E68" s="220">
        <v>48</v>
      </c>
      <c r="F68" s="220">
        <v>0</v>
      </c>
      <c r="G68" s="220">
        <v>0</v>
      </c>
      <c r="H68" s="220">
        <v>0</v>
      </c>
      <c r="I68" s="220">
        <v>96</v>
      </c>
      <c r="J68" s="350">
        <v>9</v>
      </c>
      <c r="K68" s="219">
        <f t="shared" si="12"/>
        <v>946</v>
      </c>
      <c r="L68" s="220">
        <f t="shared" si="13"/>
        <v>898</v>
      </c>
      <c r="M68" s="221">
        <f t="shared" si="14"/>
        <v>48</v>
      </c>
      <c r="N68" s="220">
        <v>48</v>
      </c>
      <c r="O68" s="220">
        <v>0</v>
      </c>
      <c r="P68" s="220">
        <v>0</v>
      </c>
      <c r="Q68" s="220">
        <v>0</v>
      </c>
      <c r="R68" s="220">
        <v>0</v>
      </c>
      <c r="S68" s="350">
        <v>0</v>
      </c>
    </row>
    <row r="69" spans="1:19" ht="21.75" customHeight="1" thickBot="1">
      <c r="A69" s="127" t="s">
        <v>253</v>
      </c>
      <c r="B69" s="228">
        <f t="shared" si="10"/>
        <v>328</v>
      </c>
      <c r="C69" s="229">
        <v>289</v>
      </c>
      <c r="D69" s="169">
        <f t="shared" si="11"/>
        <v>39</v>
      </c>
      <c r="E69" s="229">
        <v>0</v>
      </c>
      <c r="F69" s="229">
        <v>0</v>
      </c>
      <c r="G69" s="229">
        <v>0</v>
      </c>
      <c r="H69" s="229">
        <v>0</v>
      </c>
      <c r="I69" s="229">
        <v>33</v>
      </c>
      <c r="J69" s="353">
        <v>6</v>
      </c>
      <c r="K69" s="228">
        <f t="shared" si="12"/>
        <v>289</v>
      </c>
      <c r="L69" s="229">
        <f t="shared" si="13"/>
        <v>289</v>
      </c>
      <c r="M69" s="230">
        <f t="shared" si="14"/>
        <v>0</v>
      </c>
      <c r="N69" s="229">
        <v>0</v>
      </c>
      <c r="O69" s="229">
        <v>0</v>
      </c>
      <c r="P69" s="229">
        <v>0</v>
      </c>
      <c r="Q69" s="229">
        <v>0</v>
      </c>
      <c r="R69" s="229">
        <v>0</v>
      </c>
      <c r="S69" s="353">
        <v>0</v>
      </c>
    </row>
    <row r="70" spans="1:19" ht="45" customHeight="1" thickBot="1">
      <c r="A70" s="241" t="s">
        <v>35</v>
      </c>
      <c r="B70" s="228">
        <f>SUM(B7:B36,B43:B69)</f>
        <v>2299319</v>
      </c>
      <c r="C70" s="229">
        <f aca="true" t="shared" si="15" ref="C70:S70">SUM(C7:C36,C43:C69)</f>
        <v>1903385</v>
      </c>
      <c r="D70" s="229">
        <f t="shared" si="15"/>
        <v>395934</v>
      </c>
      <c r="E70" s="229">
        <f t="shared" si="15"/>
        <v>180588</v>
      </c>
      <c r="F70" s="229">
        <f t="shared" si="15"/>
        <v>5200</v>
      </c>
      <c r="G70" s="229">
        <f t="shared" si="15"/>
        <v>153</v>
      </c>
      <c r="H70" s="229">
        <f t="shared" si="15"/>
        <v>461</v>
      </c>
      <c r="I70" s="229">
        <f t="shared" si="15"/>
        <v>201981</v>
      </c>
      <c r="J70" s="353">
        <f t="shared" si="15"/>
        <v>7551</v>
      </c>
      <c r="K70" s="228">
        <f t="shared" si="15"/>
        <v>2058774</v>
      </c>
      <c r="L70" s="229">
        <f t="shared" si="15"/>
        <v>1903385</v>
      </c>
      <c r="M70" s="230">
        <f t="shared" si="15"/>
        <v>155389</v>
      </c>
      <c r="N70" s="229">
        <f t="shared" si="15"/>
        <v>141709</v>
      </c>
      <c r="O70" s="229">
        <f t="shared" si="15"/>
        <v>0</v>
      </c>
      <c r="P70" s="229">
        <f t="shared" si="15"/>
        <v>0</v>
      </c>
      <c r="Q70" s="229">
        <f t="shared" si="15"/>
        <v>0</v>
      </c>
      <c r="R70" s="229">
        <f t="shared" si="15"/>
        <v>11889</v>
      </c>
      <c r="S70" s="353">
        <f t="shared" si="15"/>
        <v>1791</v>
      </c>
    </row>
    <row r="71" ht="19.5" customHeight="1">
      <c r="A71" s="260" t="s">
        <v>174</v>
      </c>
    </row>
    <row r="72" spans="1:13" ht="19.5" customHeight="1">
      <c r="A72" s="260" t="s">
        <v>176</v>
      </c>
      <c r="K72" s="14"/>
      <c r="M72" s="14"/>
    </row>
    <row r="73" spans="1:13" ht="19.5" customHeight="1">
      <c r="A73" s="260" t="s">
        <v>177</v>
      </c>
      <c r="K73" s="14"/>
      <c r="M73" s="14"/>
    </row>
    <row r="74" spans="1:13" ht="19.5" customHeight="1">
      <c r="A74" s="260" t="s">
        <v>175</v>
      </c>
      <c r="K74" s="14"/>
      <c r="M74" s="14"/>
    </row>
    <row r="75" spans="11:13" ht="27.75" customHeight="1">
      <c r="K75" s="14"/>
      <c r="M75" s="14"/>
    </row>
  </sheetData>
  <mergeCells count="42">
    <mergeCell ref="M41:M42"/>
    <mergeCell ref="S41:S42"/>
    <mergeCell ref="N41:N42"/>
    <mergeCell ref="O41:O42"/>
    <mergeCell ref="M4:S4"/>
    <mergeCell ref="M5:M6"/>
    <mergeCell ref="K4:K6"/>
    <mergeCell ref="L4:L6"/>
    <mergeCell ref="S5:S6"/>
    <mergeCell ref="Q5:Q6"/>
    <mergeCell ref="R5:R6"/>
    <mergeCell ref="P5:P6"/>
    <mergeCell ref="D5:D6"/>
    <mergeCell ref="B40:B42"/>
    <mergeCell ref="C40:C42"/>
    <mergeCell ref="D40:J40"/>
    <mergeCell ref="D41:D42"/>
    <mergeCell ref="E41:E42"/>
    <mergeCell ref="F41:F42"/>
    <mergeCell ref="G5:G6"/>
    <mergeCell ref="G41:G42"/>
    <mergeCell ref="J5:J6"/>
    <mergeCell ref="A3:A6"/>
    <mergeCell ref="N5:N6"/>
    <mergeCell ref="O5:O6"/>
    <mergeCell ref="E5:E6"/>
    <mergeCell ref="F5:F6"/>
    <mergeCell ref="H5:H6"/>
    <mergeCell ref="I5:I6"/>
    <mergeCell ref="C4:C6"/>
    <mergeCell ref="B4:B6"/>
    <mergeCell ref="D4:J4"/>
    <mergeCell ref="A39:A42"/>
    <mergeCell ref="Q41:Q42"/>
    <mergeCell ref="R41:R42"/>
    <mergeCell ref="H41:H42"/>
    <mergeCell ref="I41:I42"/>
    <mergeCell ref="J41:J42"/>
    <mergeCell ref="L40:L42"/>
    <mergeCell ref="P41:P42"/>
    <mergeCell ref="K40:K42"/>
    <mergeCell ref="M40:S40"/>
  </mergeCells>
  <printOptions horizontalCentered="1"/>
  <pageMargins left="0.5905511811023623" right="0.5905511811023623" top="0.5905511811023623" bottom="0.5905511811023623" header="0.3937007874015748" footer="0.3937007874015748"/>
  <pageSetup firstPageNumber="25" useFirstPageNumber="1" fitToHeight="2" fitToWidth="2" horizontalDpi="600" verticalDpi="600" orientation="portrait" pageOrder="overThenDown" paperSize="9" scale="90" r:id="rId2"/>
  <headerFooter alignWithMargins="0">
    <oddFooter>&amp;C&amp;P</oddFooter>
  </headerFooter>
  <rowBreaks count="1" manualBreakCount="1">
    <brk id="36" max="16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6">
    <tabColor indexed="11"/>
  </sheetPr>
  <dimension ref="A1:Q74"/>
  <sheetViews>
    <sheetView view="pageBreakPreview" zoomScale="75" zoomScaleSheetLayoutView="75" workbookViewId="0" topLeftCell="A1">
      <pane xSplit="1" ySplit="6" topLeftCell="B50" activePane="bottomRight" state="frozen"/>
      <selection pane="topLeft" activeCell="I50" sqref="I50:I75"/>
      <selection pane="topRight" activeCell="I50" sqref="I50:I75"/>
      <selection pane="bottomLeft" activeCell="I50" sqref="I50:I75"/>
      <selection pane="bottomRight" activeCell="O1" sqref="O1"/>
    </sheetView>
  </sheetViews>
  <sheetFormatPr defaultColWidth="8.796875" defaultRowHeight="15"/>
  <cols>
    <col min="1" max="2" width="11.59765625" style="9" customWidth="1"/>
    <col min="3" max="5" width="10.59765625" style="9" customWidth="1"/>
    <col min="6" max="6" width="11.59765625" style="9" customWidth="1"/>
    <col min="7" max="9" width="10.5" style="9" customWidth="1"/>
    <col min="10" max="10" width="11.59765625" style="9" customWidth="1"/>
    <col min="11" max="13" width="10.59765625" style="9" customWidth="1"/>
    <col min="14" max="14" width="11.59765625" style="9" customWidth="1"/>
    <col min="15" max="17" width="10.59765625" style="9" customWidth="1"/>
    <col min="18" max="18" width="2.5" style="9" customWidth="1"/>
    <col min="19" max="16384" width="11" style="9" customWidth="1"/>
  </cols>
  <sheetData>
    <row r="1" s="13" customFormat="1" ht="18" customHeight="1">
      <c r="A1" s="27" t="s">
        <v>56</v>
      </c>
    </row>
    <row r="2" spans="1:17" s="13" customFormat="1" ht="24" customHeight="1" thickBot="1">
      <c r="A2" s="27" t="s">
        <v>273</v>
      </c>
      <c r="Q2" s="21" t="s">
        <v>112</v>
      </c>
    </row>
    <row r="3" spans="1:17" s="13" customFormat="1" ht="19.5" customHeight="1" thickBot="1">
      <c r="A3" s="421" t="s">
        <v>32</v>
      </c>
      <c r="B3" s="472" t="s">
        <v>0</v>
      </c>
      <c r="C3" s="473"/>
      <c r="D3" s="473"/>
      <c r="E3" s="473"/>
      <c r="F3" s="473"/>
      <c r="G3" s="473"/>
      <c r="H3" s="473"/>
      <c r="I3" s="473"/>
      <c r="J3" s="473"/>
      <c r="K3" s="473"/>
      <c r="L3" s="473"/>
      <c r="M3" s="473"/>
      <c r="N3" s="473"/>
      <c r="O3" s="473"/>
      <c r="P3" s="473"/>
      <c r="Q3" s="474"/>
    </row>
    <row r="4" spans="1:17" s="13" customFormat="1" ht="18.75" customHeight="1">
      <c r="A4" s="422"/>
      <c r="B4" s="469" t="s">
        <v>258</v>
      </c>
      <c r="C4" s="382" t="s">
        <v>1</v>
      </c>
      <c r="D4" s="383"/>
      <c r="E4" s="471"/>
      <c r="F4" s="115" t="s">
        <v>279</v>
      </c>
      <c r="G4" s="116"/>
      <c r="H4" s="116"/>
      <c r="I4" s="117"/>
      <c r="J4" s="115" t="s">
        <v>280</v>
      </c>
      <c r="K4" s="116"/>
      <c r="L4" s="116"/>
      <c r="M4" s="117"/>
      <c r="N4" s="115" t="s">
        <v>154</v>
      </c>
      <c r="O4" s="116"/>
      <c r="P4" s="116"/>
      <c r="Q4" s="117"/>
    </row>
    <row r="5" spans="1:17" s="13" customFormat="1" ht="15.75" customHeight="1">
      <c r="A5" s="422"/>
      <c r="B5" s="469"/>
      <c r="C5" s="467" t="s">
        <v>276</v>
      </c>
      <c r="D5" s="467" t="s">
        <v>277</v>
      </c>
      <c r="E5" s="465" t="s">
        <v>278</v>
      </c>
      <c r="F5" s="469" t="s">
        <v>136</v>
      </c>
      <c r="G5" s="467" t="s">
        <v>276</v>
      </c>
      <c r="H5" s="467" t="s">
        <v>277</v>
      </c>
      <c r="I5" s="465" t="s">
        <v>278</v>
      </c>
      <c r="J5" s="469" t="s">
        <v>136</v>
      </c>
      <c r="K5" s="467" t="s">
        <v>276</v>
      </c>
      <c r="L5" s="467" t="s">
        <v>277</v>
      </c>
      <c r="M5" s="465" t="s">
        <v>278</v>
      </c>
      <c r="N5" s="469" t="s">
        <v>136</v>
      </c>
      <c r="O5" s="467" t="s">
        <v>276</v>
      </c>
      <c r="P5" s="467" t="s">
        <v>277</v>
      </c>
      <c r="Q5" s="465" t="s">
        <v>278</v>
      </c>
    </row>
    <row r="6" spans="1:17" s="13" customFormat="1" ht="21.75" customHeight="1" thickBot="1">
      <c r="A6" s="423"/>
      <c r="B6" s="470"/>
      <c r="C6" s="468"/>
      <c r="D6" s="468"/>
      <c r="E6" s="466"/>
      <c r="F6" s="470"/>
      <c r="G6" s="468"/>
      <c r="H6" s="468"/>
      <c r="I6" s="466"/>
      <c r="J6" s="470"/>
      <c r="K6" s="468"/>
      <c r="L6" s="468"/>
      <c r="M6" s="466"/>
      <c r="N6" s="470"/>
      <c r="O6" s="468"/>
      <c r="P6" s="468"/>
      <c r="Q6" s="466"/>
    </row>
    <row r="7" spans="1:17" ht="22.5" customHeight="1">
      <c r="A7" s="128" t="s">
        <v>200</v>
      </c>
      <c r="B7" s="170">
        <f>SUM(C7:E7)</f>
        <v>66109</v>
      </c>
      <c r="C7" s="217">
        <f>SUM(G7,K7,O7)</f>
        <v>2665</v>
      </c>
      <c r="D7" s="217">
        <f>SUM(H7,L7,P7)</f>
        <v>57647</v>
      </c>
      <c r="E7" s="355">
        <f>SUM(I7,M7,Q7)</f>
        <v>5797</v>
      </c>
      <c r="F7" s="165">
        <f>SUM(G7:I7)</f>
        <v>14478</v>
      </c>
      <c r="G7" s="217">
        <v>0</v>
      </c>
      <c r="H7" s="217">
        <v>10735</v>
      </c>
      <c r="I7" s="355">
        <v>3743</v>
      </c>
      <c r="J7" s="170">
        <f aca="true" t="shared" si="0" ref="J7:J36">SUM(K7:M7)</f>
        <v>0</v>
      </c>
      <c r="K7" s="217">
        <v>0</v>
      </c>
      <c r="L7" s="217">
        <v>0</v>
      </c>
      <c r="M7" s="355">
        <v>0</v>
      </c>
      <c r="N7" s="165">
        <f>SUM(O7:Q7)</f>
        <v>51631</v>
      </c>
      <c r="O7" s="217">
        <v>2665</v>
      </c>
      <c r="P7" s="217">
        <v>46912</v>
      </c>
      <c r="Q7" s="355">
        <v>2054</v>
      </c>
    </row>
    <row r="8" spans="1:17" ht="22.5" customHeight="1">
      <c r="A8" s="89" t="s">
        <v>201</v>
      </c>
      <c r="B8" s="171">
        <f aca="true" t="shared" si="1" ref="B8:B56">SUM(C8:E8)</f>
        <v>12866</v>
      </c>
      <c r="C8" s="220">
        <f aca="true" t="shared" si="2" ref="C8:C36">SUM(G8,K8,O8)</f>
        <v>2748</v>
      </c>
      <c r="D8" s="220">
        <f aca="true" t="shared" si="3" ref="D8:D36">SUM(H8,L8,P8)</f>
        <v>8669</v>
      </c>
      <c r="E8" s="350">
        <f aca="true" t="shared" si="4" ref="E8:E36">SUM(I8,M8,Q8)</f>
        <v>1449</v>
      </c>
      <c r="F8" s="166">
        <f aca="true" t="shared" si="5" ref="F8:F36">SUM(G8:I8)</f>
        <v>12866</v>
      </c>
      <c r="G8" s="220">
        <v>2748</v>
      </c>
      <c r="H8" s="220">
        <v>8669</v>
      </c>
      <c r="I8" s="350">
        <v>1449</v>
      </c>
      <c r="J8" s="171">
        <f t="shared" si="0"/>
        <v>0</v>
      </c>
      <c r="K8" s="220">
        <v>0</v>
      </c>
      <c r="L8" s="220">
        <v>0</v>
      </c>
      <c r="M8" s="350">
        <v>0</v>
      </c>
      <c r="N8" s="166">
        <f aca="true" t="shared" si="6" ref="N8:N36">SUM(O8:Q8)</f>
        <v>0</v>
      </c>
      <c r="O8" s="220">
        <v>0</v>
      </c>
      <c r="P8" s="220">
        <v>0</v>
      </c>
      <c r="Q8" s="350">
        <v>0</v>
      </c>
    </row>
    <row r="9" spans="1:17" ht="22.5" customHeight="1">
      <c r="A9" s="89" t="s">
        <v>202</v>
      </c>
      <c r="B9" s="171">
        <f t="shared" si="1"/>
        <v>21658</v>
      </c>
      <c r="C9" s="220">
        <f t="shared" si="2"/>
        <v>3074</v>
      </c>
      <c r="D9" s="220">
        <f t="shared" si="3"/>
        <v>16037</v>
      </c>
      <c r="E9" s="350">
        <f t="shared" si="4"/>
        <v>2547</v>
      </c>
      <c r="F9" s="166">
        <f t="shared" si="5"/>
        <v>21658</v>
      </c>
      <c r="G9" s="220">
        <v>3074</v>
      </c>
      <c r="H9" s="220">
        <v>16037</v>
      </c>
      <c r="I9" s="350">
        <v>2547</v>
      </c>
      <c r="J9" s="171">
        <f t="shared" si="0"/>
        <v>0</v>
      </c>
      <c r="K9" s="220">
        <v>0</v>
      </c>
      <c r="L9" s="220">
        <v>0</v>
      </c>
      <c r="M9" s="350">
        <v>0</v>
      </c>
      <c r="N9" s="166">
        <f t="shared" si="6"/>
        <v>0</v>
      </c>
      <c r="O9" s="220">
        <v>0</v>
      </c>
      <c r="P9" s="220">
        <v>0</v>
      </c>
      <c r="Q9" s="350">
        <v>0</v>
      </c>
    </row>
    <row r="10" spans="1:17" ht="22.5" customHeight="1">
      <c r="A10" s="89" t="s">
        <v>203</v>
      </c>
      <c r="B10" s="171">
        <f t="shared" si="1"/>
        <v>14262</v>
      </c>
      <c r="C10" s="220">
        <f t="shared" si="2"/>
        <v>5</v>
      </c>
      <c r="D10" s="220">
        <f t="shared" si="3"/>
        <v>13823</v>
      </c>
      <c r="E10" s="350">
        <f t="shared" si="4"/>
        <v>434</v>
      </c>
      <c r="F10" s="166">
        <f t="shared" si="5"/>
        <v>4469</v>
      </c>
      <c r="G10" s="220">
        <v>5</v>
      </c>
      <c r="H10" s="220">
        <v>4030</v>
      </c>
      <c r="I10" s="350">
        <v>434</v>
      </c>
      <c r="J10" s="171">
        <f t="shared" si="0"/>
        <v>8926</v>
      </c>
      <c r="K10" s="220">
        <v>0</v>
      </c>
      <c r="L10" s="220">
        <v>8926</v>
      </c>
      <c r="M10" s="350">
        <v>0</v>
      </c>
      <c r="N10" s="166">
        <f t="shared" si="6"/>
        <v>867</v>
      </c>
      <c r="O10" s="220">
        <v>0</v>
      </c>
      <c r="P10" s="220">
        <v>867</v>
      </c>
      <c r="Q10" s="350">
        <v>0</v>
      </c>
    </row>
    <row r="11" spans="1:17" ht="22.5" customHeight="1">
      <c r="A11" s="125" t="s">
        <v>204</v>
      </c>
      <c r="B11" s="172">
        <f t="shared" si="1"/>
        <v>5745</v>
      </c>
      <c r="C11" s="223">
        <f t="shared" si="2"/>
        <v>39</v>
      </c>
      <c r="D11" s="223">
        <f t="shared" si="3"/>
        <v>5154</v>
      </c>
      <c r="E11" s="351">
        <f t="shared" si="4"/>
        <v>552</v>
      </c>
      <c r="F11" s="167">
        <f t="shared" si="5"/>
        <v>3394</v>
      </c>
      <c r="G11" s="223">
        <v>39</v>
      </c>
      <c r="H11" s="223">
        <v>2803</v>
      </c>
      <c r="I11" s="351">
        <v>552</v>
      </c>
      <c r="J11" s="172">
        <f t="shared" si="0"/>
        <v>2351</v>
      </c>
      <c r="K11" s="223">
        <v>0</v>
      </c>
      <c r="L11" s="223">
        <v>2351</v>
      </c>
      <c r="M11" s="351">
        <v>0</v>
      </c>
      <c r="N11" s="167">
        <f t="shared" si="6"/>
        <v>0</v>
      </c>
      <c r="O11" s="223">
        <v>0</v>
      </c>
      <c r="P11" s="223">
        <v>0</v>
      </c>
      <c r="Q11" s="351">
        <v>0</v>
      </c>
    </row>
    <row r="12" spans="1:17" ht="22.5" customHeight="1">
      <c r="A12" s="126" t="s">
        <v>205</v>
      </c>
      <c r="B12" s="173">
        <f t="shared" si="1"/>
        <v>7253</v>
      </c>
      <c r="C12" s="226">
        <f t="shared" si="2"/>
        <v>72</v>
      </c>
      <c r="D12" s="226">
        <f t="shared" si="3"/>
        <v>6817</v>
      </c>
      <c r="E12" s="352">
        <f t="shared" si="4"/>
        <v>364</v>
      </c>
      <c r="F12" s="168">
        <f t="shared" si="5"/>
        <v>7253</v>
      </c>
      <c r="G12" s="226">
        <v>72</v>
      </c>
      <c r="H12" s="226">
        <v>6817</v>
      </c>
      <c r="I12" s="352">
        <v>364</v>
      </c>
      <c r="J12" s="173">
        <f t="shared" si="0"/>
        <v>0</v>
      </c>
      <c r="K12" s="226">
        <v>0</v>
      </c>
      <c r="L12" s="226">
        <v>0</v>
      </c>
      <c r="M12" s="352">
        <v>0</v>
      </c>
      <c r="N12" s="168">
        <f t="shared" si="6"/>
        <v>0</v>
      </c>
      <c r="O12" s="226">
        <v>0</v>
      </c>
      <c r="P12" s="226">
        <v>0</v>
      </c>
      <c r="Q12" s="352">
        <v>0</v>
      </c>
    </row>
    <row r="13" spans="1:17" ht="22.5" customHeight="1">
      <c r="A13" s="89" t="s">
        <v>206</v>
      </c>
      <c r="B13" s="171">
        <f t="shared" si="1"/>
        <v>6973</v>
      </c>
      <c r="C13" s="220">
        <f t="shared" si="2"/>
        <v>623</v>
      </c>
      <c r="D13" s="220">
        <f t="shared" si="3"/>
        <v>6350</v>
      </c>
      <c r="E13" s="350">
        <f t="shared" si="4"/>
        <v>0</v>
      </c>
      <c r="F13" s="166">
        <f t="shared" si="5"/>
        <v>3233</v>
      </c>
      <c r="G13" s="220">
        <v>623</v>
      </c>
      <c r="H13" s="220">
        <v>2610</v>
      </c>
      <c r="I13" s="350">
        <v>0</v>
      </c>
      <c r="J13" s="171">
        <f t="shared" si="0"/>
        <v>3740</v>
      </c>
      <c r="K13" s="220">
        <v>0</v>
      </c>
      <c r="L13" s="220">
        <v>3740</v>
      </c>
      <c r="M13" s="350">
        <v>0</v>
      </c>
      <c r="N13" s="166">
        <f t="shared" si="6"/>
        <v>0</v>
      </c>
      <c r="O13" s="220">
        <v>0</v>
      </c>
      <c r="P13" s="220">
        <v>0</v>
      </c>
      <c r="Q13" s="350">
        <v>0</v>
      </c>
    </row>
    <row r="14" spans="1:17" ht="22.5" customHeight="1">
      <c r="A14" s="89" t="s">
        <v>207</v>
      </c>
      <c r="B14" s="171">
        <f t="shared" si="1"/>
        <v>4332</v>
      </c>
      <c r="C14" s="220">
        <f t="shared" si="2"/>
        <v>1509</v>
      </c>
      <c r="D14" s="220">
        <f t="shared" si="3"/>
        <v>2017</v>
      </c>
      <c r="E14" s="350">
        <f t="shared" si="4"/>
        <v>806</v>
      </c>
      <c r="F14" s="166">
        <f t="shared" si="5"/>
        <v>4332</v>
      </c>
      <c r="G14" s="220">
        <v>1509</v>
      </c>
      <c r="H14" s="220">
        <v>2017</v>
      </c>
      <c r="I14" s="350">
        <v>806</v>
      </c>
      <c r="J14" s="171">
        <f t="shared" si="0"/>
        <v>0</v>
      </c>
      <c r="K14" s="220">
        <v>0</v>
      </c>
      <c r="L14" s="220">
        <v>0</v>
      </c>
      <c r="M14" s="350">
        <v>0</v>
      </c>
      <c r="N14" s="166">
        <f t="shared" si="6"/>
        <v>0</v>
      </c>
      <c r="O14" s="220">
        <v>0</v>
      </c>
      <c r="P14" s="220">
        <v>0</v>
      </c>
      <c r="Q14" s="350">
        <v>0</v>
      </c>
    </row>
    <row r="15" spans="1:17" ht="22.5" customHeight="1">
      <c r="A15" s="89" t="s">
        <v>208</v>
      </c>
      <c r="B15" s="171">
        <f t="shared" si="1"/>
        <v>2516</v>
      </c>
      <c r="C15" s="220">
        <f t="shared" si="2"/>
        <v>12</v>
      </c>
      <c r="D15" s="220">
        <f t="shared" si="3"/>
        <v>2504</v>
      </c>
      <c r="E15" s="350">
        <f t="shared" si="4"/>
        <v>0</v>
      </c>
      <c r="F15" s="166">
        <f t="shared" si="5"/>
        <v>812</v>
      </c>
      <c r="G15" s="220">
        <v>12</v>
      </c>
      <c r="H15" s="220">
        <v>800</v>
      </c>
      <c r="I15" s="350">
        <v>0</v>
      </c>
      <c r="J15" s="171">
        <f t="shared" si="0"/>
        <v>1195</v>
      </c>
      <c r="K15" s="220">
        <v>0</v>
      </c>
      <c r="L15" s="220">
        <v>1195</v>
      </c>
      <c r="M15" s="350">
        <v>0</v>
      </c>
      <c r="N15" s="166">
        <f t="shared" si="6"/>
        <v>509</v>
      </c>
      <c r="O15" s="220">
        <v>0</v>
      </c>
      <c r="P15" s="220">
        <v>509</v>
      </c>
      <c r="Q15" s="350">
        <v>0</v>
      </c>
    </row>
    <row r="16" spans="1:17" ht="22.5" customHeight="1">
      <c r="A16" s="125" t="s">
        <v>209</v>
      </c>
      <c r="B16" s="172">
        <f t="shared" si="1"/>
        <v>3520</v>
      </c>
      <c r="C16" s="223">
        <f t="shared" si="2"/>
        <v>189</v>
      </c>
      <c r="D16" s="223">
        <f t="shared" si="3"/>
        <v>3150</v>
      </c>
      <c r="E16" s="351">
        <f t="shared" si="4"/>
        <v>181</v>
      </c>
      <c r="F16" s="167">
        <f t="shared" si="5"/>
        <v>2324</v>
      </c>
      <c r="G16" s="223">
        <v>189</v>
      </c>
      <c r="H16" s="223">
        <v>2003</v>
      </c>
      <c r="I16" s="351">
        <v>132</v>
      </c>
      <c r="J16" s="172">
        <f t="shared" si="0"/>
        <v>0</v>
      </c>
      <c r="K16" s="223">
        <v>0</v>
      </c>
      <c r="L16" s="223">
        <v>0</v>
      </c>
      <c r="M16" s="351">
        <v>0</v>
      </c>
      <c r="N16" s="167">
        <f t="shared" si="6"/>
        <v>1196</v>
      </c>
      <c r="O16" s="223">
        <v>0</v>
      </c>
      <c r="P16" s="223">
        <v>1147</v>
      </c>
      <c r="Q16" s="351">
        <v>49</v>
      </c>
    </row>
    <row r="17" spans="1:17" ht="22.5" customHeight="1">
      <c r="A17" s="126" t="s">
        <v>210</v>
      </c>
      <c r="B17" s="173">
        <f t="shared" si="1"/>
        <v>5348</v>
      </c>
      <c r="C17" s="226">
        <f t="shared" si="2"/>
        <v>955</v>
      </c>
      <c r="D17" s="226">
        <f t="shared" si="3"/>
        <v>3974</v>
      </c>
      <c r="E17" s="352">
        <f t="shared" si="4"/>
        <v>419</v>
      </c>
      <c r="F17" s="168">
        <f t="shared" si="5"/>
        <v>1287</v>
      </c>
      <c r="G17" s="226">
        <v>955</v>
      </c>
      <c r="H17" s="226">
        <v>0</v>
      </c>
      <c r="I17" s="352">
        <v>332</v>
      </c>
      <c r="J17" s="173">
        <f>SUM(K17:M17)</f>
        <v>4061</v>
      </c>
      <c r="K17" s="226">
        <v>0</v>
      </c>
      <c r="L17" s="226">
        <v>3974</v>
      </c>
      <c r="M17" s="352">
        <v>87</v>
      </c>
      <c r="N17" s="168">
        <f t="shared" si="6"/>
        <v>0</v>
      </c>
      <c r="O17" s="226">
        <v>0</v>
      </c>
      <c r="P17" s="226">
        <v>0</v>
      </c>
      <c r="Q17" s="352">
        <v>0</v>
      </c>
    </row>
    <row r="18" spans="1:17" ht="22.5" customHeight="1">
      <c r="A18" s="89" t="s">
        <v>211</v>
      </c>
      <c r="B18" s="171">
        <f t="shared" si="1"/>
        <v>10296</v>
      </c>
      <c r="C18" s="220">
        <f t="shared" si="2"/>
        <v>2837</v>
      </c>
      <c r="D18" s="220">
        <f t="shared" si="3"/>
        <v>7459</v>
      </c>
      <c r="E18" s="350">
        <f t="shared" si="4"/>
        <v>0</v>
      </c>
      <c r="F18" s="166">
        <f t="shared" si="5"/>
        <v>10296</v>
      </c>
      <c r="G18" s="220">
        <v>2837</v>
      </c>
      <c r="H18" s="220">
        <v>7459</v>
      </c>
      <c r="I18" s="350">
        <v>0</v>
      </c>
      <c r="J18" s="171">
        <f t="shared" si="0"/>
        <v>0</v>
      </c>
      <c r="K18" s="220">
        <v>0</v>
      </c>
      <c r="L18" s="220">
        <v>0</v>
      </c>
      <c r="M18" s="350">
        <v>0</v>
      </c>
      <c r="N18" s="166">
        <f t="shared" si="6"/>
        <v>0</v>
      </c>
      <c r="O18" s="220">
        <v>0</v>
      </c>
      <c r="P18" s="220">
        <v>0</v>
      </c>
      <c r="Q18" s="350">
        <v>0</v>
      </c>
    </row>
    <row r="19" spans="1:17" ht="22.5" customHeight="1">
      <c r="A19" s="89" t="s">
        <v>212</v>
      </c>
      <c r="B19" s="171">
        <f t="shared" si="1"/>
        <v>3823</v>
      </c>
      <c r="C19" s="220">
        <f t="shared" si="2"/>
        <v>0</v>
      </c>
      <c r="D19" s="220">
        <f t="shared" si="3"/>
        <v>2922</v>
      </c>
      <c r="E19" s="350">
        <f t="shared" si="4"/>
        <v>901</v>
      </c>
      <c r="F19" s="166">
        <f t="shared" si="5"/>
        <v>412</v>
      </c>
      <c r="G19" s="220">
        <v>0</v>
      </c>
      <c r="H19" s="220">
        <v>0</v>
      </c>
      <c r="I19" s="350">
        <v>412</v>
      </c>
      <c r="J19" s="171">
        <f t="shared" si="0"/>
        <v>3009</v>
      </c>
      <c r="K19" s="220">
        <v>0</v>
      </c>
      <c r="L19" s="220">
        <v>2520</v>
      </c>
      <c r="M19" s="350">
        <v>489</v>
      </c>
      <c r="N19" s="166">
        <f t="shared" si="6"/>
        <v>402</v>
      </c>
      <c r="O19" s="220">
        <v>0</v>
      </c>
      <c r="P19" s="220">
        <v>402</v>
      </c>
      <c r="Q19" s="350">
        <v>0</v>
      </c>
    </row>
    <row r="20" spans="1:17" ht="22.5" customHeight="1">
      <c r="A20" s="89" t="s">
        <v>213</v>
      </c>
      <c r="B20" s="171">
        <f t="shared" si="1"/>
        <v>5233</v>
      </c>
      <c r="C20" s="220">
        <f t="shared" si="2"/>
        <v>313</v>
      </c>
      <c r="D20" s="220">
        <f t="shared" si="3"/>
        <v>3750</v>
      </c>
      <c r="E20" s="350">
        <f t="shared" si="4"/>
        <v>1170</v>
      </c>
      <c r="F20" s="166">
        <f t="shared" si="5"/>
        <v>968</v>
      </c>
      <c r="G20" s="220">
        <v>313</v>
      </c>
      <c r="H20" s="220">
        <v>0</v>
      </c>
      <c r="I20" s="350">
        <v>655</v>
      </c>
      <c r="J20" s="171">
        <f t="shared" si="0"/>
        <v>4265</v>
      </c>
      <c r="K20" s="220">
        <v>0</v>
      </c>
      <c r="L20" s="220">
        <v>3750</v>
      </c>
      <c r="M20" s="350">
        <v>515</v>
      </c>
      <c r="N20" s="166">
        <f t="shared" si="6"/>
        <v>0</v>
      </c>
      <c r="O20" s="220">
        <v>0</v>
      </c>
      <c r="P20" s="220">
        <v>0</v>
      </c>
      <c r="Q20" s="350">
        <v>0</v>
      </c>
    </row>
    <row r="21" spans="1:17" ht="22.5" customHeight="1">
      <c r="A21" s="125" t="s">
        <v>214</v>
      </c>
      <c r="B21" s="172">
        <f t="shared" si="1"/>
        <v>4033</v>
      </c>
      <c r="C21" s="223">
        <f t="shared" si="2"/>
        <v>5</v>
      </c>
      <c r="D21" s="223">
        <f t="shared" si="3"/>
        <v>3320</v>
      </c>
      <c r="E21" s="350">
        <f t="shared" si="4"/>
        <v>708</v>
      </c>
      <c r="F21" s="167">
        <f t="shared" si="5"/>
        <v>4033</v>
      </c>
      <c r="G21" s="223">
        <v>5</v>
      </c>
      <c r="H21" s="223">
        <v>3320</v>
      </c>
      <c r="I21" s="351">
        <v>708</v>
      </c>
      <c r="J21" s="172">
        <f t="shared" si="0"/>
        <v>0</v>
      </c>
      <c r="K21" s="223">
        <v>0</v>
      </c>
      <c r="L21" s="223">
        <v>0</v>
      </c>
      <c r="M21" s="351">
        <v>0</v>
      </c>
      <c r="N21" s="167">
        <f t="shared" si="6"/>
        <v>0</v>
      </c>
      <c r="O21" s="223">
        <v>0</v>
      </c>
      <c r="P21" s="223">
        <v>0</v>
      </c>
      <c r="Q21" s="351">
        <v>0</v>
      </c>
    </row>
    <row r="22" spans="1:17" ht="22.5" customHeight="1">
      <c r="A22" s="126" t="s">
        <v>215</v>
      </c>
      <c r="B22" s="173">
        <f t="shared" si="1"/>
        <v>2764</v>
      </c>
      <c r="C22" s="226">
        <f t="shared" si="2"/>
        <v>0</v>
      </c>
      <c r="D22" s="226">
        <f t="shared" si="3"/>
        <v>2577</v>
      </c>
      <c r="E22" s="352">
        <f t="shared" si="4"/>
        <v>187</v>
      </c>
      <c r="F22" s="168">
        <f t="shared" si="5"/>
        <v>624</v>
      </c>
      <c r="G22" s="226">
        <v>0</v>
      </c>
      <c r="H22" s="226">
        <v>437</v>
      </c>
      <c r="I22" s="352">
        <v>187</v>
      </c>
      <c r="J22" s="173">
        <f t="shared" si="0"/>
        <v>1544</v>
      </c>
      <c r="K22" s="226">
        <v>0</v>
      </c>
      <c r="L22" s="226">
        <v>1544</v>
      </c>
      <c r="M22" s="352">
        <v>0</v>
      </c>
      <c r="N22" s="168">
        <f t="shared" si="6"/>
        <v>596</v>
      </c>
      <c r="O22" s="226">
        <v>0</v>
      </c>
      <c r="P22" s="226">
        <v>596</v>
      </c>
      <c r="Q22" s="352">
        <v>0</v>
      </c>
    </row>
    <row r="23" spans="1:17" ht="22.5" customHeight="1">
      <c r="A23" s="89" t="s">
        <v>216</v>
      </c>
      <c r="B23" s="171">
        <f t="shared" si="1"/>
        <v>3721</v>
      </c>
      <c r="C23" s="220">
        <f t="shared" si="2"/>
        <v>497</v>
      </c>
      <c r="D23" s="220">
        <f t="shared" si="3"/>
        <v>2844</v>
      </c>
      <c r="E23" s="350">
        <f t="shared" si="4"/>
        <v>380</v>
      </c>
      <c r="F23" s="166">
        <f t="shared" si="5"/>
        <v>497</v>
      </c>
      <c r="G23" s="220">
        <v>497</v>
      </c>
      <c r="H23" s="220">
        <v>0</v>
      </c>
      <c r="I23" s="350">
        <v>0</v>
      </c>
      <c r="J23" s="171">
        <f t="shared" si="0"/>
        <v>3224</v>
      </c>
      <c r="K23" s="220">
        <v>0</v>
      </c>
      <c r="L23" s="220">
        <v>2844</v>
      </c>
      <c r="M23" s="350">
        <v>380</v>
      </c>
      <c r="N23" s="166">
        <f t="shared" si="6"/>
        <v>0</v>
      </c>
      <c r="O23" s="220">
        <v>0</v>
      </c>
      <c r="P23" s="220">
        <v>0</v>
      </c>
      <c r="Q23" s="350">
        <v>0</v>
      </c>
    </row>
    <row r="24" spans="1:17" ht="22.5" customHeight="1">
      <c r="A24" s="89" t="s">
        <v>217</v>
      </c>
      <c r="B24" s="171">
        <f t="shared" si="1"/>
        <v>2118</v>
      </c>
      <c r="C24" s="220">
        <f t="shared" si="2"/>
        <v>415</v>
      </c>
      <c r="D24" s="220">
        <f t="shared" si="3"/>
        <v>1348</v>
      </c>
      <c r="E24" s="350">
        <f t="shared" si="4"/>
        <v>355</v>
      </c>
      <c r="F24" s="166">
        <f t="shared" si="5"/>
        <v>770</v>
      </c>
      <c r="G24" s="220">
        <v>415</v>
      </c>
      <c r="H24" s="220">
        <v>0</v>
      </c>
      <c r="I24" s="350">
        <v>355</v>
      </c>
      <c r="J24" s="171">
        <f t="shared" si="0"/>
        <v>1348</v>
      </c>
      <c r="K24" s="220">
        <v>0</v>
      </c>
      <c r="L24" s="220">
        <v>1348</v>
      </c>
      <c r="M24" s="350">
        <v>0</v>
      </c>
      <c r="N24" s="166">
        <f t="shared" si="6"/>
        <v>0</v>
      </c>
      <c r="O24" s="220">
        <v>0</v>
      </c>
      <c r="P24" s="220">
        <v>0</v>
      </c>
      <c r="Q24" s="350">
        <v>0</v>
      </c>
    </row>
    <row r="25" spans="1:17" ht="22.5" customHeight="1">
      <c r="A25" s="89" t="s">
        <v>218</v>
      </c>
      <c r="B25" s="171">
        <f t="shared" si="1"/>
        <v>4836</v>
      </c>
      <c r="C25" s="220">
        <f t="shared" si="2"/>
        <v>7</v>
      </c>
      <c r="D25" s="220">
        <f t="shared" si="3"/>
        <v>3982</v>
      </c>
      <c r="E25" s="350">
        <f t="shared" si="4"/>
        <v>847</v>
      </c>
      <c r="F25" s="166">
        <f t="shared" si="5"/>
        <v>2670</v>
      </c>
      <c r="G25" s="220">
        <v>7</v>
      </c>
      <c r="H25" s="220">
        <v>2663</v>
      </c>
      <c r="I25" s="350">
        <v>0</v>
      </c>
      <c r="J25" s="171">
        <f t="shared" si="0"/>
        <v>939</v>
      </c>
      <c r="K25" s="220">
        <v>0</v>
      </c>
      <c r="L25" s="220">
        <v>939</v>
      </c>
      <c r="M25" s="350">
        <v>0</v>
      </c>
      <c r="N25" s="166">
        <f t="shared" si="6"/>
        <v>1227</v>
      </c>
      <c r="O25" s="220">
        <v>0</v>
      </c>
      <c r="P25" s="220">
        <v>380</v>
      </c>
      <c r="Q25" s="350">
        <v>847</v>
      </c>
    </row>
    <row r="26" spans="1:17" ht="22.5" customHeight="1">
      <c r="A26" s="125" t="s">
        <v>219</v>
      </c>
      <c r="B26" s="172">
        <f t="shared" si="1"/>
        <v>4786</v>
      </c>
      <c r="C26" s="223">
        <f t="shared" si="2"/>
        <v>0</v>
      </c>
      <c r="D26" s="223">
        <f t="shared" si="3"/>
        <v>4210</v>
      </c>
      <c r="E26" s="351">
        <f t="shared" si="4"/>
        <v>576</v>
      </c>
      <c r="F26" s="167">
        <f t="shared" si="5"/>
        <v>0</v>
      </c>
      <c r="G26" s="223">
        <v>0</v>
      </c>
      <c r="H26" s="223">
        <v>0</v>
      </c>
      <c r="I26" s="351">
        <v>0</v>
      </c>
      <c r="J26" s="172">
        <f t="shared" si="0"/>
        <v>3506</v>
      </c>
      <c r="K26" s="223">
        <v>0</v>
      </c>
      <c r="L26" s="223">
        <v>3506</v>
      </c>
      <c r="M26" s="351">
        <v>0</v>
      </c>
      <c r="N26" s="167">
        <f t="shared" si="6"/>
        <v>1280</v>
      </c>
      <c r="O26" s="223">
        <v>0</v>
      </c>
      <c r="P26" s="223">
        <v>704</v>
      </c>
      <c r="Q26" s="351">
        <v>576</v>
      </c>
    </row>
    <row r="27" spans="1:17" ht="22.5" customHeight="1">
      <c r="A27" s="126" t="s">
        <v>220</v>
      </c>
      <c r="B27" s="173">
        <f t="shared" si="1"/>
        <v>2145</v>
      </c>
      <c r="C27" s="226">
        <f t="shared" si="2"/>
        <v>0</v>
      </c>
      <c r="D27" s="226">
        <f t="shared" si="3"/>
        <v>1495</v>
      </c>
      <c r="E27" s="352">
        <f t="shared" si="4"/>
        <v>650</v>
      </c>
      <c r="F27" s="168">
        <f t="shared" si="5"/>
        <v>2145</v>
      </c>
      <c r="G27" s="226">
        <v>0</v>
      </c>
      <c r="H27" s="226">
        <v>1495</v>
      </c>
      <c r="I27" s="352">
        <v>650</v>
      </c>
      <c r="J27" s="173">
        <f t="shared" si="0"/>
        <v>0</v>
      </c>
      <c r="K27" s="226">
        <v>0</v>
      </c>
      <c r="L27" s="226">
        <v>0</v>
      </c>
      <c r="M27" s="352">
        <v>0</v>
      </c>
      <c r="N27" s="168">
        <f t="shared" si="6"/>
        <v>0</v>
      </c>
      <c r="O27" s="226">
        <v>0</v>
      </c>
      <c r="P27" s="226">
        <v>0</v>
      </c>
      <c r="Q27" s="352">
        <v>0</v>
      </c>
    </row>
    <row r="28" spans="1:17" ht="22.5" customHeight="1">
      <c r="A28" s="89" t="s">
        <v>221</v>
      </c>
      <c r="B28" s="171">
        <f t="shared" si="1"/>
        <v>4041</v>
      </c>
      <c r="C28" s="220">
        <f t="shared" si="2"/>
        <v>0</v>
      </c>
      <c r="D28" s="220">
        <f t="shared" si="3"/>
        <v>4041</v>
      </c>
      <c r="E28" s="350">
        <f t="shared" si="4"/>
        <v>0</v>
      </c>
      <c r="F28" s="166">
        <f t="shared" si="5"/>
        <v>1644</v>
      </c>
      <c r="G28" s="220">
        <v>0</v>
      </c>
      <c r="H28" s="220">
        <v>1644</v>
      </c>
      <c r="I28" s="350">
        <v>0</v>
      </c>
      <c r="J28" s="171">
        <f t="shared" si="0"/>
        <v>2397</v>
      </c>
      <c r="K28" s="220">
        <v>0</v>
      </c>
      <c r="L28" s="220">
        <v>2397</v>
      </c>
      <c r="M28" s="350">
        <v>0</v>
      </c>
      <c r="N28" s="166">
        <f t="shared" si="6"/>
        <v>0</v>
      </c>
      <c r="O28" s="220">
        <v>0</v>
      </c>
      <c r="P28" s="220">
        <v>0</v>
      </c>
      <c r="Q28" s="350">
        <v>0</v>
      </c>
    </row>
    <row r="29" spans="1:17" ht="22.5" customHeight="1">
      <c r="A29" s="89" t="s">
        <v>222</v>
      </c>
      <c r="B29" s="171">
        <f t="shared" si="1"/>
        <v>3056</v>
      </c>
      <c r="C29" s="220">
        <f t="shared" si="2"/>
        <v>0</v>
      </c>
      <c r="D29" s="220">
        <f t="shared" si="3"/>
        <v>2763</v>
      </c>
      <c r="E29" s="350">
        <f t="shared" si="4"/>
        <v>293</v>
      </c>
      <c r="F29" s="166">
        <f t="shared" si="5"/>
        <v>0</v>
      </c>
      <c r="G29" s="220">
        <v>0</v>
      </c>
      <c r="H29" s="220">
        <v>0</v>
      </c>
      <c r="I29" s="350">
        <v>0</v>
      </c>
      <c r="J29" s="171">
        <f t="shared" si="0"/>
        <v>3056</v>
      </c>
      <c r="K29" s="220">
        <v>0</v>
      </c>
      <c r="L29" s="220">
        <v>2763</v>
      </c>
      <c r="M29" s="350">
        <v>293</v>
      </c>
      <c r="N29" s="166">
        <f t="shared" si="6"/>
        <v>0</v>
      </c>
      <c r="O29" s="220">
        <v>0</v>
      </c>
      <c r="P29" s="220">
        <v>0</v>
      </c>
      <c r="Q29" s="350">
        <v>0</v>
      </c>
    </row>
    <row r="30" spans="1:17" ht="22.5" customHeight="1">
      <c r="A30" s="89" t="s">
        <v>223</v>
      </c>
      <c r="B30" s="171">
        <f t="shared" si="1"/>
        <v>3987</v>
      </c>
      <c r="C30" s="220">
        <f t="shared" si="2"/>
        <v>0</v>
      </c>
      <c r="D30" s="220">
        <f t="shared" si="3"/>
        <v>3987</v>
      </c>
      <c r="E30" s="350">
        <f t="shared" si="4"/>
        <v>0</v>
      </c>
      <c r="F30" s="166">
        <f t="shared" si="5"/>
        <v>3987</v>
      </c>
      <c r="G30" s="220">
        <v>0</v>
      </c>
      <c r="H30" s="220">
        <v>3987</v>
      </c>
      <c r="I30" s="350">
        <v>0</v>
      </c>
      <c r="J30" s="171">
        <f t="shared" si="0"/>
        <v>0</v>
      </c>
      <c r="K30" s="220">
        <v>0</v>
      </c>
      <c r="L30" s="220">
        <v>0</v>
      </c>
      <c r="M30" s="350">
        <v>0</v>
      </c>
      <c r="N30" s="166">
        <f t="shared" si="6"/>
        <v>0</v>
      </c>
      <c r="O30" s="220">
        <v>0</v>
      </c>
      <c r="P30" s="220">
        <v>0</v>
      </c>
      <c r="Q30" s="350">
        <v>0</v>
      </c>
    </row>
    <row r="31" spans="1:17" ht="22.5" customHeight="1">
      <c r="A31" s="125" t="s">
        <v>224</v>
      </c>
      <c r="B31" s="172">
        <f t="shared" si="1"/>
        <v>1330</v>
      </c>
      <c r="C31" s="223">
        <f t="shared" si="2"/>
        <v>614</v>
      </c>
      <c r="D31" s="223">
        <f t="shared" si="3"/>
        <v>644</v>
      </c>
      <c r="E31" s="351">
        <f t="shared" si="4"/>
        <v>72</v>
      </c>
      <c r="F31" s="167">
        <f t="shared" si="5"/>
        <v>614</v>
      </c>
      <c r="G31" s="223">
        <v>614</v>
      </c>
      <c r="H31" s="223">
        <v>0</v>
      </c>
      <c r="I31" s="351">
        <v>0</v>
      </c>
      <c r="J31" s="172">
        <f t="shared" si="0"/>
        <v>716</v>
      </c>
      <c r="K31" s="223">
        <v>0</v>
      </c>
      <c r="L31" s="223">
        <v>644</v>
      </c>
      <c r="M31" s="351">
        <v>72</v>
      </c>
      <c r="N31" s="167">
        <f t="shared" si="6"/>
        <v>0</v>
      </c>
      <c r="O31" s="223">
        <v>0</v>
      </c>
      <c r="P31" s="223">
        <v>0</v>
      </c>
      <c r="Q31" s="351">
        <v>0</v>
      </c>
    </row>
    <row r="32" spans="1:17" ht="22.5" customHeight="1">
      <c r="A32" s="126" t="s">
        <v>225</v>
      </c>
      <c r="B32" s="173">
        <f t="shared" si="1"/>
        <v>3232</v>
      </c>
      <c r="C32" s="226">
        <f t="shared" si="2"/>
        <v>0</v>
      </c>
      <c r="D32" s="226">
        <f t="shared" si="3"/>
        <v>2976</v>
      </c>
      <c r="E32" s="352">
        <f t="shared" si="4"/>
        <v>256</v>
      </c>
      <c r="F32" s="168">
        <f t="shared" si="5"/>
        <v>1874</v>
      </c>
      <c r="G32" s="226">
        <v>0</v>
      </c>
      <c r="H32" s="226">
        <v>1618</v>
      </c>
      <c r="I32" s="352">
        <v>256</v>
      </c>
      <c r="J32" s="173">
        <f t="shared" si="0"/>
        <v>1358</v>
      </c>
      <c r="K32" s="226">
        <v>0</v>
      </c>
      <c r="L32" s="226">
        <v>1358</v>
      </c>
      <c r="M32" s="352">
        <v>0</v>
      </c>
      <c r="N32" s="168">
        <f t="shared" si="6"/>
        <v>0</v>
      </c>
      <c r="O32" s="226">
        <v>0</v>
      </c>
      <c r="P32" s="226">
        <v>0</v>
      </c>
      <c r="Q32" s="352">
        <v>0</v>
      </c>
    </row>
    <row r="33" spans="1:17" ht="22.5" customHeight="1">
      <c r="A33" s="89" t="s">
        <v>226</v>
      </c>
      <c r="B33" s="171">
        <f t="shared" si="1"/>
        <v>1900</v>
      </c>
      <c r="C33" s="220">
        <f t="shared" si="2"/>
        <v>67</v>
      </c>
      <c r="D33" s="220">
        <f t="shared" si="3"/>
        <v>1742</v>
      </c>
      <c r="E33" s="350">
        <f t="shared" si="4"/>
        <v>91</v>
      </c>
      <c r="F33" s="166">
        <f t="shared" si="5"/>
        <v>67</v>
      </c>
      <c r="G33" s="220">
        <v>67</v>
      </c>
      <c r="H33" s="220">
        <v>0</v>
      </c>
      <c r="I33" s="350">
        <v>0</v>
      </c>
      <c r="J33" s="171">
        <f t="shared" si="0"/>
        <v>1174</v>
      </c>
      <c r="K33" s="220">
        <v>0</v>
      </c>
      <c r="L33" s="220">
        <v>1108</v>
      </c>
      <c r="M33" s="350">
        <v>66</v>
      </c>
      <c r="N33" s="166">
        <f t="shared" si="6"/>
        <v>659</v>
      </c>
      <c r="O33" s="220">
        <v>0</v>
      </c>
      <c r="P33" s="220">
        <v>634</v>
      </c>
      <c r="Q33" s="350">
        <v>25</v>
      </c>
    </row>
    <row r="34" spans="1:17" ht="22.5" customHeight="1">
      <c r="A34" s="89" t="s">
        <v>227</v>
      </c>
      <c r="B34" s="171">
        <f t="shared" si="1"/>
        <v>1476</v>
      </c>
      <c r="C34" s="220">
        <f t="shared" si="2"/>
        <v>116</v>
      </c>
      <c r="D34" s="220">
        <f t="shared" si="3"/>
        <v>1115</v>
      </c>
      <c r="E34" s="350">
        <f t="shared" si="4"/>
        <v>245</v>
      </c>
      <c r="F34" s="166">
        <f t="shared" si="5"/>
        <v>862</v>
      </c>
      <c r="G34" s="220">
        <v>116</v>
      </c>
      <c r="H34" s="220">
        <v>746</v>
      </c>
      <c r="I34" s="350">
        <v>0</v>
      </c>
      <c r="J34" s="171">
        <f t="shared" si="0"/>
        <v>263</v>
      </c>
      <c r="K34" s="220">
        <v>0</v>
      </c>
      <c r="L34" s="220">
        <v>263</v>
      </c>
      <c r="M34" s="350">
        <v>0</v>
      </c>
      <c r="N34" s="166">
        <f t="shared" si="6"/>
        <v>351</v>
      </c>
      <c r="O34" s="220">
        <v>0</v>
      </c>
      <c r="P34" s="220">
        <v>106</v>
      </c>
      <c r="Q34" s="350">
        <v>245</v>
      </c>
    </row>
    <row r="35" spans="1:17" ht="22.5" customHeight="1">
      <c r="A35" s="89" t="s">
        <v>228</v>
      </c>
      <c r="B35" s="171">
        <f t="shared" si="1"/>
        <v>2217</v>
      </c>
      <c r="C35" s="220">
        <f t="shared" si="2"/>
        <v>0</v>
      </c>
      <c r="D35" s="220">
        <f t="shared" si="3"/>
        <v>2012</v>
      </c>
      <c r="E35" s="350">
        <f t="shared" si="4"/>
        <v>205</v>
      </c>
      <c r="F35" s="166">
        <f t="shared" si="5"/>
        <v>0</v>
      </c>
      <c r="G35" s="220">
        <v>0</v>
      </c>
      <c r="H35" s="220">
        <v>0</v>
      </c>
      <c r="I35" s="350">
        <v>0</v>
      </c>
      <c r="J35" s="171">
        <f t="shared" si="0"/>
        <v>1658</v>
      </c>
      <c r="K35" s="220">
        <v>0</v>
      </c>
      <c r="L35" s="220">
        <v>1525</v>
      </c>
      <c r="M35" s="350">
        <v>133</v>
      </c>
      <c r="N35" s="166">
        <f t="shared" si="6"/>
        <v>559</v>
      </c>
      <c r="O35" s="220">
        <v>0</v>
      </c>
      <c r="P35" s="220">
        <v>487</v>
      </c>
      <c r="Q35" s="350">
        <v>72</v>
      </c>
    </row>
    <row r="36" spans="1:17" ht="22.5" customHeight="1" thickBot="1">
      <c r="A36" s="127" t="s">
        <v>229</v>
      </c>
      <c r="B36" s="174">
        <f t="shared" si="1"/>
        <v>3301</v>
      </c>
      <c r="C36" s="229">
        <f t="shared" si="2"/>
        <v>0</v>
      </c>
      <c r="D36" s="229">
        <f t="shared" si="3"/>
        <v>2823</v>
      </c>
      <c r="E36" s="353">
        <f t="shared" si="4"/>
        <v>478</v>
      </c>
      <c r="F36" s="169">
        <f t="shared" si="5"/>
        <v>0</v>
      </c>
      <c r="G36" s="229">
        <v>0</v>
      </c>
      <c r="H36" s="229">
        <v>0</v>
      </c>
      <c r="I36" s="353">
        <v>0</v>
      </c>
      <c r="J36" s="174">
        <f t="shared" si="0"/>
        <v>2948</v>
      </c>
      <c r="K36" s="229">
        <v>0</v>
      </c>
      <c r="L36" s="229">
        <v>2801</v>
      </c>
      <c r="M36" s="353">
        <v>147</v>
      </c>
      <c r="N36" s="169">
        <f t="shared" si="6"/>
        <v>353</v>
      </c>
      <c r="O36" s="229">
        <v>0</v>
      </c>
      <c r="P36" s="229">
        <v>22</v>
      </c>
      <c r="Q36" s="353">
        <v>331</v>
      </c>
    </row>
    <row r="37" spans="1:17" ht="18" customHeight="1">
      <c r="A37" s="27" t="s">
        <v>56</v>
      </c>
      <c r="B37" s="88"/>
      <c r="C37" s="8"/>
      <c r="D37" s="96"/>
      <c r="E37" s="96"/>
      <c r="F37" s="8"/>
      <c r="G37" s="8"/>
      <c r="H37" s="8"/>
      <c r="I37" s="8"/>
      <c r="J37" s="88"/>
      <c r="K37" s="8"/>
      <c r="L37" s="88"/>
      <c r="M37" s="88"/>
      <c r="N37" s="8"/>
      <c r="O37" s="8"/>
      <c r="P37" s="8"/>
      <c r="Q37" s="8"/>
    </row>
    <row r="38" spans="1:17" s="13" customFormat="1" ht="24" customHeight="1" thickBot="1">
      <c r="A38" s="27" t="s">
        <v>274</v>
      </c>
      <c r="Q38" s="21" t="s">
        <v>112</v>
      </c>
    </row>
    <row r="39" spans="1:17" s="13" customFormat="1" ht="19.5" customHeight="1" thickBot="1">
      <c r="A39" s="421" t="s">
        <v>32</v>
      </c>
      <c r="B39" s="472" t="s">
        <v>0</v>
      </c>
      <c r="C39" s="473"/>
      <c r="D39" s="473"/>
      <c r="E39" s="473"/>
      <c r="F39" s="473"/>
      <c r="G39" s="473"/>
      <c r="H39" s="473"/>
      <c r="I39" s="473"/>
      <c r="J39" s="473"/>
      <c r="K39" s="473"/>
      <c r="L39" s="473"/>
      <c r="M39" s="473"/>
      <c r="N39" s="473"/>
      <c r="O39" s="473"/>
      <c r="P39" s="473"/>
      <c r="Q39" s="474"/>
    </row>
    <row r="40" spans="1:17" s="13" customFormat="1" ht="18.75" customHeight="1">
      <c r="A40" s="422"/>
      <c r="B40" s="469" t="s">
        <v>258</v>
      </c>
      <c r="C40" s="382" t="s">
        <v>1</v>
      </c>
      <c r="D40" s="383"/>
      <c r="E40" s="471"/>
      <c r="F40" s="115" t="s">
        <v>279</v>
      </c>
      <c r="G40" s="116"/>
      <c r="H40" s="116"/>
      <c r="I40" s="117"/>
      <c r="J40" s="115" t="s">
        <v>280</v>
      </c>
      <c r="K40" s="116"/>
      <c r="L40" s="116"/>
      <c r="M40" s="117"/>
      <c r="N40" s="115" t="s">
        <v>154</v>
      </c>
      <c r="O40" s="116"/>
      <c r="P40" s="116"/>
      <c r="Q40" s="117"/>
    </row>
    <row r="41" spans="1:17" s="13" customFormat="1" ht="15.75" customHeight="1">
      <c r="A41" s="422"/>
      <c r="B41" s="469"/>
      <c r="C41" s="467" t="s">
        <v>276</v>
      </c>
      <c r="D41" s="467" t="s">
        <v>277</v>
      </c>
      <c r="E41" s="465" t="s">
        <v>278</v>
      </c>
      <c r="F41" s="469" t="s">
        <v>136</v>
      </c>
      <c r="G41" s="467" t="s">
        <v>276</v>
      </c>
      <c r="H41" s="467" t="s">
        <v>277</v>
      </c>
      <c r="I41" s="465" t="s">
        <v>278</v>
      </c>
      <c r="J41" s="469" t="s">
        <v>136</v>
      </c>
      <c r="K41" s="467" t="s">
        <v>276</v>
      </c>
      <c r="L41" s="467" t="s">
        <v>277</v>
      </c>
      <c r="M41" s="465" t="s">
        <v>278</v>
      </c>
      <c r="N41" s="469" t="s">
        <v>136</v>
      </c>
      <c r="O41" s="467" t="s">
        <v>276</v>
      </c>
      <c r="P41" s="467" t="s">
        <v>277</v>
      </c>
      <c r="Q41" s="465" t="s">
        <v>278</v>
      </c>
    </row>
    <row r="42" spans="1:17" s="13" customFormat="1" ht="21.75" customHeight="1" thickBot="1">
      <c r="A42" s="423"/>
      <c r="B42" s="470"/>
      <c r="C42" s="468"/>
      <c r="D42" s="468"/>
      <c r="E42" s="466"/>
      <c r="F42" s="470"/>
      <c r="G42" s="468"/>
      <c r="H42" s="468"/>
      <c r="I42" s="466"/>
      <c r="J42" s="470"/>
      <c r="K42" s="468"/>
      <c r="L42" s="468"/>
      <c r="M42" s="466"/>
      <c r="N42" s="470"/>
      <c r="O42" s="468"/>
      <c r="P42" s="468"/>
      <c r="Q42" s="466"/>
    </row>
    <row r="43" spans="1:17" ht="22.5" customHeight="1">
      <c r="A43" s="126" t="s">
        <v>230</v>
      </c>
      <c r="B43" s="173">
        <f aca="true" t="shared" si="7" ref="B43:B49">SUM(C43:E43)</f>
        <v>1786</v>
      </c>
      <c r="C43" s="226">
        <f aca="true" t="shared" si="8" ref="C43:D47">SUM(G43,K43,O43)</f>
        <v>476</v>
      </c>
      <c r="D43" s="226">
        <f t="shared" si="8"/>
        <v>1310</v>
      </c>
      <c r="E43" s="352">
        <f aca="true" t="shared" si="9" ref="E43:E69">SUM(I43,M43,Q43)</f>
        <v>0</v>
      </c>
      <c r="F43" s="168">
        <f aca="true" t="shared" si="10" ref="F43:F49">SUM(G43:I43)</f>
        <v>1786</v>
      </c>
      <c r="G43" s="226">
        <v>476</v>
      </c>
      <c r="H43" s="226">
        <v>1310</v>
      </c>
      <c r="I43" s="352">
        <v>0</v>
      </c>
      <c r="J43" s="173">
        <f aca="true" t="shared" si="11" ref="J43:J49">SUM(K43:M43)</f>
        <v>0</v>
      </c>
      <c r="K43" s="226">
        <v>0</v>
      </c>
      <c r="L43" s="226">
        <v>0</v>
      </c>
      <c r="M43" s="352">
        <v>0</v>
      </c>
      <c r="N43" s="168">
        <f aca="true" t="shared" si="12" ref="N43:N49">SUM(O43:Q43)</f>
        <v>0</v>
      </c>
      <c r="O43" s="226">
        <v>0</v>
      </c>
      <c r="P43" s="226">
        <v>0</v>
      </c>
      <c r="Q43" s="352">
        <v>0</v>
      </c>
    </row>
    <row r="44" spans="1:17" ht="22.5" customHeight="1">
      <c r="A44" s="89" t="s">
        <v>231</v>
      </c>
      <c r="B44" s="171">
        <f t="shared" si="7"/>
        <v>1973</v>
      </c>
      <c r="C44" s="220">
        <f t="shared" si="8"/>
        <v>0</v>
      </c>
      <c r="D44" s="220">
        <f t="shared" si="8"/>
        <v>1973</v>
      </c>
      <c r="E44" s="350">
        <f t="shared" si="9"/>
        <v>0</v>
      </c>
      <c r="F44" s="166">
        <f t="shared" si="10"/>
        <v>630</v>
      </c>
      <c r="G44" s="220">
        <v>0</v>
      </c>
      <c r="H44" s="220">
        <v>630</v>
      </c>
      <c r="I44" s="350">
        <v>0</v>
      </c>
      <c r="J44" s="171">
        <f t="shared" si="11"/>
        <v>942</v>
      </c>
      <c r="K44" s="220">
        <v>0</v>
      </c>
      <c r="L44" s="220">
        <v>942</v>
      </c>
      <c r="M44" s="350">
        <v>0</v>
      </c>
      <c r="N44" s="166">
        <f t="shared" si="12"/>
        <v>401</v>
      </c>
      <c r="O44" s="220">
        <v>0</v>
      </c>
      <c r="P44" s="220">
        <v>401</v>
      </c>
      <c r="Q44" s="350">
        <v>0</v>
      </c>
    </row>
    <row r="45" spans="1:17" ht="22.5" customHeight="1">
      <c r="A45" s="89" t="s">
        <v>232</v>
      </c>
      <c r="B45" s="171">
        <f t="shared" si="7"/>
        <v>2378</v>
      </c>
      <c r="C45" s="220">
        <f t="shared" si="8"/>
        <v>0</v>
      </c>
      <c r="D45" s="220">
        <f t="shared" si="8"/>
        <v>2176</v>
      </c>
      <c r="E45" s="350">
        <f t="shared" si="9"/>
        <v>202</v>
      </c>
      <c r="F45" s="166">
        <f t="shared" si="10"/>
        <v>0</v>
      </c>
      <c r="G45" s="220">
        <v>0</v>
      </c>
      <c r="H45" s="220">
        <v>0</v>
      </c>
      <c r="I45" s="350">
        <v>0</v>
      </c>
      <c r="J45" s="171">
        <f t="shared" si="11"/>
        <v>459</v>
      </c>
      <c r="K45" s="220">
        <v>0</v>
      </c>
      <c r="L45" s="220">
        <v>338</v>
      </c>
      <c r="M45" s="350">
        <v>121</v>
      </c>
      <c r="N45" s="166">
        <f t="shared" si="12"/>
        <v>1919</v>
      </c>
      <c r="O45" s="220">
        <v>0</v>
      </c>
      <c r="P45" s="220">
        <v>1838</v>
      </c>
      <c r="Q45" s="350">
        <v>81</v>
      </c>
    </row>
    <row r="46" spans="1:17" ht="22.5" customHeight="1">
      <c r="A46" s="89" t="s">
        <v>233</v>
      </c>
      <c r="B46" s="171">
        <f t="shared" si="7"/>
        <v>3755</v>
      </c>
      <c r="C46" s="220">
        <f t="shared" si="8"/>
        <v>0</v>
      </c>
      <c r="D46" s="220">
        <f t="shared" si="8"/>
        <v>3755</v>
      </c>
      <c r="E46" s="350">
        <f t="shared" si="9"/>
        <v>0</v>
      </c>
      <c r="F46" s="166">
        <f t="shared" si="10"/>
        <v>0</v>
      </c>
      <c r="G46" s="220">
        <v>0</v>
      </c>
      <c r="H46" s="220">
        <v>0</v>
      </c>
      <c r="I46" s="350">
        <v>0</v>
      </c>
      <c r="J46" s="171">
        <f t="shared" si="11"/>
        <v>3755</v>
      </c>
      <c r="K46" s="220">
        <v>0</v>
      </c>
      <c r="L46" s="220">
        <v>3755</v>
      </c>
      <c r="M46" s="350">
        <v>0</v>
      </c>
      <c r="N46" s="166">
        <f t="shared" si="12"/>
        <v>0</v>
      </c>
      <c r="O46" s="220">
        <v>0</v>
      </c>
      <c r="P46" s="220">
        <v>0</v>
      </c>
      <c r="Q46" s="350">
        <v>0</v>
      </c>
    </row>
    <row r="47" spans="1:17" ht="22.5" customHeight="1">
      <c r="A47" s="125" t="s">
        <v>139</v>
      </c>
      <c r="B47" s="172">
        <f t="shared" si="7"/>
        <v>1449</v>
      </c>
      <c r="C47" s="223">
        <f t="shared" si="8"/>
        <v>8</v>
      </c>
      <c r="D47" s="223">
        <f t="shared" si="8"/>
        <v>1441</v>
      </c>
      <c r="E47" s="351">
        <f t="shared" si="9"/>
        <v>0</v>
      </c>
      <c r="F47" s="167">
        <f t="shared" si="10"/>
        <v>469</v>
      </c>
      <c r="G47" s="223">
        <v>8</v>
      </c>
      <c r="H47" s="223">
        <v>461</v>
      </c>
      <c r="I47" s="351">
        <v>0</v>
      </c>
      <c r="J47" s="172">
        <f t="shared" si="11"/>
        <v>688</v>
      </c>
      <c r="K47" s="223">
        <v>0</v>
      </c>
      <c r="L47" s="223">
        <v>688</v>
      </c>
      <c r="M47" s="351">
        <v>0</v>
      </c>
      <c r="N47" s="167">
        <f t="shared" si="12"/>
        <v>292</v>
      </c>
      <c r="O47" s="223">
        <v>0</v>
      </c>
      <c r="P47" s="223">
        <v>292</v>
      </c>
      <c r="Q47" s="351">
        <v>0</v>
      </c>
    </row>
    <row r="48" spans="1:17" ht="22.5" customHeight="1">
      <c r="A48" s="89" t="s">
        <v>290</v>
      </c>
      <c r="B48" s="171">
        <f t="shared" si="7"/>
        <v>2471</v>
      </c>
      <c r="C48" s="220">
        <f>SUM(G48,K48,O48)</f>
        <v>44</v>
      </c>
      <c r="D48" s="220">
        <f>SUM(H48,L48,P48)</f>
        <v>2095</v>
      </c>
      <c r="E48" s="350">
        <f t="shared" si="9"/>
        <v>332</v>
      </c>
      <c r="F48" s="166">
        <f t="shared" si="10"/>
        <v>0</v>
      </c>
      <c r="G48" s="220">
        <v>0</v>
      </c>
      <c r="H48" s="220">
        <v>0</v>
      </c>
      <c r="I48" s="350">
        <v>0</v>
      </c>
      <c r="J48" s="171">
        <f t="shared" si="11"/>
        <v>2225</v>
      </c>
      <c r="K48" s="220">
        <v>44</v>
      </c>
      <c r="L48" s="220">
        <v>2079</v>
      </c>
      <c r="M48" s="350">
        <v>102</v>
      </c>
      <c r="N48" s="166">
        <f t="shared" si="12"/>
        <v>246</v>
      </c>
      <c r="O48" s="220">
        <v>0</v>
      </c>
      <c r="P48" s="220">
        <v>16</v>
      </c>
      <c r="Q48" s="350">
        <v>230</v>
      </c>
    </row>
    <row r="49" spans="1:17" ht="22.5" customHeight="1">
      <c r="A49" s="89" t="s">
        <v>291</v>
      </c>
      <c r="B49" s="171">
        <f t="shared" si="7"/>
        <v>3880</v>
      </c>
      <c r="C49" s="220">
        <f>SUM(G49,K49,O49)</f>
        <v>25</v>
      </c>
      <c r="D49" s="220">
        <f>SUM(H49,L49,P49)</f>
        <v>3855</v>
      </c>
      <c r="E49" s="350">
        <f t="shared" si="9"/>
        <v>0</v>
      </c>
      <c r="F49" s="171">
        <f t="shared" si="10"/>
        <v>474</v>
      </c>
      <c r="G49" s="220">
        <v>25</v>
      </c>
      <c r="H49" s="220">
        <v>449</v>
      </c>
      <c r="I49" s="350">
        <v>0</v>
      </c>
      <c r="J49" s="171">
        <f t="shared" si="11"/>
        <v>1229</v>
      </c>
      <c r="K49" s="220">
        <v>0</v>
      </c>
      <c r="L49" s="220">
        <v>1229</v>
      </c>
      <c r="M49" s="350">
        <v>0</v>
      </c>
      <c r="N49" s="166">
        <f t="shared" si="12"/>
        <v>2177</v>
      </c>
      <c r="O49" s="220">
        <v>0</v>
      </c>
      <c r="P49" s="220">
        <v>2177</v>
      </c>
      <c r="Q49" s="350">
        <v>0</v>
      </c>
    </row>
    <row r="50" spans="1:17" ht="22.5" customHeight="1">
      <c r="A50" s="89" t="s">
        <v>234</v>
      </c>
      <c r="B50" s="171">
        <f t="shared" si="1"/>
        <v>1835</v>
      </c>
      <c r="C50" s="220">
        <f aca="true" t="shared" si="13" ref="C50:C69">SUM(G50,K50,O50)</f>
        <v>0</v>
      </c>
      <c r="D50" s="220">
        <f aca="true" t="shared" si="14" ref="D50:D69">SUM(H50,L50,P50)</f>
        <v>1525</v>
      </c>
      <c r="E50" s="350">
        <f t="shared" si="9"/>
        <v>310</v>
      </c>
      <c r="F50" s="166">
        <f aca="true" t="shared" si="15" ref="F50:F69">SUM(G50:I50)</f>
        <v>0</v>
      </c>
      <c r="G50" s="220">
        <v>0</v>
      </c>
      <c r="H50" s="220">
        <v>0</v>
      </c>
      <c r="I50" s="350">
        <v>0</v>
      </c>
      <c r="J50" s="171">
        <f aca="true" t="shared" si="16" ref="J50:J69">SUM(K50:M50)</f>
        <v>1609</v>
      </c>
      <c r="K50" s="220">
        <v>0</v>
      </c>
      <c r="L50" s="220">
        <v>1513</v>
      </c>
      <c r="M50" s="350">
        <v>96</v>
      </c>
      <c r="N50" s="166">
        <f aca="true" t="shared" si="17" ref="N50:N69">SUM(O50:Q50)</f>
        <v>226</v>
      </c>
      <c r="O50" s="220">
        <v>0</v>
      </c>
      <c r="P50" s="220">
        <v>12</v>
      </c>
      <c r="Q50" s="350">
        <v>214</v>
      </c>
    </row>
    <row r="51" spans="1:17" ht="22.5" customHeight="1">
      <c r="A51" s="89" t="s">
        <v>235</v>
      </c>
      <c r="B51" s="171">
        <f t="shared" si="1"/>
        <v>2139</v>
      </c>
      <c r="C51" s="220">
        <f t="shared" si="13"/>
        <v>0</v>
      </c>
      <c r="D51" s="220">
        <f t="shared" si="14"/>
        <v>1967</v>
      </c>
      <c r="E51" s="350">
        <f t="shared" si="9"/>
        <v>172</v>
      </c>
      <c r="F51" s="166">
        <f t="shared" si="15"/>
        <v>1242</v>
      </c>
      <c r="G51" s="220">
        <v>0</v>
      </c>
      <c r="H51" s="220">
        <v>1070</v>
      </c>
      <c r="I51" s="350">
        <v>172</v>
      </c>
      <c r="J51" s="171">
        <f t="shared" si="16"/>
        <v>897</v>
      </c>
      <c r="K51" s="220">
        <v>0</v>
      </c>
      <c r="L51" s="220">
        <v>897</v>
      </c>
      <c r="M51" s="350">
        <v>0</v>
      </c>
      <c r="N51" s="166">
        <f t="shared" si="17"/>
        <v>0</v>
      </c>
      <c r="O51" s="220">
        <v>0</v>
      </c>
      <c r="P51" s="220">
        <v>0</v>
      </c>
      <c r="Q51" s="350">
        <v>0</v>
      </c>
    </row>
    <row r="52" spans="1:17" ht="22.5" customHeight="1">
      <c r="A52" s="125" t="s">
        <v>236</v>
      </c>
      <c r="B52" s="172">
        <f t="shared" si="1"/>
        <v>1203</v>
      </c>
      <c r="C52" s="223">
        <f t="shared" si="13"/>
        <v>0</v>
      </c>
      <c r="D52" s="223">
        <f t="shared" si="14"/>
        <v>1203</v>
      </c>
      <c r="E52" s="351">
        <f t="shared" si="9"/>
        <v>0</v>
      </c>
      <c r="F52" s="167">
        <f t="shared" si="15"/>
        <v>0</v>
      </c>
      <c r="G52" s="223">
        <v>0</v>
      </c>
      <c r="H52" s="223">
        <v>0</v>
      </c>
      <c r="I52" s="351">
        <v>0</v>
      </c>
      <c r="J52" s="172">
        <f t="shared" si="16"/>
        <v>1203</v>
      </c>
      <c r="K52" s="223">
        <v>0</v>
      </c>
      <c r="L52" s="223">
        <v>1203</v>
      </c>
      <c r="M52" s="351">
        <v>0</v>
      </c>
      <c r="N52" s="167">
        <f t="shared" si="17"/>
        <v>0</v>
      </c>
      <c r="O52" s="223">
        <v>0</v>
      </c>
      <c r="P52" s="223">
        <v>0</v>
      </c>
      <c r="Q52" s="351">
        <v>0</v>
      </c>
    </row>
    <row r="53" spans="1:17" ht="22.5" customHeight="1">
      <c r="A53" s="89" t="s">
        <v>237</v>
      </c>
      <c r="B53" s="171">
        <f t="shared" si="1"/>
        <v>411</v>
      </c>
      <c r="C53" s="220">
        <f t="shared" si="13"/>
        <v>52</v>
      </c>
      <c r="D53" s="220">
        <f t="shared" si="14"/>
        <v>359</v>
      </c>
      <c r="E53" s="350">
        <f t="shared" si="9"/>
        <v>0</v>
      </c>
      <c r="F53" s="166">
        <f t="shared" si="15"/>
        <v>0</v>
      </c>
      <c r="G53" s="220">
        <v>0</v>
      </c>
      <c r="H53" s="220">
        <v>0</v>
      </c>
      <c r="I53" s="350">
        <v>0</v>
      </c>
      <c r="J53" s="171">
        <f t="shared" si="16"/>
        <v>359</v>
      </c>
      <c r="K53" s="220">
        <v>0</v>
      </c>
      <c r="L53" s="220">
        <v>359</v>
      </c>
      <c r="M53" s="350">
        <v>0</v>
      </c>
      <c r="N53" s="166">
        <f t="shared" si="17"/>
        <v>52</v>
      </c>
      <c r="O53" s="220">
        <v>52</v>
      </c>
      <c r="P53" s="220">
        <v>0</v>
      </c>
      <c r="Q53" s="350">
        <v>0</v>
      </c>
    </row>
    <row r="54" spans="1:17" ht="22.5" customHeight="1">
      <c r="A54" s="89" t="s">
        <v>238</v>
      </c>
      <c r="B54" s="171">
        <f t="shared" si="1"/>
        <v>563</v>
      </c>
      <c r="C54" s="220">
        <f t="shared" si="13"/>
        <v>79</v>
      </c>
      <c r="D54" s="220">
        <f t="shared" si="14"/>
        <v>484</v>
      </c>
      <c r="E54" s="350">
        <f t="shared" si="9"/>
        <v>0</v>
      </c>
      <c r="F54" s="166">
        <f t="shared" si="15"/>
        <v>0</v>
      </c>
      <c r="G54" s="220">
        <v>0</v>
      </c>
      <c r="H54" s="220">
        <v>0</v>
      </c>
      <c r="I54" s="350">
        <v>0</v>
      </c>
      <c r="J54" s="171">
        <f t="shared" si="16"/>
        <v>484</v>
      </c>
      <c r="K54" s="220">
        <v>0</v>
      </c>
      <c r="L54" s="220">
        <v>484</v>
      </c>
      <c r="M54" s="350">
        <v>0</v>
      </c>
      <c r="N54" s="166">
        <f t="shared" si="17"/>
        <v>79</v>
      </c>
      <c r="O54" s="220">
        <v>79</v>
      </c>
      <c r="P54" s="220">
        <v>0</v>
      </c>
      <c r="Q54" s="350">
        <v>0</v>
      </c>
    </row>
    <row r="55" spans="1:17" ht="22.5" customHeight="1">
      <c r="A55" s="89" t="s">
        <v>239</v>
      </c>
      <c r="B55" s="171">
        <f t="shared" si="1"/>
        <v>879</v>
      </c>
      <c r="C55" s="220">
        <f t="shared" si="13"/>
        <v>0</v>
      </c>
      <c r="D55" s="220">
        <f t="shared" si="14"/>
        <v>879</v>
      </c>
      <c r="E55" s="350">
        <f t="shared" si="9"/>
        <v>0</v>
      </c>
      <c r="F55" s="166">
        <f t="shared" si="15"/>
        <v>0</v>
      </c>
      <c r="G55" s="220">
        <v>0</v>
      </c>
      <c r="H55" s="220">
        <v>0</v>
      </c>
      <c r="I55" s="350">
        <v>0</v>
      </c>
      <c r="J55" s="171">
        <f t="shared" si="16"/>
        <v>700</v>
      </c>
      <c r="K55" s="220">
        <v>0</v>
      </c>
      <c r="L55" s="220">
        <v>700</v>
      </c>
      <c r="M55" s="350">
        <v>0</v>
      </c>
      <c r="N55" s="166">
        <f t="shared" si="17"/>
        <v>179</v>
      </c>
      <c r="O55" s="220">
        <v>0</v>
      </c>
      <c r="P55" s="220">
        <v>179</v>
      </c>
      <c r="Q55" s="350">
        <v>0</v>
      </c>
    </row>
    <row r="56" spans="1:17" ht="22.5" customHeight="1">
      <c r="A56" s="89" t="s">
        <v>240</v>
      </c>
      <c r="B56" s="171">
        <f t="shared" si="1"/>
        <v>1376</v>
      </c>
      <c r="C56" s="220">
        <f t="shared" si="13"/>
        <v>0</v>
      </c>
      <c r="D56" s="220">
        <f t="shared" si="14"/>
        <v>1376</v>
      </c>
      <c r="E56" s="350">
        <f t="shared" si="9"/>
        <v>0</v>
      </c>
      <c r="F56" s="166">
        <f t="shared" si="15"/>
        <v>440</v>
      </c>
      <c r="G56" s="220">
        <v>0</v>
      </c>
      <c r="H56" s="220">
        <v>440</v>
      </c>
      <c r="I56" s="350">
        <v>0</v>
      </c>
      <c r="J56" s="171">
        <f t="shared" si="16"/>
        <v>656</v>
      </c>
      <c r="K56" s="220">
        <v>0</v>
      </c>
      <c r="L56" s="220">
        <v>656</v>
      </c>
      <c r="M56" s="350">
        <v>0</v>
      </c>
      <c r="N56" s="166">
        <f t="shared" si="17"/>
        <v>280</v>
      </c>
      <c r="O56" s="220">
        <v>0</v>
      </c>
      <c r="P56" s="220">
        <v>280</v>
      </c>
      <c r="Q56" s="350">
        <v>0</v>
      </c>
    </row>
    <row r="57" spans="1:17" ht="22.5" customHeight="1">
      <c r="A57" s="125" t="s">
        <v>241</v>
      </c>
      <c r="B57" s="172">
        <f>SUM(C57:E57)</f>
        <v>263</v>
      </c>
      <c r="C57" s="223">
        <f t="shared" si="13"/>
        <v>0</v>
      </c>
      <c r="D57" s="223">
        <f t="shared" si="14"/>
        <v>263</v>
      </c>
      <c r="E57" s="351">
        <f t="shared" si="9"/>
        <v>0</v>
      </c>
      <c r="F57" s="167">
        <f t="shared" si="15"/>
        <v>84</v>
      </c>
      <c r="G57" s="223">
        <v>0</v>
      </c>
      <c r="H57" s="223">
        <v>84</v>
      </c>
      <c r="I57" s="351">
        <v>0</v>
      </c>
      <c r="J57" s="172">
        <f t="shared" si="16"/>
        <v>126</v>
      </c>
      <c r="K57" s="223">
        <v>0</v>
      </c>
      <c r="L57" s="223">
        <v>126</v>
      </c>
      <c r="M57" s="351">
        <v>0</v>
      </c>
      <c r="N57" s="167">
        <f t="shared" si="17"/>
        <v>53</v>
      </c>
      <c r="O57" s="223">
        <v>0</v>
      </c>
      <c r="P57" s="223">
        <v>53</v>
      </c>
      <c r="Q57" s="351">
        <v>0</v>
      </c>
    </row>
    <row r="58" spans="1:17" ht="22.5" customHeight="1">
      <c r="A58" s="89" t="s">
        <v>242</v>
      </c>
      <c r="B58" s="171">
        <f aca="true" t="shared" si="18" ref="B58:B69">SUM(C58:E58)</f>
        <v>934</v>
      </c>
      <c r="C58" s="220">
        <f t="shared" si="13"/>
        <v>0</v>
      </c>
      <c r="D58" s="220">
        <f t="shared" si="14"/>
        <v>847</v>
      </c>
      <c r="E58" s="350">
        <f t="shared" si="9"/>
        <v>87</v>
      </c>
      <c r="F58" s="166">
        <f t="shared" si="15"/>
        <v>0</v>
      </c>
      <c r="G58" s="220">
        <v>0</v>
      </c>
      <c r="H58" s="220">
        <v>0</v>
      </c>
      <c r="I58" s="350">
        <v>0</v>
      </c>
      <c r="J58" s="171">
        <f t="shared" si="16"/>
        <v>934</v>
      </c>
      <c r="K58" s="220">
        <v>0</v>
      </c>
      <c r="L58" s="220">
        <v>847</v>
      </c>
      <c r="M58" s="350">
        <v>87</v>
      </c>
      <c r="N58" s="166">
        <f t="shared" si="17"/>
        <v>0</v>
      </c>
      <c r="O58" s="220">
        <v>0</v>
      </c>
      <c r="P58" s="220">
        <v>0</v>
      </c>
      <c r="Q58" s="350">
        <v>0</v>
      </c>
    </row>
    <row r="59" spans="1:17" ht="22.5" customHeight="1">
      <c r="A59" s="89" t="s">
        <v>243</v>
      </c>
      <c r="B59" s="171">
        <f t="shared" si="18"/>
        <v>1697</v>
      </c>
      <c r="C59" s="220">
        <f t="shared" si="13"/>
        <v>0</v>
      </c>
      <c r="D59" s="220">
        <f t="shared" si="14"/>
        <v>1546</v>
      </c>
      <c r="E59" s="350">
        <f t="shared" si="9"/>
        <v>151</v>
      </c>
      <c r="F59" s="166">
        <f t="shared" si="15"/>
        <v>0</v>
      </c>
      <c r="G59" s="220">
        <v>0</v>
      </c>
      <c r="H59" s="220">
        <v>0</v>
      </c>
      <c r="I59" s="350">
        <v>0</v>
      </c>
      <c r="J59" s="171">
        <f t="shared" si="16"/>
        <v>1697</v>
      </c>
      <c r="K59" s="220">
        <v>0</v>
      </c>
      <c r="L59" s="220">
        <v>1546</v>
      </c>
      <c r="M59" s="350">
        <v>151</v>
      </c>
      <c r="N59" s="166">
        <f t="shared" si="17"/>
        <v>0</v>
      </c>
      <c r="O59" s="220">
        <v>0</v>
      </c>
      <c r="P59" s="220">
        <v>0</v>
      </c>
      <c r="Q59" s="350">
        <v>0</v>
      </c>
    </row>
    <row r="60" spans="1:17" ht="22.5" customHeight="1">
      <c r="A60" s="89" t="s">
        <v>244</v>
      </c>
      <c r="B60" s="171">
        <f t="shared" si="18"/>
        <v>1877</v>
      </c>
      <c r="C60" s="220">
        <f t="shared" si="13"/>
        <v>179</v>
      </c>
      <c r="D60" s="220">
        <f t="shared" si="14"/>
        <v>1468</v>
      </c>
      <c r="E60" s="350">
        <f t="shared" si="9"/>
        <v>230</v>
      </c>
      <c r="F60" s="166">
        <f t="shared" si="15"/>
        <v>1877</v>
      </c>
      <c r="G60" s="220">
        <v>179</v>
      </c>
      <c r="H60" s="220">
        <v>1468</v>
      </c>
      <c r="I60" s="350">
        <v>230</v>
      </c>
      <c r="J60" s="171">
        <f t="shared" si="16"/>
        <v>0</v>
      </c>
      <c r="K60" s="220">
        <v>0</v>
      </c>
      <c r="L60" s="220">
        <v>0</v>
      </c>
      <c r="M60" s="350">
        <v>0</v>
      </c>
      <c r="N60" s="166">
        <f t="shared" si="17"/>
        <v>0</v>
      </c>
      <c r="O60" s="220">
        <v>0</v>
      </c>
      <c r="P60" s="220">
        <v>0</v>
      </c>
      <c r="Q60" s="350">
        <v>0</v>
      </c>
    </row>
    <row r="61" spans="1:17" ht="22.5" customHeight="1">
      <c r="A61" s="89" t="s">
        <v>245</v>
      </c>
      <c r="B61" s="171">
        <f t="shared" si="18"/>
        <v>1835</v>
      </c>
      <c r="C61" s="220">
        <f t="shared" si="13"/>
        <v>229</v>
      </c>
      <c r="D61" s="220">
        <f t="shared" si="14"/>
        <v>1332</v>
      </c>
      <c r="E61" s="350">
        <f t="shared" si="9"/>
        <v>274</v>
      </c>
      <c r="F61" s="166">
        <f t="shared" si="15"/>
        <v>1835</v>
      </c>
      <c r="G61" s="220">
        <v>229</v>
      </c>
      <c r="H61" s="220">
        <v>1332</v>
      </c>
      <c r="I61" s="350">
        <v>274</v>
      </c>
      <c r="J61" s="171">
        <f t="shared" si="16"/>
        <v>0</v>
      </c>
      <c r="K61" s="220">
        <v>0</v>
      </c>
      <c r="L61" s="220">
        <v>0</v>
      </c>
      <c r="M61" s="350">
        <v>0</v>
      </c>
      <c r="N61" s="166">
        <f t="shared" si="17"/>
        <v>0</v>
      </c>
      <c r="O61" s="220">
        <v>0</v>
      </c>
      <c r="P61" s="220">
        <v>0</v>
      </c>
      <c r="Q61" s="350">
        <v>0</v>
      </c>
    </row>
    <row r="62" spans="1:17" ht="22.5" customHeight="1">
      <c r="A62" s="125" t="s">
        <v>246</v>
      </c>
      <c r="B62" s="172">
        <f t="shared" si="18"/>
        <v>2115</v>
      </c>
      <c r="C62" s="223">
        <f t="shared" si="13"/>
        <v>113</v>
      </c>
      <c r="D62" s="223">
        <f t="shared" si="14"/>
        <v>1859</v>
      </c>
      <c r="E62" s="351">
        <f t="shared" si="9"/>
        <v>143</v>
      </c>
      <c r="F62" s="167">
        <f t="shared" si="15"/>
        <v>113</v>
      </c>
      <c r="G62" s="223">
        <v>113</v>
      </c>
      <c r="H62" s="223">
        <v>0</v>
      </c>
      <c r="I62" s="351">
        <v>0</v>
      </c>
      <c r="J62" s="172">
        <f t="shared" si="16"/>
        <v>2002</v>
      </c>
      <c r="K62" s="223">
        <v>0</v>
      </c>
      <c r="L62" s="223">
        <v>1859</v>
      </c>
      <c r="M62" s="351">
        <v>143</v>
      </c>
      <c r="N62" s="167">
        <f t="shared" si="17"/>
        <v>0</v>
      </c>
      <c r="O62" s="223">
        <v>0</v>
      </c>
      <c r="P62" s="223">
        <v>0</v>
      </c>
      <c r="Q62" s="351">
        <v>0</v>
      </c>
    </row>
    <row r="63" spans="1:17" ht="22.5" customHeight="1">
      <c r="A63" s="89" t="s">
        <v>247</v>
      </c>
      <c r="B63" s="171">
        <f t="shared" si="18"/>
        <v>1696</v>
      </c>
      <c r="C63" s="220">
        <f t="shared" si="13"/>
        <v>693</v>
      </c>
      <c r="D63" s="220">
        <f t="shared" si="14"/>
        <v>941</v>
      </c>
      <c r="E63" s="350">
        <f t="shared" si="9"/>
        <v>62</v>
      </c>
      <c r="F63" s="166">
        <f t="shared" si="15"/>
        <v>945</v>
      </c>
      <c r="G63" s="220">
        <v>693</v>
      </c>
      <c r="H63" s="220">
        <v>242</v>
      </c>
      <c r="I63" s="350">
        <v>10</v>
      </c>
      <c r="J63" s="171">
        <f t="shared" si="16"/>
        <v>751</v>
      </c>
      <c r="K63" s="220">
        <v>0</v>
      </c>
      <c r="L63" s="220">
        <v>699</v>
      </c>
      <c r="M63" s="350">
        <v>52</v>
      </c>
      <c r="N63" s="166">
        <f t="shared" si="17"/>
        <v>0</v>
      </c>
      <c r="O63" s="220">
        <v>0</v>
      </c>
      <c r="P63" s="220">
        <v>0</v>
      </c>
      <c r="Q63" s="350">
        <v>0</v>
      </c>
    </row>
    <row r="64" spans="1:17" ht="22.5" customHeight="1">
      <c r="A64" s="89" t="s">
        <v>248</v>
      </c>
      <c r="B64" s="171">
        <f t="shared" si="18"/>
        <v>1364</v>
      </c>
      <c r="C64" s="220">
        <f t="shared" si="13"/>
        <v>439</v>
      </c>
      <c r="D64" s="220">
        <f t="shared" si="14"/>
        <v>861</v>
      </c>
      <c r="E64" s="350">
        <f t="shared" si="9"/>
        <v>64</v>
      </c>
      <c r="F64" s="166">
        <f t="shared" si="15"/>
        <v>439</v>
      </c>
      <c r="G64" s="220">
        <v>439</v>
      </c>
      <c r="H64" s="220">
        <v>0</v>
      </c>
      <c r="I64" s="350">
        <v>0</v>
      </c>
      <c r="J64" s="171">
        <f t="shared" si="16"/>
        <v>925</v>
      </c>
      <c r="K64" s="220">
        <v>0</v>
      </c>
      <c r="L64" s="220">
        <v>861</v>
      </c>
      <c r="M64" s="350">
        <v>64</v>
      </c>
      <c r="N64" s="166">
        <f t="shared" si="17"/>
        <v>0</v>
      </c>
      <c r="O64" s="220">
        <v>0</v>
      </c>
      <c r="P64" s="220">
        <v>0</v>
      </c>
      <c r="Q64" s="350">
        <v>0</v>
      </c>
    </row>
    <row r="65" spans="1:17" ht="22.5" customHeight="1">
      <c r="A65" s="89" t="s">
        <v>249</v>
      </c>
      <c r="B65" s="171">
        <f t="shared" si="18"/>
        <v>704</v>
      </c>
      <c r="C65" s="220">
        <f t="shared" si="13"/>
        <v>248</v>
      </c>
      <c r="D65" s="220">
        <f t="shared" si="14"/>
        <v>419</v>
      </c>
      <c r="E65" s="350">
        <f t="shared" si="9"/>
        <v>37</v>
      </c>
      <c r="F65" s="166">
        <f t="shared" si="15"/>
        <v>248</v>
      </c>
      <c r="G65" s="220">
        <v>248</v>
      </c>
      <c r="H65" s="220">
        <v>0</v>
      </c>
      <c r="I65" s="350">
        <v>0</v>
      </c>
      <c r="J65" s="171">
        <f t="shared" si="16"/>
        <v>456</v>
      </c>
      <c r="K65" s="220">
        <v>0</v>
      </c>
      <c r="L65" s="220">
        <v>419</v>
      </c>
      <c r="M65" s="350">
        <v>37</v>
      </c>
      <c r="N65" s="166">
        <f t="shared" si="17"/>
        <v>0</v>
      </c>
      <c r="O65" s="220">
        <v>0</v>
      </c>
      <c r="P65" s="220">
        <v>0</v>
      </c>
      <c r="Q65" s="350">
        <v>0</v>
      </c>
    </row>
    <row r="66" spans="1:17" ht="22.5" customHeight="1">
      <c r="A66" s="89" t="s">
        <v>250</v>
      </c>
      <c r="B66" s="171">
        <f t="shared" si="18"/>
        <v>1090</v>
      </c>
      <c r="C66" s="220">
        <f t="shared" si="13"/>
        <v>0</v>
      </c>
      <c r="D66" s="220">
        <f t="shared" si="14"/>
        <v>962</v>
      </c>
      <c r="E66" s="350">
        <f t="shared" si="9"/>
        <v>128</v>
      </c>
      <c r="F66" s="166">
        <f t="shared" si="15"/>
        <v>73</v>
      </c>
      <c r="G66" s="220">
        <v>0</v>
      </c>
      <c r="H66" s="220">
        <v>0</v>
      </c>
      <c r="I66" s="350">
        <v>73</v>
      </c>
      <c r="J66" s="171">
        <f t="shared" si="16"/>
        <v>1017</v>
      </c>
      <c r="K66" s="220">
        <v>0</v>
      </c>
      <c r="L66" s="220">
        <v>962</v>
      </c>
      <c r="M66" s="350">
        <v>55</v>
      </c>
      <c r="N66" s="166">
        <f t="shared" si="17"/>
        <v>0</v>
      </c>
      <c r="O66" s="220">
        <v>0</v>
      </c>
      <c r="P66" s="220">
        <v>0</v>
      </c>
      <c r="Q66" s="350">
        <v>0</v>
      </c>
    </row>
    <row r="67" spans="1:17" ht="22.5" customHeight="1">
      <c r="A67" s="125" t="s">
        <v>251</v>
      </c>
      <c r="B67" s="172">
        <f t="shared" si="18"/>
        <v>58</v>
      </c>
      <c r="C67" s="223">
        <f t="shared" si="13"/>
        <v>0</v>
      </c>
      <c r="D67" s="223">
        <f t="shared" si="14"/>
        <v>42</v>
      </c>
      <c r="E67" s="351">
        <f t="shared" si="9"/>
        <v>16</v>
      </c>
      <c r="F67" s="167">
        <f t="shared" si="15"/>
        <v>0</v>
      </c>
      <c r="G67" s="223">
        <v>0</v>
      </c>
      <c r="H67" s="223">
        <v>0</v>
      </c>
      <c r="I67" s="351">
        <v>0</v>
      </c>
      <c r="J67" s="172">
        <f t="shared" si="16"/>
        <v>0</v>
      </c>
      <c r="K67" s="223">
        <v>0</v>
      </c>
      <c r="L67" s="223">
        <v>0</v>
      </c>
      <c r="M67" s="351">
        <v>0</v>
      </c>
      <c r="N67" s="167">
        <f t="shared" si="17"/>
        <v>58</v>
      </c>
      <c r="O67" s="223">
        <v>0</v>
      </c>
      <c r="P67" s="223">
        <v>42</v>
      </c>
      <c r="Q67" s="351">
        <v>16</v>
      </c>
    </row>
    <row r="68" spans="1:17" ht="22.5" customHeight="1">
      <c r="A68" s="89" t="s">
        <v>252</v>
      </c>
      <c r="B68" s="171">
        <f t="shared" si="18"/>
        <v>9</v>
      </c>
      <c r="C68" s="220">
        <f t="shared" si="13"/>
        <v>0</v>
      </c>
      <c r="D68" s="220">
        <f t="shared" si="14"/>
        <v>0</v>
      </c>
      <c r="E68" s="350">
        <f t="shared" si="9"/>
        <v>9</v>
      </c>
      <c r="F68" s="166">
        <f t="shared" si="15"/>
        <v>0</v>
      </c>
      <c r="G68" s="220">
        <v>0</v>
      </c>
      <c r="H68" s="220">
        <v>0</v>
      </c>
      <c r="I68" s="350">
        <v>0</v>
      </c>
      <c r="J68" s="171">
        <f t="shared" si="16"/>
        <v>0</v>
      </c>
      <c r="K68" s="220">
        <v>0</v>
      </c>
      <c r="L68" s="220">
        <v>0</v>
      </c>
      <c r="M68" s="350">
        <v>0</v>
      </c>
      <c r="N68" s="166">
        <f t="shared" si="17"/>
        <v>9</v>
      </c>
      <c r="O68" s="220">
        <v>0</v>
      </c>
      <c r="P68" s="220">
        <v>0</v>
      </c>
      <c r="Q68" s="350">
        <v>9</v>
      </c>
    </row>
    <row r="69" spans="1:17" ht="22.5" customHeight="1" thickBot="1">
      <c r="A69" s="127" t="s">
        <v>253</v>
      </c>
      <c r="B69" s="174">
        <f t="shared" si="18"/>
        <v>53</v>
      </c>
      <c r="C69" s="229">
        <f t="shared" si="13"/>
        <v>0</v>
      </c>
      <c r="D69" s="229">
        <f t="shared" si="14"/>
        <v>47</v>
      </c>
      <c r="E69" s="353">
        <f t="shared" si="9"/>
        <v>6</v>
      </c>
      <c r="F69" s="169">
        <f t="shared" si="15"/>
        <v>0</v>
      </c>
      <c r="G69" s="229">
        <v>0</v>
      </c>
      <c r="H69" s="229">
        <v>0</v>
      </c>
      <c r="I69" s="353">
        <v>0</v>
      </c>
      <c r="J69" s="174">
        <f t="shared" si="16"/>
        <v>6</v>
      </c>
      <c r="K69" s="229">
        <v>0</v>
      </c>
      <c r="L69" s="229">
        <v>6</v>
      </c>
      <c r="M69" s="353">
        <v>0</v>
      </c>
      <c r="N69" s="169">
        <f t="shared" si="17"/>
        <v>47</v>
      </c>
      <c r="O69" s="229">
        <v>0</v>
      </c>
      <c r="P69" s="229">
        <v>41</v>
      </c>
      <c r="Q69" s="353">
        <v>6</v>
      </c>
    </row>
    <row r="70" spans="1:17" ht="45" customHeight="1" thickBot="1">
      <c r="A70" s="114" t="s">
        <v>35</v>
      </c>
      <c r="B70" s="174">
        <f>SUM(B7:B36,B43:B69)</f>
        <v>258670</v>
      </c>
      <c r="C70" s="229">
        <f aca="true" t="shared" si="19" ref="C70:Q70">SUM(C7:C36,C43:C69)</f>
        <v>19347</v>
      </c>
      <c r="D70" s="229">
        <f>SUM(D7:D36,D43:D69)</f>
        <v>217137</v>
      </c>
      <c r="E70" s="353">
        <f t="shared" si="19"/>
        <v>22186</v>
      </c>
      <c r="F70" s="169">
        <f t="shared" si="19"/>
        <v>118224</v>
      </c>
      <c r="G70" s="229">
        <f t="shared" si="19"/>
        <v>16507</v>
      </c>
      <c r="H70" s="229">
        <f t="shared" si="19"/>
        <v>87376</v>
      </c>
      <c r="I70" s="353">
        <f t="shared" si="19"/>
        <v>14341</v>
      </c>
      <c r="J70" s="174">
        <f t="shared" si="19"/>
        <v>74798</v>
      </c>
      <c r="K70" s="229">
        <f t="shared" si="19"/>
        <v>44</v>
      </c>
      <c r="L70" s="229">
        <f t="shared" si="19"/>
        <v>71664</v>
      </c>
      <c r="M70" s="353">
        <f t="shared" si="19"/>
        <v>3090</v>
      </c>
      <c r="N70" s="169">
        <f t="shared" si="19"/>
        <v>65648</v>
      </c>
      <c r="O70" s="229">
        <f t="shared" si="19"/>
        <v>2796</v>
      </c>
      <c r="P70" s="229">
        <f t="shared" si="19"/>
        <v>58097</v>
      </c>
      <c r="Q70" s="353">
        <f t="shared" si="19"/>
        <v>4755</v>
      </c>
    </row>
    <row r="71" spans="2:5" ht="32.25" customHeight="1">
      <c r="B71" s="349"/>
      <c r="C71" s="349"/>
      <c r="D71" s="349"/>
      <c r="E71" s="349"/>
    </row>
    <row r="72" ht="14.25">
      <c r="B72" s="14"/>
    </row>
    <row r="73" spans="2:6" ht="14.25">
      <c r="B73" s="14"/>
      <c r="F73" s="14"/>
    </row>
    <row r="74" ht="14.25">
      <c r="B74" s="14"/>
    </row>
  </sheetData>
  <mergeCells count="38">
    <mergeCell ref="Q5:Q6"/>
    <mergeCell ref="B3:Q3"/>
    <mergeCell ref="B39:Q39"/>
    <mergeCell ref="B40:B42"/>
    <mergeCell ref="C40:E40"/>
    <mergeCell ref="C41:C42"/>
    <mergeCell ref="D41:D42"/>
    <mergeCell ref="E41:E42"/>
    <mergeCell ref="F41:F42"/>
    <mergeCell ref="G41:G42"/>
    <mergeCell ref="M5:M6"/>
    <mergeCell ref="N5:N6"/>
    <mergeCell ref="O5:O6"/>
    <mergeCell ref="P5:P6"/>
    <mergeCell ref="F5:F6"/>
    <mergeCell ref="J5:J6"/>
    <mergeCell ref="K5:K6"/>
    <mergeCell ref="L5:L6"/>
    <mergeCell ref="O41:O42"/>
    <mergeCell ref="P41:P42"/>
    <mergeCell ref="G5:G6"/>
    <mergeCell ref="H5:H6"/>
    <mergeCell ref="I5:I6"/>
    <mergeCell ref="H41:H42"/>
    <mergeCell ref="I41:I42"/>
    <mergeCell ref="J41:J42"/>
    <mergeCell ref="K41:K42"/>
    <mergeCell ref="L41:L42"/>
    <mergeCell ref="A39:A42"/>
    <mergeCell ref="Q41:Q42"/>
    <mergeCell ref="A3:A6"/>
    <mergeCell ref="C5:C6"/>
    <mergeCell ref="D5:D6"/>
    <mergeCell ref="E5:E6"/>
    <mergeCell ref="B4:B6"/>
    <mergeCell ref="C4:E4"/>
    <mergeCell ref="M41:M42"/>
    <mergeCell ref="N41:N42"/>
  </mergeCells>
  <printOptions horizontalCentered="1"/>
  <pageMargins left="0.5905511811023623" right="0.5905511811023623" top="0.5905511811023623" bottom="0.5905511811023623" header="0.3937007874015748" footer="0.3937007874015748"/>
  <pageSetup firstPageNumber="29" useFirstPageNumber="1" fitToHeight="2" fitToWidth="2" horizontalDpi="600" verticalDpi="600" orientation="portrait" pageOrder="overThenDown" paperSize="9" scale="85" r:id="rId1"/>
  <headerFooter alignWithMargins="0">
    <oddFooter>&amp;C&amp;P</oddFooter>
  </headerFooter>
  <rowBreaks count="1" manualBreakCount="1">
    <brk id="36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愛知県</cp:lastModifiedBy>
  <cp:lastPrinted>2011-03-04T07:14:52Z</cp:lastPrinted>
  <dcterms:created xsi:type="dcterms:W3CDTF">2001-11-13T13:27:45Z</dcterms:created>
  <dcterms:modified xsi:type="dcterms:W3CDTF">2011-03-29T02:06:25Z</dcterms:modified>
  <cp:category/>
  <cp:version/>
  <cp:contentType/>
  <cp:contentStatus/>
</cp:coreProperties>
</file>