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0年度\#####H30若原⇒小椋\01 ヘルパー研修\初任者研修\要綱、要領（Ｈ30改正）\様式\初任者研修\"/>
    </mc:Choice>
  </mc:AlternateContent>
  <bookViews>
    <workbookView xWindow="480" yWindow="120" windowWidth="18195" windowHeight="8805" activeTab="1"/>
  </bookViews>
  <sheets>
    <sheet name="記載例" sheetId="6" r:id="rId1"/>
    <sheet name="研修日程表 (通信)" sheetId="5" r:id="rId2"/>
    <sheet name="細目リスト" sheetId="3" r:id="rId3"/>
    <sheet name="Sheet2" sheetId="4" r:id="rId4"/>
  </sheets>
  <definedNames>
    <definedName name="_xlnm.Print_Area" localSheetId="0">記載例!$A$1:$U$46</definedName>
    <definedName name="_xlnm.Print_Area" localSheetId="1">'研修日程表 (通信)'!$A$2:$N$56</definedName>
    <definedName name="_xlnm.Print_Titles" localSheetId="0">記載例!$7:$9</definedName>
    <definedName name="_xlnm.Print_Titles" localSheetId="1">'研修日程表 (通信)'!$2:$4</definedName>
  </definedNames>
  <calcPr calcId="162913"/>
</workbook>
</file>

<file path=xl/calcChain.xml><?xml version="1.0" encoding="utf-8"?>
<calcChain xmlns="http://schemas.openxmlformats.org/spreadsheetml/2006/main">
  <c r="I5" i="5" l="1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I29" i="5"/>
  <c r="B61" i="6"/>
  <c r="D44" i="6"/>
  <c r="D43" i="6"/>
  <c r="D42" i="6"/>
  <c r="J41" i="6"/>
  <c r="D41" i="6"/>
  <c r="J40" i="6"/>
  <c r="D40" i="6"/>
  <c r="J39" i="6"/>
  <c r="R24" i="6"/>
  <c r="P24" i="6"/>
  <c r="I24" i="6"/>
  <c r="R23" i="6"/>
  <c r="P23" i="6"/>
  <c r="I23" i="6"/>
  <c r="B60" i="6"/>
  <c r="B59" i="6"/>
  <c r="B56" i="6"/>
  <c r="B55" i="6"/>
  <c r="B54" i="6"/>
  <c r="B58" i="6"/>
  <c r="B52" i="6"/>
  <c r="B51" i="6"/>
  <c r="R22" i="6"/>
  <c r="B50" i="6" s="1"/>
  <c r="P22" i="6"/>
  <c r="J22" i="6"/>
  <c r="I22" i="6"/>
  <c r="R21" i="6"/>
  <c r="B49" i="6" s="1"/>
  <c r="P21" i="6"/>
  <c r="J21" i="6"/>
  <c r="I21" i="6"/>
  <c r="R20" i="6"/>
  <c r="P20" i="6"/>
  <c r="I20" i="6"/>
  <c r="R19" i="6"/>
  <c r="P19" i="6"/>
  <c r="S19" i="6" s="1"/>
  <c r="J19" i="6"/>
  <c r="I19" i="6"/>
  <c r="R18" i="6"/>
  <c r="P18" i="6"/>
  <c r="J18" i="6"/>
  <c r="I18" i="6"/>
  <c r="R17" i="6"/>
  <c r="P17" i="6"/>
  <c r="S17" i="6" s="1"/>
  <c r="J17" i="6"/>
  <c r="I17" i="6"/>
  <c r="R16" i="6"/>
  <c r="P16" i="6"/>
  <c r="S16" i="6" s="1"/>
  <c r="J16" i="6"/>
  <c r="I16" i="6"/>
  <c r="R15" i="6"/>
  <c r="P15" i="6"/>
  <c r="J15" i="6"/>
  <c r="I15" i="6"/>
  <c r="R14" i="6"/>
  <c r="P14" i="6"/>
  <c r="S14" i="6" s="1"/>
  <c r="J14" i="6"/>
  <c r="I14" i="6"/>
  <c r="R13" i="6"/>
  <c r="P13" i="6"/>
  <c r="S13" i="6" s="1"/>
  <c r="J13" i="6"/>
  <c r="I13" i="6"/>
  <c r="R12" i="6"/>
  <c r="P12" i="6"/>
  <c r="R11" i="6"/>
  <c r="P11" i="6"/>
  <c r="I11" i="6"/>
  <c r="J49" i="5"/>
  <c r="J51" i="5"/>
  <c r="B62" i="5"/>
  <c r="B66" i="5"/>
  <c r="B65" i="5"/>
  <c r="J50" i="5"/>
  <c r="D54" i="5"/>
  <c r="D53" i="5"/>
  <c r="D52" i="5"/>
  <c r="D51" i="5"/>
  <c r="D50" i="5"/>
  <c r="B70" i="5"/>
  <c r="B69" i="5"/>
  <c r="B68" i="5"/>
  <c r="B63" i="5"/>
  <c r="R29" i="5"/>
  <c r="P29" i="5"/>
  <c r="R28" i="5"/>
  <c r="P28" i="5"/>
  <c r="B71" i="5"/>
  <c r="B67" i="5"/>
  <c r="B61" i="5"/>
  <c r="R27" i="5"/>
  <c r="P27" i="5"/>
  <c r="R26" i="5"/>
  <c r="P26" i="5"/>
  <c r="S26" i="5" s="1"/>
  <c r="R25" i="5"/>
  <c r="P25" i="5"/>
  <c r="R24" i="5"/>
  <c r="P24" i="5"/>
  <c r="S24" i="5" s="1"/>
  <c r="R23" i="5"/>
  <c r="P23" i="5"/>
  <c r="R22" i="5"/>
  <c r="P22" i="5"/>
  <c r="R21" i="5"/>
  <c r="P21" i="5"/>
  <c r="S21" i="5" s="1"/>
  <c r="R20" i="5"/>
  <c r="P20" i="5"/>
  <c r="R19" i="5"/>
  <c r="B60" i="5" s="1"/>
  <c r="P19" i="5"/>
  <c r="S19" i="5" s="1"/>
  <c r="R18" i="5"/>
  <c r="P18" i="5"/>
  <c r="R17" i="5"/>
  <c r="B58" i="5" s="1"/>
  <c r="P17" i="5"/>
  <c r="R16" i="5"/>
  <c r="P16" i="5"/>
  <c r="S16" i="5" s="1"/>
  <c r="R15" i="5"/>
  <c r="P15" i="5"/>
  <c r="R14" i="5"/>
  <c r="P14" i="5"/>
  <c r="S14" i="5" s="1"/>
  <c r="R13" i="5"/>
  <c r="P13" i="5"/>
  <c r="R12" i="5"/>
  <c r="P12" i="5"/>
  <c r="S12" i="5" s="1"/>
  <c r="R11" i="5"/>
  <c r="P11" i="5"/>
  <c r="R10" i="5"/>
  <c r="P10" i="5"/>
  <c r="R9" i="5"/>
  <c r="P9" i="5"/>
  <c r="R8" i="5"/>
  <c r="P8" i="5"/>
  <c r="S8" i="5" s="1"/>
  <c r="R7" i="5"/>
  <c r="P7" i="5"/>
  <c r="R6" i="5"/>
  <c r="P6" i="5"/>
  <c r="R5" i="5"/>
  <c r="S5" i="5" s="1"/>
  <c r="P5" i="5"/>
  <c r="B64" i="5"/>
  <c r="S23" i="5"/>
  <c r="S17" i="5" l="1"/>
  <c r="S7" i="5"/>
  <c r="S15" i="5"/>
  <c r="B52" i="5"/>
  <c r="S18" i="5"/>
  <c r="S29" i="5"/>
  <c r="S13" i="5"/>
  <c r="B48" i="6"/>
  <c r="G41" i="6" s="1"/>
  <c r="S22" i="5"/>
  <c r="S27" i="5"/>
  <c r="S9" i="5"/>
  <c r="S11" i="5"/>
  <c r="S20" i="5"/>
  <c r="S25" i="5"/>
  <c r="S28" i="5"/>
  <c r="B59" i="5"/>
  <c r="G51" i="5" s="1"/>
  <c r="S10" i="5"/>
  <c r="J55" i="5"/>
  <c r="G54" i="5"/>
  <c r="S24" i="6"/>
  <c r="S21" i="6"/>
  <c r="S20" i="6"/>
  <c r="S23" i="6"/>
  <c r="S6" i="5"/>
  <c r="G52" i="5"/>
  <c r="G53" i="5"/>
  <c r="B51" i="5"/>
  <c r="B50" i="5"/>
  <c r="G49" i="5"/>
  <c r="B54" i="5"/>
  <c r="G50" i="5"/>
  <c r="B49" i="5"/>
  <c r="B53" i="5"/>
  <c r="B43" i="6"/>
  <c r="S15" i="6"/>
  <c r="J45" i="6"/>
  <c r="S11" i="6"/>
  <c r="S18" i="6"/>
  <c r="B39" i="6"/>
  <c r="G44" i="6"/>
  <c r="G40" i="6"/>
  <c r="S12" i="6"/>
  <c r="G43" i="6"/>
  <c r="B53" i="6"/>
  <c r="B57" i="6"/>
  <c r="S22" i="6"/>
  <c r="B44" i="6"/>
  <c r="B40" i="6"/>
  <c r="B41" i="6"/>
  <c r="B42" i="6"/>
  <c r="G39" i="6"/>
  <c r="M52" i="5" l="1"/>
  <c r="G55" i="5"/>
  <c r="G56" i="5" s="1"/>
  <c r="G42" i="6"/>
  <c r="M42" i="6" s="1"/>
  <c r="G45" i="6" l="1"/>
  <c r="G46" i="6" s="1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Q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通学、通信の合計時間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<sst xmlns="http://schemas.openxmlformats.org/spreadsheetml/2006/main" count="326" uniqueCount="187">
  <si>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</si>
  <si>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</si>
  <si>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</si>
  <si>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</si>
  <si>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</si>
  <si>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</si>
  <si>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</si>
  <si>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</si>
  <si>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</si>
  <si>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</si>
  <si>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</si>
  <si>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</si>
  <si>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</si>
  <si>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</si>
  <si>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</si>
  <si>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</si>
  <si>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</si>
  <si>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</si>
  <si>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</si>
  <si>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</si>
  <si>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</si>
  <si>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</si>
  <si>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</si>
  <si>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</si>
  <si>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</si>
  <si>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</si>
  <si>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</si>
  <si>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</si>
  <si>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</si>
  <si>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</si>
  <si>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</si>
  <si>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</si>
  <si>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</si>
  <si>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</si>
  <si>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</si>
  <si>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</si>
  <si>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7-1</t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</si>
  <si>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</si>
  <si>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7-2</t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</si>
  <si>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</si>
  <si>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7-3</t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</si>
  <si>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</si>
  <si>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7-4</t>
    <phoneticPr fontId="4"/>
  </si>
  <si>
    <t>家族への支援</t>
    <rPh sb="0" eb="2">
      <t>カゾク</t>
    </rPh>
    <rPh sb="4" eb="6">
      <t>シエン</t>
    </rPh>
    <phoneticPr fontId="4"/>
  </si>
  <si>
    <t>8-1</t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</si>
  <si>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</si>
  <si>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</si>
  <si>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</si>
  <si>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8-3</t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</si>
  <si>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</si>
  <si>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</si>
  <si>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9-2</t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</si>
  <si>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</si>
  <si>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9-3</t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</si>
  <si>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</si>
  <si>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9-4</t>
    <phoneticPr fontId="4"/>
  </si>
  <si>
    <t>生活と家事</t>
    <rPh sb="0" eb="2">
      <t>セイカツ</t>
    </rPh>
    <rPh sb="3" eb="5">
      <t>カジ</t>
    </rPh>
    <phoneticPr fontId="4"/>
  </si>
  <si>
    <t>9-5</t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</si>
  <si>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</si>
  <si>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9-6</t>
    <phoneticPr fontId="4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</si>
  <si>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</si>
  <si>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9-7</t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</si>
  <si>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</si>
  <si>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9-8</t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</si>
  <si>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</si>
  <si>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9-9</t>
    <phoneticPr fontId="4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</si>
  <si>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4"/>
  </si>
  <si>
    <t>9-10</t>
    <phoneticPr fontId="4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</si>
  <si>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</si>
  <si>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9-11</t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</si>
  <si>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</si>
  <si>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9-12</t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</si>
  <si>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</si>
  <si>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9-13</t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</si>
  <si>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</si>
  <si>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9-14</t>
    <phoneticPr fontId="4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</si>
  <si>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</si>
  <si>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</si>
  <si>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</si>
  <si>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</si>
  <si>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10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</si>
  <si>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</si>
  <si>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</si>
  <si>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</si>
  <si>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</si>
  <si>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</si>
  <si>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</si>
  <si>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</si>
  <si>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</si>
  <si>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</si>
  <si>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9Ⅰ</t>
    <phoneticPr fontId="4"/>
  </si>
  <si>
    <t>9Ⅱ</t>
    <phoneticPr fontId="4"/>
  </si>
  <si>
    <t>9Ⅲ</t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</si>
  <si>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</si>
  <si>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</si>
  <si>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</si>
  <si>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</si>
  <si>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</si>
  <si>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</si>
  <si>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</si>
  <si>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</si>
  <si>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</si>
  <si>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</si>
  <si>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</si>
  <si>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</si>
  <si>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</si>
  <si>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科目</t>
    <rPh sb="0" eb="2">
      <t>カモク</t>
    </rPh>
    <phoneticPr fontId="4"/>
  </si>
  <si>
    <t>10-1</t>
    <phoneticPr fontId="4"/>
  </si>
  <si>
    <t>10-2</t>
    <phoneticPr fontId="4"/>
  </si>
  <si>
    <t>9Ⅱ</t>
  </si>
  <si>
    <t>9-3</t>
  </si>
  <si>
    <t>9-4</t>
  </si>
  <si>
    <t>9-5</t>
  </si>
  <si>
    <t>9-1</t>
    <phoneticPr fontId="4"/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</si>
  <si>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</si>
  <si>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</si>
  <si>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</si>
  <si>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</si>
  <si>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</si>
  <si>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</si>
  <si>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</si>
  <si>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</si>
  <si>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</si>
  <si>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時間
D列-B列</t>
    <rPh sb="0" eb="2">
      <t>ジカン</t>
    </rPh>
    <phoneticPr fontId="4"/>
  </si>
  <si>
    <t>休憩
（分）</t>
    <rPh sb="0" eb="2">
      <t>キュウケイ</t>
    </rPh>
    <rPh sb="4" eb="5">
      <t>フン</t>
    </rPh>
    <phoneticPr fontId="4"/>
  </si>
  <si>
    <t>時間数
E列</t>
    <rPh sb="0" eb="3">
      <t>ジカンスウ</t>
    </rPh>
    <rPh sb="5" eb="6">
      <t>レツ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</si>
  <si>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</si>
  <si>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</si>
  <si>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</si>
  <si>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</si>
  <si>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</si>
  <si>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</si>
  <si>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</si>
  <si>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添削指導に関する添削指導日程</t>
  </si>
  <si>
    <t>添削課題配布日　○月○日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</si>
  <si>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t>添削返送日</t>
    <rPh sb="0" eb="2">
      <t>テンサク</t>
    </rPh>
    <rPh sb="2" eb="4">
      <t>ヘンソウ</t>
    </rPh>
    <rPh sb="4" eb="5">
      <t>ビ</t>
    </rPh>
    <phoneticPr fontId="4"/>
  </si>
  <si>
    <t>通信形式で実施する時間</t>
    <phoneticPr fontId="4"/>
  </si>
  <si>
    <t>科目名</t>
    <phoneticPr fontId="4"/>
  </si>
  <si>
    <t>添削講師氏名</t>
    <rPh sb="0" eb="2">
      <t>テンサク</t>
    </rPh>
    <phoneticPr fontId="4"/>
  </si>
  <si>
    <t>介護における尊厳の保持・自立支援</t>
    <rPh sb="0" eb="2">
      <t>カイゴ</t>
    </rPh>
    <rPh sb="6" eb="8">
      <t>ソンゲン</t>
    </rPh>
    <rPh sb="9" eb="11">
      <t>ホジ</t>
    </rPh>
    <rPh sb="12" eb="14">
      <t>ジリツ</t>
    </rPh>
    <rPh sb="14" eb="16">
      <t>シエン</t>
    </rPh>
    <phoneticPr fontId="4"/>
  </si>
  <si>
    <t>介護の基本</t>
    <rPh sb="0" eb="2">
      <t>カイゴ</t>
    </rPh>
    <rPh sb="3" eb="5">
      <t>キホン</t>
    </rPh>
    <phoneticPr fontId="4"/>
  </si>
  <si>
    <t>こころとからだのしくみと生活支援</t>
    <rPh sb="12" eb="14">
      <t>セイカツ</t>
    </rPh>
    <rPh sb="14" eb="16">
      <t>シエン</t>
    </rPh>
    <phoneticPr fontId="4"/>
  </si>
  <si>
    <t xml:space="preserve"> ※「10．振り返り」までにすべての添削課題を修了すること。</t>
    <rPh sb="6" eb="7">
      <t>フ</t>
    </rPh>
    <rPh sb="8" eb="9">
      <t>カエ</t>
    </rPh>
    <rPh sb="18" eb="20">
      <t>テンサク</t>
    </rPh>
    <rPh sb="20" eb="22">
      <t>カダイ</t>
    </rPh>
    <rPh sb="23" eb="25">
      <t>シュウリョウ</t>
    </rPh>
    <phoneticPr fontId="4"/>
  </si>
  <si>
    <t>　　また、再評価が必要な場合も想定し、余裕を持った添削スケジュールとすること。</t>
    <phoneticPr fontId="4"/>
  </si>
  <si>
    <t>○時間数（　（）内は通信の時間）</t>
    <rPh sb="1" eb="4">
      <t>ジカンスウ</t>
    </rPh>
    <rPh sb="8" eb="9">
      <t>ナイ</t>
    </rPh>
    <rPh sb="10" eb="12">
      <t>ツウシン</t>
    </rPh>
    <rPh sb="13" eb="15">
      <t>ジカン</t>
    </rPh>
    <phoneticPr fontId="4"/>
  </si>
  <si>
    <t>合計</t>
    <rPh sb="0" eb="2">
      <t>ゴウケイ</t>
    </rPh>
    <phoneticPr fontId="4"/>
  </si>
  <si>
    <t>通学</t>
    <rPh sb="0" eb="2">
      <t>ツウガク</t>
    </rPh>
    <phoneticPr fontId="4"/>
  </si>
  <si>
    <t>通信</t>
    <rPh sb="0" eb="2">
      <t>ツウシン</t>
    </rPh>
    <phoneticPr fontId="4"/>
  </si>
  <si>
    <t>開校式・オリエンテーション</t>
    <phoneticPr fontId="4"/>
  </si>
  <si>
    <t>総合計</t>
    <rPh sb="0" eb="3">
      <t>ソウゴウケイ</t>
    </rPh>
    <phoneticPr fontId="4"/>
  </si>
  <si>
    <t>10-1</t>
  </si>
  <si>
    <t>9-2</t>
  </si>
  <si>
    <t>10-2</t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</si>
  <si>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</si>
  <si>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</si>
  <si>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>9Ⅰ～Ⅲの合計（通学＋通信）</t>
    <rPh sb="5" eb="7">
      <t>ゴウケイ</t>
    </rPh>
    <rPh sb="8" eb="10">
      <t>ツウガク</t>
    </rPh>
    <rPh sb="11" eb="13">
      <t>ツウシン</t>
    </rPh>
    <phoneticPr fontId="4"/>
  </si>
  <si>
    <t xml:space="preserve">研　修　日　程　表   （通信） </t>
    <rPh sb="13" eb="15">
      <t>ツウシン</t>
    </rPh>
    <phoneticPr fontId="4"/>
  </si>
  <si>
    <t>科目
番号</t>
    <phoneticPr fontId="4"/>
  </si>
  <si>
    <t>答案提出日
又は期限</t>
    <rPh sb="0" eb="2">
      <t>トウアン</t>
    </rPh>
    <rPh sb="2" eb="5">
      <t>テイシュツビ</t>
    </rPh>
    <rPh sb="6" eb="7">
      <t>マタ</t>
    </rPh>
    <rPh sb="8" eb="10">
      <t>キゲン</t>
    </rPh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</si>
  <si>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</si>
  <si>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 xml:space="preserve"> ※講師選定要件（別紙２）等を確認した上で講師を配置すること。</t>
    <phoneticPr fontId="4"/>
  </si>
  <si>
    <t>項目名</t>
    <rPh sb="0" eb="3">
      <t>コウモクメイ</t>
    </rPh>
    <phoneticPr fontId="4"/>
  </si>
  <si>
    <t>【記載例】様式第２号の２　研修日程表</t>
    <rPh sb="1" eb="3">
      <t>キサイ</t>
    </rPh>
    <rPh sb="3" eb="4">
      <t>レイ</t>
    </rPh>
    <rPh sb="13" eb="15">
      <t>ケンシュウ</t>
    </rPh>
    <rPh sb="15" eb="17">
      <t>ニッテイ</t>
    </rPh>
    <rPh sb="17" eb="18">
      <t>ヒョウ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</si>
  <si>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</si>
  <si>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</si>
  <si>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</si>
  <si>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</si>
  <si>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</si>
  <si>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Ａ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</si>
  <si>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</si>
  <si>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</si>
  <si>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Ｂ</t>
    <phoneticPr fontId="4"/>
  </si>
  <si>
    <t>Ｃ</t>
    <phoneticPr fontId="4"/>
  </si>
  <si>
    <t>カリキュラム以外</t>
    <rPh sb="6" eb="8">
      <t>イガイ</t>
    </rPh>
    <phoneticPr fontId="4"/>
  </si>
  <si>
    <t>愛知一郎</t>
    <rPh sb="0" eb="2">
      <t>アイチ</t>
    </rPh>
    <rPh sb="2" eb="4">
      <t>イチロウ</t>
    </rPh>
    <phoneticPr fontId="4"/>
  </si>
  <si>
    <t>愛知一郎</t>
    <phoneticPr fontId="4"/>
  </si>
  <si>
    <t>愛知一郎
伊藤次郎</t>
    <rPh sb="5" eb="7">
      <t>イトウ</t>
    </rPh>
    <rPh sb="7" eb="9">
      <t>ジロウ</t>
    </rPh>
    <phoneticPr fontId="4"/>
  </si>
  <si>
    <t>宇野幸子</t>
    <rPh sb="0" eb="2">
      <t>ウノ</t>
    </rPh>
    <rPh sb="2" eb="3">
      <t>サチ</t>
    </rPh>
    <rPh sb="3" eb="4">
      <t>コ</t>
    </rPh>
    <phoneticPr fontId="4"/>
  </si>
  <si>
    <t>宇野幸子</t>
    <phoneticPr fontId="4"/>
  </si>
  <si>
    <t>愛知一郎</t>
    <phoneticPr fontId="4"/>
  </si>
  <si>
    <t>　　　再評価が必要な場合も想定し、余裕を持った添削スケジュールとすること。</t>
    <phoneticPr fontId="4"/>
  </si>
  <si>
    <t>　　また、添削課題を受講者全員に配布後、課題の提出日までに最低１０日間の日程を設けること。</t>
    <rPh sb="5" eb="7">
      <t>テンサク</t>
    </rPh>
    <rPh sb="7" eb="9">
      <t>カダイ</t>
    </rPh>
    <rPh sb="10" eb="13">
      <t>ジュコウシャ</t>
    </rPh>
    <rPh sb="13" eb="15">
      <t>ゼンイン</t>
    </rPh>
    <rPh sb="16" eb="19">
      <t>ハイフゴ</t>
    </rPh>
    <rPh sb="20" eb="22">
      <t>カダイ</t>
    </rPh>
    <rPh sb="23" eb="26">
      <t>テイシュツビ</t>
    </rPh>
    <rPh sb="29" eb="31">
      <t>サイテイ</t>
    </rPh>
    <rPh sb="33" eb="35">
      <t>カカン</t>
    </rPh>
    <rPh sb="36" eb="38">
      <t>ニッテイ</t>
    </rPh>
    <rPh sb="39" eb="40">
      <t>モウ</t>
    </rPh>
    <phoneticPr fontId="4"/>
  </si>
  <si>
    <t>ここは印刷されません。</t>
    <rPh sb="3" eb="5">
      <t>インサツ</t>
    </rPh>
    <phoneticPr fontId="4"/>
  </si>
  <si>
    <t>添削課題配布日　　月　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</si>
  <si>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r>
      <t xml:space="preserve"> ※通信形式で実施する時間欄は、別紙６</t>
    </r>
    <r>
      <rPr>
        <u/>
        <sz val="10"/>
        <color rgb="FFFF0000"/>
        <rFont val="ＭＳ Ｐゴシック"/>
        <family val="3"/>
        <charset val="128"/>
      </rPr>
      <t>－１</t>
    </r>
    <r>
      <rPr>
        <sz val="10"/>
        <rFont val="ＭＳ Ｐゴシック"/>
        <family val="3"/>
        <charset val="128"/>
      </rPr>
      <t>の通信形式で実施できる上限時間内の時間数で設定すること。</t>
    </r>
    <rPh sb="2" eb="4">
      <t>ツウシン</t>
    </rPh>
    <rPh sb="4" eb="6">
      <t>ケイシキ</t>
    </rPh>
    <rPh sb="7" eb="9">
      <t>ジッシ</t>
    </rPh>
    <rPh sb="11" eb="13">
      <t>ジカン</t>
    </rPh>
    <rPh sb="13" eb="14">
      <t>ラン</t>
    </rPh>
    <rPh sb="16" eb="18">
      <t>ベッシ</t>
    </rPh>
    <rPh sb="22" eb="24">
      <t>ツウシン</t>
    </rPh>
    <rPh sb="24" eb="26">
      <t>ケイシキ</t>
    </rPh>
    <rPh sb="27" eb="29">
      <t>ジッシ</t>
    </rPh>
    <rPh sb="32" eb="34">
      <t>ジョウゲン</t>
    </rPh>
    <rPh sb="34" eb="36">
      <t>ジカン</t>
    </rPh>
    <rPh sb="36" eb="37">
      <t>ナイ</t>
    </rPh>
    <rPh sb="38" eb="41">
      <t>ジカンスウ</t>
    </rPh>
    <rPh sb="42" eb="44">
      <t>セッテイ</t>
    </rPh>
    <phoneticPr fontId="4"/>
  </si>
  <si>
    <t xml:space="preserve"> ※通信形式で実施する時間欄は、別紙６－１の通信形式で実施できる上限時間内の時間数で設定すること。</t>
    <rPh sb="2" eb="4">
      <t>ツウシン</t>
    </rPh>
    <rPh sb="4" eb="6">
      <t>ケイシキ</t>
    </rPh>
    <rPh sb="7" eb="9">
      <t>ジッシ</t>
    </rPh>
    <rPh sb="11" eb="13">
      <t>ジカン</t>
    </rPh>
    <rPh sb="13" eb="14">
      <t>ラン</t>
    </rPh>
    <rPh sb="16" eb="18">
      <t>ベッシ</t>
    </rPh>
    <rPh sb="22" eb="24">
      <t>ツウシン</t>
    </rPh>
    <rPh sb="24" eb="26">
      <t>ケイシキ</t>
    </rPh>
    <rPh sb="27" eb="29">
      <t>ジッシ</t>
    </rPh>
    <rPh sb="32" eb="34">
      <t>ジョウゲン</t>
    </rPh>
    <rPh sb="34" eb="36">
      <t>ジカン</t>
    </rPh>
    <rPh sb="36" eb="37">
      <t>ナイ</t>
    </rPh>
    <rPh sb="38" eb="41">
      <t>ジカンスウ</t>
    </rPh>
    <rPh sb="42" eb="44">
      <t>セッテイ</t>
    </rPh>
    <phoneticPr fontId="4"/>
  </si>
  <si>
    <r>
      <t xml:space="preserve"> ※講師選定要件（別紙２</t>
    </r>
    <r>
      <rPr>
        <sz val="9"/>
        <color rgb="FFFF0000"/>
        <rFont val="ＭＳ Ｐゴシック"/>
        <family val="3"/>
        <charset val="128"/>
      </rPr>
      <t>－１</t>
    </r>
    <r>
      <rPr>
        <sz val="9"/>
        <color indexed="8"/>
        <rFont val="ＭＳ Ｐゴシック"/>
        <family val="3"/>
        <charset val="128"/>
      </rPr>
      <t>）等を確認した上で講師を配置すること。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</si>
</sst>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"/>
    <numFmt numFmtId="177" formatCode="h:mm;@"/>
    <numFmt numFmtId="178" formatCode="General&quot;時間&quot;"/>
    <numFmt numFmtId="179" formatCode="\(General&quot;時間&quot;\)"/>
    <numFmt numFmtId="180" formatCode="\(#,##0.0&quot;時&quot;&quot;間&quot;\)"/>
    <numFmt numFmtId="181" formatCode="m&quot;月&quot;d&quot;日&quot;\(aaa\)"/>
    <numFmt numFmtId="182" formatCode="[$-411]ggge&quot;年&quot;m&quot;月&quot;d&quot;日&quot;\(aaa\)"/>
  </numFmts>
  <fonts count="24" x14ac:knownFonts="1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dashed">
        <color indexed="8"/>
      </left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 style="dashed">
        <color indexed="8"/>
      </right>
      <top/>
      <bottom style="thin">
        <color theme="0" tint="-0.34998626667073579"/>
      </bottom>
      <diagonal/>
    </border>
    <border>
      <left style="dashed">
        <color indexed="8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ashed">
        <color indexed="8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left"/>
    </xf>
    <xf numFmtId="49" fontId="15" fillId="0" borderId="3" xfId="1" applyNumberFormat="1" applyFont="1" applyBorder="1" applyAlignment="1">
      <alignment horizontal="center"/>
    </xf>
    <xf numFmtId="0" fontId="15" fillId="0" borderId="6" xfId="1" applyFont="1" applyBorder="1" applyAlignment="1"/>
    <xf numFmtId="49" fontId="15" fillId="4" borderId="3" xfId="1" applyNumberFormat="1" applyFont="1" applyFill="1" applyBorder="1" applyAlignment="1">
      <alignment horizontal="center"/>
    </xf>
    <xf numFmtId="0" fontId="15" fillId="4" borderId="6" xfId="1" applyFont="1" applyFill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15" fillId="4" borderId="6" xfId="1" applyFont="1" applyFill="1" applyBorder="1" applyAlignment="1"/>
    <xf numFmtId="49" fontId="15" fillId="5" borderId="3" xfId="1" applyNumberFormat="1" applyFont="1" applyFill="1" applyBorder="1" applyAlignment="1">
      <alignment horizontal="center"/>
    </xf>
    <xf numFmtId="0" fontId="15" fillId="5" borderId="6" xfId="1" applyFont="1" applyFill="1" applyBorder="1" applyAlignment="1">
      <alignment horizontal="left"/>
    </xf>
    <xf numFmtId="0" fontId="15" fillId="5" borderId="6" xfId="1" applyFont="1" applyFill="1" applyBorder="1" applyAlignment="1"/>
    <xf numFmtId="0" fontId="3" fillId="0" borderId="0" xfId="0" applyFont="1" applyBorder="1" applyAlignment="1">
      <alignment horizontal="center" vertical="top" shrinkToFit="1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3" borderId="7" xfId="0" applyNumberFormat="1" applyFont="1" applyFill="1" applyBorder="1" applyAlignment="1">
      <alignment horizontal="center" vertical="center" wrapText="1"/>
    </xf>
    <xf numFmtId="49" fontId="15" fillId="0" borderId="7" xfId="1" applyNumberFormat="1" applyFont="1" applyBorder="1" applyAlignment="1">
      <alignment horizontal="center"/>
    </xf>
    <xf numFmtId="49" fontId="15" fillId="0" borderId="8" xfId="1" applyNumberFormat="1" applyFont="1" applyBorder="1" applyAlignment="1">
      <alignment horizontal="center"/>
    </xf>
    <xf numFmtId="49" fontId="15" fillId="4" borderId="7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179" fontId="9" fillId="0" borderId="0" xfId="0" applyNumberFormat="1" applyFont="1" applyBorder="1" applyAlignment="1">
      <alignment vertical="center" shrinkToFit="1"/>
    </xf>
    <xf numFmtId="176" fontId="8" fillId="7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7" fontId="6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177" fontId="6" fillId="0" borderId="5" xfId="0" applyNumberFormat="1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7" fontId="6" fillId="0" borderId="30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>
      <alignment horizontal="center" vertical="center" shrinkToFit="1"/>
    </xf>
    <xf numFmtId="177" fontId="6" fillId="0" borderId="32" xfId="0" applyNumberFormat="1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3" fillId="0" borderId="35" xfId="0" applyNumberFormat="1" applyFont="1" applyFill="1" applyBorder="1" applyAlignment="1">
      <alignment horizontal="left" vertical="center"/>
    </xf>
    <xf numFmtId="0" fontId="13" fillId="0" borderId="33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182" fontId="16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182" fontId="10" fillId="0" borderId="0" xfId="0" applyNumberFormat="1" applyFont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6" borderId="40" xfId="0" applyFont="1" applyFill="1" applyBorder="1" applyAlignment="1">
      <alignment horizontal="left" vertical="center" wrapText="1"/>
    </xf>
    <xf numFmtId="49" fontId="19" fillId="6" borderId="4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left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19" fillId="0" borderId="43" xfId="0" applyNumberFormat="1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top" shrinkToFit="1"/>
    </xf>
    <xf numFmtId="0" fontId="3" fillId="0" borderId="54" xfId="0" applyFont="1" applyBorder="1" applyAlignment="1">
      <alignment horizontal="center" vertical="top" shrinkToFit="1"/>
    </xf>
    <xf numFmtId="176" fontId="8" fillId="7" borderId="5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0" fillId="7" borderId="55" xfId="0" applyNumberFormat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178" fontId="0" fillId="0" borderId="56" xfId="0" applyNumberFormat="1" applyBorder="1" applyAlignment="1">
      <alignment horizontal="center" vertical="center"/>
    </xf>
    <xf numFmtId="0" fontId="9" fillId="7" borderId="55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56" xfId="0" applyNumberFormat="1" applyFont="1" applyBorder="1" applyAlignment="1">
      <alignment vertical="center" shrinkToFit="1"/>
    </xf>
    <xf numFmtId="0" fontId="9" fillId="0" borderId="55" xfId="0" applyNumberFormat="1" applyFont="1" applyBorder="1" applyAlignment="1" applyProtection="1">
      <alignment horizontal="center" vertical="center" shrinkToFit="1"/>
      <protection locked="0"/>
    </xf>
    <xf numFmtId="176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3" fillId="0" borderId="60" xfId="0" applyNumberFormat="1" applyFont="1" applyFill="1" applyBorder="1" applyAlignment="1">
      <alignment horizontal="left" vertical="center"/>
    </xf>
    <xf numFmtId="0" fontId="13" fillId="0" borderId="60" xfId="0" applyFont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9" borderId="0" xfId="0" applyFill="1" applyAlignment="1" applyProtection="1">
      <alignment horizontal="left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/>
      <protection locked="0"/>
    </xf>
    <xf numFmtId="177" fontId="6" fillId="0" borderId="31" xfId="0" applyNumberFormat="1" applyFont="1" applyBorder="1" applyAlignment="1" applyProtection="1">
      <alignment horizontal="left" vertical="center" shrinkToFit="1"/>
      <protection locked="0"/>
    </xf>
    <xf numFmtId="0" fontId="19" fillId="0" borderId="65" xfId="0" applyFont="1" applyBorder="1" applyAlignment="1">
      <alignment horizontal="left" vertical="center" wrapText="1"/>
    </xf>
    <xf numFmtId="0" fontId="0" fillId="9" borderId="0" xfId="0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6" borderId="58" xfId="0" applyNumberFormat="1" applyFill="1" applyBorder="1" applyAlignment="1">
      <alignment horizontal="center" vertical="center"/>
    </xf>
    <xf numFmtId="178" fontId="0" fillId="6" borderId="58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6" fillId="0" borderId="38" xfId="0" applyNumberFormat="1" applyFont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Border="1" applyAlignment="1" applyProtection="1">
      <alignment horizontal="center" vertical="center" shrinkToFit="1"/>
      <protection locked="0"/>
    </xf>
    <xf numFmtId="177" fontId="6" fillId="0" borderId="39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Border="1" applyAlignment="1" applyProtection="1">
      <alignment horizontal="center" vertical="center" shrinkToFit="1"/>
      <protection locked="0"/>
    </xf>
    <xf numFmtId="177" fontId="6" fillId="0" borderId="50" xfId="0" applyNumberFormat="1" applyFont="1" applyBorder="1" applyAlignment="1" applyProtection="1">
      <alignment horizontal="center" vertical="center" shrinkToFit="1"/>
      <protection locked="0"/>
    </xf>
    <xf numFmtId="177" fontId="6" fillId="0" borderId="51" xfId="0" applyNumberFormat="1" applyFont="1" applyBorder="1" applyAlignment="1" applyProtection="1">
      <alignment horizontal="center" vertical="center" shrinkToFit="1"/>
      <protection locked="0"/>
    </xf>
    <xf numFmtId="181" fontId="6" fillId="0" borderId="46" xfId="0" applyNumberFormat="1" applyFont="1" applyBorder="1" applyAlignment="1" applyProtection="1">
      <alignment horizontal="center" vertical="center" shrinkToFit="1"/>
      <protection locked="0"/>
    </xf>
    <xf numFmtId="181" fontId="6" fillId="0" borderId="47" xfId="0" applyNumberFormat="1" applyFont="1" applyBorder="1" applyAlignment="1" applyProtection="1">
      <alignment horizontal="center" vertical="center" shrinkToFit="1"/>
      <protection locked="0"/>
    </xf>
    <xf numFmtId="181" fontId="6" fillId="0" borderId="48" xfId="0" applyNumberFormat="1" applyFont="1" applyBorder="1" applyAlignment="1" applyProtection="1">
      <alignment horizontal="center" vertical="center" shrinkToFit="1"/>
      <protection locked="0"/>
    </xf>
    <xf numFmtId="181" fontId="6" fillId="0" borderId="49" xfId="0" applyNumberFormat="1" applyFont="1" applyBorder="1" applyAlignment="1" applyProtection="1">
      <alignment horizontal="center" vertical="center" shrinkToFit="1"/>
      <protection locked="0"/>
    </xf>
    <xf numFmtId="181" fontId="6" fillId="0" borderId="50" xfId="0" applyNumberFormat="1" applyFont="1" applyBorder="1" applyAlignment="1" applyProtection="1">
      <alignment horizontal="center" vertical="center" shrinkToFit="1"/>
      <protection locked="0"/>
    </xf>
    <xf numFmtId="181" fontId="6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shrinkToFit="1"/>
    </xf>
    <xf numFmtId="177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6" fillId="0" borderId="53" xfId="0" applyNumberFormat="1" applyFont="1" applyBorder="1" applyAlignment="1" applyProtection="1">
      <alignment horizontal="left" vertical="center" shrinkToFit="1"/>
      <protection locked="0"/>
    </xf>
    <xf numFmtId="177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81" fontId="6" fillId="0" borderId="34" xfId="0" applyNumberFormat="1" applyFont="1" applyBorder="1" applyAlignment="1" applyProtection="1">
      <alignment horizontal="center" vertical="center" shrinkToFit="1"/>
      <protection locked="0"/>
    </xf>
    <xf numFmtId="181" fontId="6" fillId="0" borderId="31" xfId="0" applyNumberFormat="1" applyFont="1" applyBorder="1" applyAlignment="1" applyProtection="1">
      <alignment horizontal="center" vertical="center" shrinkToFit="1"/>
      <protection locked="0"/>
    </xf>
    <xf numFmtId="181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13" fillId="0" borderId="34" xfId="0" applyNumberFormat="1" applyFont="1" applyFill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left" vertical="center" shrinkToFit="1"/>
    </xf>
    <xf numFmtId="181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60" xfId="0" applyNumberFormat="1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left" vertical="center" shrinkToFit="1"/>
    </xf>
    <xf numFmtId="181" fontId="6" fillId="0" borderId="22" xfId="0" applyNumberFormat="1" applyFont="1" applyBorder="1" applyAlignment="1" applyProtection="1">
      <alignment horizontal="center" vertical="center" shrinkToFit="1"/>
      <protection locked="0"/>
    </xf>
    <xf numFmtId="181" fontId="6" fillId="0" borderId="11" xfId="0" applyNumberFormat="1" applyFont="1" applyBorder="1" applyAlignment="1" applyProtection="1">
      <alignment horizontal="center" vertical="center" shrinkToFit="1"/>
      <protection locked="0"/>
    </xf>
    <xf numFmtId="181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top" shrinkToFit="1"/>
    </xf>
    <xf numFmtId="0" fontId="3" fillId="0" borderId="31" xfId="0" applyFont="1" applyBorder="1" applyAlignment="1">
      <alignment horizontal="left" vertical="top" shrinkToFit="1"/>
    </xf>
    <xf numFmtId="0" fontId="3" fillId="0" borderId="35" xfId="0" applyFont="1" applyBorder="1" applyAlignment="1">
      <alignment horizontal="left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81" fontId="6" fillId="0" borderId="21" xfId="0" applyNumberFormat="1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Border="1" applyAlignment="1" applyProtection="1">
      <alignment horizontal="center" vertical="center" shrinkToFit="1"/>
      <protection locked="0"/>
    </xf>
    <xf numFmtId="181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7" fontId="9" fillId="0" borderId="0" xfId="0" applyNumberFormat="1" applyFont="1" applyBorder="1" applyAlignment="1" applyProtection="1">
      <alignment horizontal="left" vertical="center" shrinkToFit="1"/>
      <protection locked="0"/>
    </xf>
    <xf numFmtId="181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left" vertical="top" shrinkToFit="1"/>
    </xf>
    <xf numFmtId="0" fontId="3" fillId="0" borderId="46" xfId="0" applyFont="1" applyBorder="1" applyAlignment="1">
      <alignment horizontal="center" vertical="top" shrinkToFit="1"/>
    </xf>
    <xf numFmtId="0" fontId="3" fillId="0" borderId="47" xfId="0" applyFont="1" applyBorder="1" applyAlignment="1">
      <alignment horizontal="center" vertical="top" shrinkToFit="1"/>
    </xf>
    <xf numFmtId="0" fontId="3" fillId="0" borderId="48" xfId="0" applyFont="1" applyBorder="1" applyAlignment="1">
      <alignment horizontal="center" vertical="top" shrinkToFit="1"/>
    </xf>
    <xf numFmtId="0" fontId="3" fillId="0" borderId="49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center" vertical="top" shrinkToFit="1"/>
    </xf>
    <xf numFmtId="0" fontId="3" fillId="0" borderId="51" xfId="0" applyFont="1" applyBorder="1" applyAlignment="1">
      <alignment horizontal="center" vertical="top" shrinkToFit="1"/>
    </xf>
    <xf numFmtId="176" fontId="0" fillId="0" borderId="0" xfId="0" applyNumberForma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57978</xdr:colOff>
      <xdr:row>40</xdr:row>
      <xdr:rowOff>33130</xdr:rowOff>
    </xdr:from>
    <xdr:to>
      <xdr:col>11</xdr:col>
      <xdr:colOff>103697</xdr:colOff>
      <xdr:row>42</xdr:row>
      <xdr:rowOff>157370</xdr:rowOff>
    </xdr:to>
    <xdr:sp macro="" textlink="">
      <xdr:nvSpPr>
        <xdr:cNvPr id="2" name="右中かっこ 1"/>
        <xdr:cNvSpPr/>
      </xdr:nvSpPr>
      <xdr:spPr>
        <a:xfrm>
          <a:off x="3858453" y="12187030"/>
          <a:ext cx="45719" cy="4861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430696</xdr:colOff>
      <xdr:row>37</xdr:row>
      <xdr:rowOff>8282</xdr:rowOff>
    </xdr:from>
    <xdr:to>
      <xdr:col>15</xdr:col>
      <xdr:colOff>438659</xdr:colOff>
      <xdr:row>38</xdr:row>
      <xdr:rowOff>155044</xdr:rowOff>
    </xdr:to>
    <xdr:sp macro="" textlink="">
      <xdr:nvSpPr>
        <xdr:cNvPr id="3" name="四角形吹き出し 2"/>
        <xdr:cNvSpPr/>
      </xdr:nvSpPr>
      <xdr:spPr>
        <a:xfrm>
          <a:off x="7330109" y="9425608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57978</xdr:colOff>
      <xdr:row>50</xdr:row>
      <xdr:rowOff>33130</xdr:rowOff>
    </xdr:from>
    <xdr:to>
      <xdr:col>11</xdr:col>
      <xdr:colOff>103697</xdr:colOff>
      <xdr:row>52</xdr:row>
      <xdr:rowOff>157370</xdr:rowOff>
    </xdr:to>
    <xdr:sp macro="" textlink="">
      <xdr:nvSpPr>
        <xdr:cNvPr id="2" name="右中かっこ 1"/>
        <xdr:cNvSpPr/>
      </xdr:nvSpPr>
      <xdr:spPr>
        <a:xfrm>
          <a:off x="3362739" y="12316239"/>
          <a:ext cx="45719" cy="4886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18</xdr:col>
      <xdr:colOff>733425</xdr:colOff>
      <xdr:row>2</xdr:row>
      <xdr:rowOff>133350</xdr:rowOff>
    </xdr:to>
    <xdr:sp macro="" textlink="">
      <xdr:nvSpPr>
        <xdr:cNvPr id="4" name="右中かっこ 3"/>
        <xdr:cNvSpPr/>
      </xdr:nvSpPr>
      <xdr:spPr>
        <a:xfrm rot="-5400000">
          <a:off x="9020175" y="-914400"/>
          <a:ext cx="304800" cy="213360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89"/>
  <sheetViews>
    <sheetView showGridLines="0" view="pageBreakPreview" zoomScaleNormal="100" zoomScaleSheetLayoutView="100" workbookViewId="0">
      <selection activeCell="L10" sqref="L10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53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20" s="105" customFormat="1" x14ac:dyDescent="0.15">
      <c r="A1" s="98" t="s">
        <v>162</v>
      </c>
      <c r="B1" s="99"/>
      <c r="C1" s="100"/>
      <c r="D1" s="101"/>
      <c r="E1" s="102"/>
      <c r="F1" s="103"/>
      <c r="G1" s="104"/>
      <c r="J1" s="106"/>
      <c r="L1" s="107"/>
      <c r="M1" s="107"/>
      <c r="N1" s="107"/>
    </row>
    <row r="2" spans="1:20" s="105" customFormat="1" ht="15" customHeight="1" x14ac:dyDescent="0.15">
      <c r="A2" s="108" t="s">
        <v>163</v>
      </c>
      <c r="B2" s="109"/>
      <c r="C2" s="100"/>
      <c r="D2" s="101"/>
      <c r="E2" s="102"/>
      <c r="F2" s="103"/>
      <c r="G2" s="104"/>
      <c r="J2" s="106"/>
      <c r="L2" s="107"/>
      <c r="M2" s="107"/>
      <c r="N2" s="107"/>
    </row>
    <row r="3" spans="1:20" s="105" customFormat="1" ht="15" customHeight="1" x14ac:dyDescent="0.15">
      <c r="A3" s="110" t="s">
        <v>164</v>
      </c>
      <c r="B3" s="109"/>
      <c r="C3" s="100"/>
      <c r="D3" s="101"/>
      <c r="E3" s="102"/>
      <c r="F3" s="103"/>
      <c r="G3" s="104"/>
      <c r="J3" s="106"/>
      <c r="L3" s="107"/>
      <c r="M3" s="107"/>
      <c r="N3" s="107"/>
    </row>
    <row r="4" spans="1:20" s="105" customFormat="1" ht="15" customHeight="1" x14ac:dyDescent="0.15">
      <c r="A4" s="110" t="s">
        <v>165</v>
      </c>
      <c r="B4" s="109"/>
      <c r="C4" s="100"/>
      <c r="D4" s="101"/>
      <c r="E4" s="102"/>
      <c r="F4" s="103"/>
      <c r="G4" s="104"/>
      <c r="J4" s="106"/>
      <c r="L4" s="107"/>
      <c r="M4" s="107"/>
      <c r="N4" s="107"/>
    </row>
    <row r="5" spans="1:20" s="105" customFormat="1" ht="15" customHeight="1" x14ac:dyDescent="0.15">
      <c r="A5" s="110" t="s">
        <v>166</v>
      </c>
      <c r="B5" s="109"/>
      <c r="C5" s="100"/>
      <c r="D5" s="101"/>
      <c r="E5" s="102"/>
      <c r="F5" s="103"/>
      <c r="G5" s="104"/>
      <c r="J5" s="106"/>
      <c r="L5" s="107"/>
      <c r="M5" s="107"/>
      <c r="N5" s="107"/>
    </row>
    <row r="6" spans="1:20" s="118" customFormat="1" ht="15" customHeight="1" x14ac:dyDescent="0.15">
      <c r="A6" s="111" t="s">
        <v>167</v>
      </c>
      <c r="B6" s="109"/>
      <c r="C6" s="112"/>
      <c r="D6" s="113"/>
      <c r="E6" s="114"/>
      <c r="F6" s="115"/>
      <c r="G6" s="116"/>
      <c r="H6" s="117"/>
      <c r="J6" s="119"/>
      <c r="L6" s="46"/>
      <c r="M6" s="46"/>
      <c r="N6" s="46"/>
    </row>
    <row r="7" spans="1:20" ht="13.5" customHeight="1" x14ac:dyDescent="0.15">
      <c r="A7" s="276" t="s">
        <v>156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49"/>
    </row>
    <row r="8" spans="1:20" ht="13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38" t="s">
        <v>83</v>
      </c>
      <c r="O8" s="49"/>
    </row>
    <row r="9" spans="1:20" ht="33.75" customHeight="1" x14ac:dyDescent="0.15">
      <c r="A9" s="277" t="s">
        <v>127</v>
      </c>
      <c r="B9" s="278"/>
      <c r="C9" s="279"/>
      <c r="D9" s="277" t="s">
        <v>1</v>
      </c>
      <c r="E9" s="278"/>
      <c r="F9" s="279"/>
      <c r="G9" s="135" t="s">
        <v>82</v>
      </c>
      <c r="H9" s="136" t="s">
        <v>159</v>
      </c>
      <c r="I9" s="137" t="s">
        <v>106</v>
      </c>
      <c r="J9" s="280" t="s">
        <v>161</v>
      </c>
      <c r="K9" s="281"/>
      <c r="L9" s="281"/>
      <c r="M9" s="282"/>
      <c r="N9" s="137" t="s">
        <v>0</v>
      </c>
      <c r="O9" s="50"/>
      <c r="P9" s="139" t="s">
        <v>169</v>
      </c>
      <c r="Q9" s="139" t="s">
        <v>124</v>
      </c>
      <c r="R9" s="139" t="s">
        <v>170</v>
      </c>
      <c r="S9" s="140" t="s">
        <v>126</v>
      </c>
    </row>
    <row r="10" spans="1:20" ht="17.25" customHeight="1" thickBot="1" x14ac:dyDescent="0.2">
      <c r="A10" s="120"/>
      <c r="B10" s="8"/>
      <c r="C10" s="8"/>
      <c r="D10" s="127" t="s">
        <v>168</v>
      </c>
      <c r="E10" s="128"/>
      <c r="F10" s="129" t="s">
        <v>171</v>
      </c>
      <c r="G10" s="130" t="s">
        <v>172</v>
      </c>
      <c r="H10" s="121"/>
      <c r="I10" s="122"/>
      <c r="J10" s="123"/>
      <c r="K10" s="124"/>
      <c r="L10" s="124"/>
      <c r="M10" s="125"/>
      <c r="N10" s="126"/>
      <c r="O10" s="50"/>
      <c r="P10" s="171"/>
      <c r="Q10" s="171"/>
      <c r="R10" s="172"/>
      <c r="S10" s="173"/>
    </row>
    <row r="11" spans="1:20" ht="14.25" customHeight="1" thickBot="1" x14ac:dyDescent="0.2">
      <c r="A11" s="248" t="s">
        <v>2</v>
      </c>
      <c r="B11" s="249"/>
      <c r="C11" s="250"/>
      <c r="D11" s="73">
        <v>0.375</v>
      </c>
      <c r="E11" s="74" t="s">
        <v>84</v>
      </c>
      <c r="F11" s="75">
        <v>0.40625</v>
      </c>
      <c r="G11" s="133"/>
      <c r="H11" s="134"/>
      <c r="I11" s="78" t="str">
        <f>LEFT(H11,1)</f>
        <v/>
      </c>
      <c r="J11" s="283" t="s">
        <v>148</v>
      </c>
      <c r="K11" s="284"/>
      <c r="L11" s="284"/>
      <c r="M11" s="285"/>
      <c r="N11" s="76" t="s">
        <v>174</v>
      </c>
      <c r="O11" s="51"/>
      <c r="P11" s="174">
        <f t="shared" ref="P11:P24" si="0">ROUNDDOWN((F11-D11+0.00001)*24,2)</f>
        <v>0.75</v>
      </c>
      <c r="Q11" s="175"/>
      <c r="R11" s="174">
        <f t="shared" ref="R11:R22" si="1">G11</f>
        <v>0</v>
      </c>
      <c r="S11" s="174" t="str">
        <f>IF(P11-ROUNDDOWN(Q11/60+0.00001,2)=R11,"OK","要確認")</f>
        <v>要確認</v>
      </c>
      <c r="T11" t="s">
        <v>173</v>
      </c>
    </row>
    <row r="12" spans="1:20" ht="60.75" customHeight="1" x14ac:dyDescent="0.15">
      <c r="A12" s="287"/>
      <c r="B12" s="287"/>
      <c r="C12" s="287"/>
      <c r="D12" s="208"/>
      <c r="E12" s="209"/>
      <c r="F12" s="210"/>
      <c r="G12" s="131"/>
      <c r="H12" s="142"/>
      <c r="I12" s="132"/>
      <c r="J12" s="288"/>
      <c r="K12" s="288"/>
      <c r="L12" s="288"/>
      <c r="M12" s="288"/>
      <c r="N12" s="131"/>
      <c r="O12" s="51"/>
      <c r="P12" s="174">
        <f t="shared" si="0"/>
        <v>0</v>
      </c>
      <c r="Q12" s="189"/>
      <c r="R12" s="174">
        <f t="shared" si="1"/>
        <v>0</v>
      </c>
      <c r="S12" s="174" t="str">
        <f>IF(P12-ROUNDDOWN(Q12/60+0.00001,2)=R12,"OK","要確認")</f>
        <v>OK</v>
      </c>
    </row>
    <row r="13" spans="1:20" ht="14.25" x14ac:dyDescent="0.15">
      <c r="A13" s="237" t="s">
        <v>2</v>
      </c>
      <c r="B13" s="238"/>
      <c r="C13" s="239"/>
      <c r="D13" s="85">
        <v>0.41666666666666669</v>
      </c>
      <c r="E13" s="86" t="s">
        <v>84</v>
      </c>
      <c r="F13" s="87">
        <v>0.58333333333333337</v>
      </c>
      <c r="G13" s="143">
        <v>3</v>
      </c>
      <c r="H13" s="144" t="s">
        <v>130</v>
      </c>
      <c r="I13" s="141" t="str">
        <f>LEFT(H13,2)</f>
        <v>1-</v>
      </c>
      <c r="J13" s="259" t="str">
        <f>IF(H13="","",VLOOKUP(H13,細目リスト!$B$4:$D$43,2,FALSE))</f>
        <v>多様なサービスの理解</v>
      </c>
      <c r="K13" s="260"/>
      <c r="L13" s="260"/>
      <c r="M13" s="261"/>
      <c r="N13" s="88" t="s">
        <v>175</v>
      </c>
      <c r="O13" s="51"/>
      <c r="P13" s="174">
        <f t="shared" si="0"/>
        <v>4</v>
      </c>
      <c r="Q13" s="175">
        <v>60</v>
      </c>
      <c r="R13" s="174">
        <f t="shared" si="1"/>
        <v>3</v>
      </c>
      <c r="S13" s="174" t="str">
        <f t="shared" ref="S13:S22" si="2">IF(P13-ROUNDDOWN(Q13/60+0.00001,2)=R13,"OK","要確認")</f>
        <v>OK</v>
      </c>
    </row>
    <row r="14" spans="1:20" ht="15" thickBot="1" x14ac:dyDescent="0.2">
      <c r="A14" s="237" t="s">
        <v>2</v>
      </c>
      <c r="B14" s="238"/>
      <c r="C14" s="239"/>
      <c r="D14" s="85">
        <v>0.41666666666666669</v>
      </c>
      <c r="E14" s="86" t="s">
        <v>84</v>
      </c>
      <c r="F14" s="87">
        <v>0.45833333333333331</v>
      </c>
      <c r="G14" s="88">
        <v>1</v>
      </c>
      <c r="H14" s="144" t="s">
        <v>129</v>
      </c>
      <c r="I14" s="90" t="str">
        <f>LEFT(H14,2)</f>
        <v>1-</v>
      </c>
      <c r="J14" s="259" t="str">
        <f>IF(H14="","",VLOOKUP(H14,細目リスト!$B$4:$D$43,2,FALSE))</f>
        <v>介護職の仕事内容や働く現場の理解</v>
      </c>
      <c r="K14" s="260"/>
      <c r="L14" s="260"/>
      <c r="M14" s="261"/>
      <c r="N14" s="186" t="s">
        <v>175</v>
      </c>
      <c r="O14" s="51"/>
      <c r="P14" s="174">
        <f t="shared" si="0"/>
        <v>1</v>
      </c>
      <c r="Q14" s="175"/>
      <c r="R14" s="174">
        <f t="shared" si="1"/>
        <v>1</v>
      </c>
      <c r="S14" s="174" t="str">
        <f t="shared" si="2"/>
        <v>OK</v>
      </c>
    </row>
    <row r="15" spans="1:20" ht="29.25" thickBot="1" x14ac:dyDescent="0.2">
      <c r="A15" s="237" t="s">
        <v>2</v>
      </c>
      <c r="B15" s="238"/>
      <c r="C15" s="239"/>
      <c r="D15" s="85">
        <v>0.41666666666666669</v>
      </c>
      <c r="E15" s="86" t="s">
        <v>84</v>
      </c>
      <c r="F15" s="190">
        <v>0.58333333333333337</v>
      </c>
      <c r="G15" s="191">
        <v>3</v>
      </c>
      <c r="H15" s="144" t="s">
        <v>132</v>
      </c>
      <c r="I15" s="90" t="str">
        <f t="shared" ref="I15:I24" si="3">LEFT(H15,2)</f>
        <v>9-</v>
      </c>
      <c r="J15" s="259" t="str">
        <f>IF(H15="","",VLOOKUP(H15,細目リスト!$B$4:$D$43,2,FALSE))</f>
        <v>介護の基本的な考え方</v>
      </c>
      <c r="K15" s="260"/>
      <c r="L15" s="260"/>
      <c r="M15" s="260"/>
      <c r="N15" s="188" t="s">
        <v>176</v>
      </c>
      <c r="O15" s="51"/>
      <c r="P15" s="174">
        <f t="shared" si="0"/>
        <v>4</v>
      </c>
      <c r="Q15" s="192">
        <v>60</v>
      </c>
      <c r="R15" s="174">
        <f t="shared" si="1"/>
        <v>3</v>
      </c>
      <c r="S15" s="174" t="str">
        <f t="shared" si="2"/>
        <v>OK</v>
      </c>
    </row>
    <row r="16" spans="1:20" ht="28.5" x14ac:dyDescent="0.15">
      <c r="A16" s="237" t="s">
        <v>2</v>
      </c>
      <c r="B16" s="238"/>
      <c r="C16" s="239"/>
      <c r="D16" s="85">
        <v>0.625</v>
      </c>
      <c r="E16" s="86" t="s">
        <v>84</v>
      </c>
      <c r="F16" s="87">
        <v>0.75</v>
      </c>
      <c r="G16" s="88">
        <v>3</v>
      </c>
      <c r="H16" s="144" t="s">
        <v>151</v>
      </c>
      <c r="I16" s="90" t="str">
        <f t="shared" si="3"/>
        <v>9-</v>
      </c>
      <c r="J16" s="259" t="str">
        <f>IF(H16="","",VLOOKUP(H16,細目リスト!$B$4:$D$43,2,FALSE))</f>
        <v>介護に関するこころのしくみの基礎的理解</v>
      </c>
      <c r="K16" s="260"/>
      <c r="L16" s="260"/>
      <c r="M16" s="261"/>
      <c r="N16" s="187" t="s">
        <v>176</v>
      </c>
      <c r="O16" s="51"/>
      <c r="P16" s="174">
        <f t="shared" si="0"/>
        <v>3</v>
      </c>
      <c r="Q16" s="175"/>
      <c r="R16" s="174">
        <f t="shared" si="1"/>
        <v>3</v>
      </c>
      <c r="S16" s="174" t="str">
        <f t="shared" si="2"/>
        <v>OK</v>
      </c>
    </row>
    <row r="17" spans="1:20" ht="14.25" x14ac:dyDescent="0.15">
      <c r="A17" s="237" t="s">
        <v>2</v>
      </c>
      <c r="B17" s="238"/>
      <c r="C17" s="239"/>
      <c r="D17" s="85">
        <v>0.375</v>
      </c>
      <c r="E17" s="86" t="s">
        <v>84</v>
      </c>
      <c r="F17" s="87">
        <v>0.41666666666666669</v>
      </c>
      <c r="G17" s="88">
        <v>1</v>
      </c>
      <c r="H17" s="144" t="s">
        <v>128</v>
      </c>
      <c r="I17" s="90" t="str">
        <f t="shared" si="3"/>
        <v>2-</v>
      </c>
      <c r="J17" s="259" t="str">
        <f>IF(H17="","",VLOOKUP(H17,細目リスト!$B$4:$D$43,2,FALSE))</f>
        <v>自立に向けた介護</v>
      </c>
      <c r="K17" s="260"/>
      <c r="L17" s="260"/>
      <c r="M17" s="261"/>
      <c r="N17" s="88" t="s">
        <v>177</v>
      </c>
      <c r="O17" s="51"/>
      <c r="P17" s="174">
        <f t="shared" si="0"/>
        <v>1</v>
      </c>
      <c r="Q17" s="175"/>
      <c r="R17" s="174">
        <f t="shared" si="1"/>
        <v>1</v>
      </c>
      <c r="S17" s="174" t="str">
        <f t="shared" si="2"/>
        <v>OK</v>
      </c>
    </row>
    <row r="18" spans="1:20" ht="14.25" x14ac:dyDescent="0.15">
      <c r="A18" s="237" t="s">
        <v>2</v>
      </c>
      <c r="B18" s="238"/>
      <c r="C18" s="239"/>
      <c r="D18" s="85">
        <v>0.41666666666666669</v>
      </c>
      <c r="E18" s="86" t="s">
        <v>84</v>
      </c>
      <c r="F18" s="87">
        <v>0.5</v>
      </c>
      <c r="G18" s="88">
        <v>2</v>
      </c>
      <c r="H18" s="144" t="s">
        <v>131</v>
      </c>
      <c r="I18" s="90" t="str">
        <f t="shared" si="3"/>
        <v>3-</v>
      </c>
      <c r="J18" s="259" t="str">
        <f>IF(H18="","",VLOOKUP(H18,細目リスト!$B$4:$D$43,2,FALSE))</f>
        <v>介護職の役割、専門性と多職種との連携</v>
      </c>
      <c r="K18" s="260"/>
      <c r="L18" s="260"/>
      <c r="M18" s="261"/>
      <c r="N18" s="88" t="s">
        <v>177</v>
      </c>
      <c r="O18" s="51"/>
      <c r="P18" s="174">
        <f t="shared" si="0"/>
        <v>2</v>
      </c>
      <c r="Q18" s="175"/>
      <c r="R18" s="174">
        <f t="shared" si="1"/>
        <v>2</v>
      </c>
      <c r="S18" s="174" t="str">
        <f t="shared" si="2"/>
        <v>OK</v>
      </c>
    </row>
    <row r="19" spans="1:20" ht="14.25" x14ac:dyDescent="0.15">
      <c r="A19" s="217"/>
      <c r="B19" s="218"/>
      <c r="C19" s="219"/>
      <c r="D19" s="211"/>
      <c r="E19" s="212"/>
      <c r="F19" s="213"/>
      <c r="G19" s="223"/>
      <c r="H19" s="225"/>
      <c r="I19" s="145" t="str">
        <f t="shared" si="3"/>
        <v/>
      </c>
      <c r="J19" s="289" t="str">
        <f>IF(H19="","",VLOOKUP(H19,細目リスト!$B$4:$D$43,2,FALSE))</f>
        <v/>
      </c>
      <c r="K19" s="290"/>
      <c r="L19" s="290"/>
      <c r="M19" s="291"/>
      <c r="N19" s="223"/>
      <c r="O19" s="51"/>
      <c r="P19" s="174">
        <f t="shared" si="0"/>
        <v>0</v>
      </c>
      <c r="Q19" s="175"/>
      <c r="R19" s="174">
        <f t="shared" si="1"/>
        <v>0</v>
      </c>
      <c r="S19" s="174" t="str">
        <f t="shared" si="2"/>
        <v>OK</v>
      </c>
    </row>
    <row r="20" spans="1:20" ht="6.75" customHeight="1" x14ac:dyDescent="0.15">
      <c r="A20" s="220"/>
      <c r="B20" s="221"/>
      <c r="C20" s="222"/>
      <c r="D20" s="214"/>
      <c r="E20" s="215"/>
      <c r="F20" s="216"/>
      <c r="G20" s="224"/>
      <c r="H20" s="226"/>
      <c r="I20" s="146" t="str">
        <f t="shared" si="3"/>
        <v/>
      </c>
      <c r="J20" s="292"/>
      <c r="K20" s="293"/>
      <c r="L20" s="293"/>
      <c r="M20" s="294"/>
      <c r="N20" s="224"/>
      <c r="O20" s="51"/>
      <c r="P20" s="174">
        <f t="shared" si="0"/>
        <v>0</v>
      </c>
      <c r="Q20" s="175"/>
      <c r="R20" s="174">
        <f t="shared" si="1"/>
        <v>0</v>
      </c>
      <c r="S20" s="174" t="str">
        <f t="shared" si="2"/>
        <v>OK</v>
      </c>
    </row>
    <row r="21" spans="1:20" ht="14.25" x14ac:dyDescent="0.15">
      <c r="A21" s="237" t="s">
        <v>2</v>
      </c>
      <c r="B21" s="238"/>
      <c r="C21" s="239"/>
      <c r="D21" s="85">
        <v>0.66666666666666663</v>
      </c>
      <c r="E21" s="86" t="s">
        <v>84</v>
      </c>
      <c r="F21" s="87">
        <v>0.70833333333333337</v>
      </c>
      <c r="G21" s="88">
        <v>1</v>
      </c>
      <c r="H21" s="144" t="s">
        <v>150</v>
      </c>
      <c r="I21" s="90" t="str">
        <f t="shared" si="3"/>
        <v>10</v>
      </c>
      <c r="J21" s="259" t="str">
        <f>IF(H21="","",VLOOKUP(H21,細目リスト!$B$4:$D$43,2,FALSE))</f>
        <v>振り返り</v>
      </c>
      <c r="K21" s="260"/>
      <c r="L21" s="260"/>
      <c r="M21" s="261"/>
      <c r="N21" s="88" t="s">
        <v>174</v>
      </c>
      <c r="O21" s="51"/>
      <c r="P21" s="174">
        <f t="shared" si="0"/>
        <v>1</v>
      </c>
      <c r="Q21" s="175"/>
      <c r="R21" s="174">
        <f t="shared" si="1"/>
        <v>1</v>
      </c>
      <c r="S21" s="174" t="str">
        <f t="shared" si="2"/>
        <v>OK</v>
      </c>
    </row>
    <row r="22" spans="1:20" ht="14.25" x14ac:dyDescent="0.15">
      <c r="A22" s="237" t="s">
        <v>2</v>
      </c>
      <c r="B22" s="238"/>
      <c r="C22" s="239"/>
      <c r="D22" s="85">
        <v>0.375</v>
      </c>
      <c r="E22" s="86" t="s">
        <v>84</v>
      </c>
      <c r="F22" s="87">
        <v>0.58333333333333337</v>
      </c>
      <c r="G22" s="88">
        <v>4</v>
      </c>
      <c r="H22" s="144" t="s">
        <v>152</v>
      </c>
      <c r="I22" s="90" t="str">
        <f t="shared" si="3"/>
        <v>10</v>
      </c>
      <c r="J22" s="259" t="str">
        <f>IF(H22="","",VLOOKUP(H22,細目リスト!$B$4:$D$43,2,FALSE))</f>
        <v>就業への備えと研修修了後における継続的な研修</v>
      </c>
      <c r="K22" s="260"/>
      <c r="L22" s="260"/>
      <c r="M22" s="261"/>
      <c r="N22" s="88" t="s">
        <v>174</v>
      </c>
      <c r="O22" s="51"/>
      <c r="P22" s="174">
        <f t="shared" si="0"/>
        <v>5</v>
      </c>
      <c r="Q22" s="175">
        <v>60</v>
      </c>
      <c r="R22" s="174">
        <f t="shared" si="1"/>
        <v>4</v>
      </c>
      <c r="S22" s="174" t="str">
        <f t="shared" si="2"/>
        <v>OK</v>
      </c>
    </row>
    <row r="23" spans="1:20" ht="14.25" x14ac:dyDescent="0.15">
      <c r="A23" s="237" t="s">
        <v>2</v>
      </c>
      <c r="B23" s="238"/>
      <c r="C23" s="239"/>
      <c r="D23" s="85">
        <v>0.375</v>
      </c>
      <c r="E23" s="86" t="s">
        <v>84</v>
      </c>
      <c r="F23" s="87">
        <v>0.41666666666666669</v>
      </c>
      <c r="G23" s="88"/>
      <c r="H23" s="89"/>
      <c r="I23" s="90" t="str">
        <f t="shared" si="3"/>
        <v/>
      </c>
      <c r="J23" s="259" t="s">
        <v>153</v>
      </c>
      <c r="K23" s="260"/>
      <c r="L23" s="260"/>
      <c r="M23" s="261"/>
      <c r="N23" s="88"/>
      <c r="O23" s="51"/>
      <c r="P23" s="174">
        <f t="shared" si="0"/>
        <v>1</v>
      </c>
      <c r="Q23" s="175"/>
      <c r="R23" s="174">
        <f>G23</f>
        <v>0</v>
      </c>
      <c r="S23" s="174" t="str">
        <f>IF(P23-ROUNDDOWN(Q23/60+0.00001,2)=R23,"OK","要確認")</f>
        <v>要確認</v>
      </c>
      <c r="T23" t="s">
        <v>173</v>
      </c>
    </row>
    <row r="24" spans="1:20" ht="14.25" x14ac:dyDescent="0.15">
      <c r="A24" s="270" t="s">
        <v>2</v>
      </c>
      <c r="B24" s="271"/>
      <c r="C24" s="272"/>
      <c r="D24" s="79">
        <v>0.4236111111111111</v>
      </c>
      <c r="E24" s="80" t="s">
        <v>84</v>
      </c>
      <c r="F24" s="81">
        <v>0.46527777777777773</v>
      </c>
      <c r="G24" s="82"/>
      <c r="H24" s="83"/>
      <c r="I24" s="84" t="str">
        <f t="shared" si="3"/>
        <v/>
      </c>
      <c r="J24" s="273" t="s">
        <v>154</v>
      </c>
      <c r="K24" s="274"/>
      <c r="L24" s="274"/>
      <c r="M24" s="275"/>
      <c r="N24" s="82"/>
      <c r="O24" s="51"/>
      <c r="P24" s="174">
        <f t="shared" si="0"/>
        <v>1</v>
      </c>
      <c r="Q24" s="175"/>
      <c r="R24" s="174">
        <f>G24</f>
        <v>0</v>
      </c>
      <c r="S24" s="174" t="str">
        <f>IF(P24-ROUNDDOWN(Q24/60+0.00001,2)=R24,"OK","要確認")</f>
        <v>要確認</v>
      </c>
      <c r="T24" t="s">
        <v>173</v>
      </c>
    </row>
    <row r="25" spans="1:20" ht="14.25" x14ac:dyDescent="0.15">
      <c r="A25" s="262" t="s">
        <v>160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14"/>
      <c r="O25" s="51"/>
    </row>
    <row r="26" spans="1:20" ht="21" customHeight="1" x14ac:dyDescent="0.15">
      <c r="A26" s="61" t="s">
        <v>133</v>
      </c>
      <c r="B26" s="11"/>
      <c r="C26" s="7"/>
      <c r="D26" s="11"/>
      <c r="E26" s="7"/>
      <c r="F26" s="11"/>
      <c r="G26" s="7"/>
      <c r="H26" s="11"/>
      <c r="I26" s="62"/>
      <c r="J26" s="7"/>
      <c r="K26" s="11"/>
      <c r="L26" s="16"/>
      <c r="M26" s="63"/>
      <c r="N26" s="16"/>
      <c r="O26"/>
    </row>
    <row r="27" spans="1:20" ht="19.5" customHeight="1" x14ac:dyDescent="0.15">
      <c r="A27" s="263" t="s">
        <v>134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/>
    </row>
    <row r="28" spans="1:20" ht="33.75" customHeight="1" x14ac:dyDescent="0.15">
      <c r="A28" s="264" t="s">
        <v>158</v>
      </c>
      <c r="B28" s="265"/>
      <c r="C28" s="265"/>
      <c r="D28" s="266" t="s">
        <v>135</v>
      </c>
      <c r="E28" s="267"/>
      <c r="F28" s="268"/>
      <c r="G28" s="269" t="s">
        <v>136</v>
      </c>
      <c r="H28" s="269"/>
      <c r="I28" s="269"/>
      <c r="J28" s="64" t="s">
        <v>157</v>
      </c>
      <c r="K28" s="266" t="s">
        <v>137</v>
      </c>
      <c r="L28" s="267"/>
      <c r="M28" s="268"/>
      <c r="N28" s="59" t="s">
        <v>138</v>
      </c>
      <c r="O28"/>
    </row>
    <row r="29" spans="1:20" ht="14.25" customHeight="1" x14ac:dyDescent="0.15">
      <c r="A29" s="248" t="s">
        <v>2</v>
      </c>
      <c r="B29" s="249"/>
      <c r="C29" s="250"/>
      <c r="D29" s="248" t="s">
        <v>2</v>
      </c>
      <c r="E29" s="249"/>
      <c r="F29" s="250"/>
      <c r="G29" s="251">
        <v>7.5</v>
      </c>
      <c r="H29" s="252"/>
      <c r="I29" s="91"/>
      <c r="J29" s="92">
        <v>2</v>
      </c>
      <c r="K29" s="253" t="s">
        <v>139</v>
      </c>
      <c r="L29" s="254"/>
      <c r="M29" s="255"/>
      <c r="N29" s="92" t="s">
        <v>178</v>
      </c>
      <c r="O29"/>
    </row>
    <row r="30" spans="1:20" ht="14.25" customHeight="1" x14ac:dyDescent="0.15">
      <c r="A30" s="237" t="s">
        <v>2</v>
      </c>
      <c r="B30" s="238"/>
      <c r="C30" s="239"/>
      <c r="D30" s="237" t="s">
        <v>2</v>
      </c>
      <c r="E30" s="238"/>
      <c r="F30" s="239"/>
      <c r="G30" s="240">
        <v>3</v>
      </c>
      <c r="H30" s="241"/>
      <c r="I30" s="95"/>
      <c r="J30" s="96">
        <v>3</v>
      </c>
      <c r="K30" s="256" t="s">
        <v>140</v>
      </c>
      <c r="L30" s="257"/>
      <c r="M30" s="258"/>
      <c r="N30" s="96" t="s">
        <v>178</v>
      </c>
      <c r="O30"/>
    </row>
    <row r="31" spans="1:20" ht="15.75" customHeight="1" x14ac:dyDescent="0.15">
      <c r="A31" s="245"/>
      <c r="B31" s="245"/>
      <c r="C31" s="245"/>
      <c r="D31" s="245"/>
      <c r="E31" s="245"/>
      <c r="F31" s="245"/>
      <c r="G31" s="246"/>
      <c r="H31" s="246"/>
      <c r="I31" s="169"/>
      <c r="J31" s="170"/>
      <c r="K31" s="247"/>
      <c r="L31" s="247"/>
      <c r="M31" s="247"/>
      <c r="N31" s="170"/>
      <c r="O31"/>
    </row>
    <row r="32" spans="1:20" ht="14.25" customHeight="1" x14ac:dyDescent="0.15">
      <c r="A32" s="237" t="s">
        <v>2</v>
      </c>
      <c r="B32" s="238"/>
      <c r="C32" s="239"/>
      <c r="D32" s="237" t="s">
        <v>2</v>
      </c>
      <c r="E32" s="238"/>
      <c r="F32" s="239"/>
      <c r="G32" s="240">
        <v>12</v>
      </c>
      <c r="H32" s="241"/>
      <c r="I32" s="95"/>
      <c r="J32" s="96">
        <v>9</v>
      </c>
      <c r="K32" s="242" t="s">
        <v>141</v>
      </c>
      <c r="L32" s="243"/>
      <c r="M32" s="244"/>
      <c r="N32" s="94" t="s">
        <v>179</v>
      </c>
      <c r="O32"/>
    </row>
    <row r="33" spans="1:24" ht="14.25" customHeight="1" x14ac:dyDescent="0.15">
      <c r="A33" s="183" t="s">
        <v>185</v>
      </c>
      <c r="B33" s="176"/>
      <c r="C33" s="100"/>
      <c r="D33" s="176"/>
      <c r="E33" s="100"/>
      <c r="F33" s="176"/>
      <c r="G33" s="100"/>
      <c r="H33" s="176"/>
      <c r="I33" s="177"/>
      <c r="J33" s="100"/>
      <c r="K33" s="176"/>
      <c r="L33" s="178"/>
      <c r="M33" s="179"/>
      <c r="N33" s="178"/>
      <c r="O33"/>
    </row>
    <row r="34" spans="1:24" ht="13.5" customHeight="1" x14ac:dyDescent="0.15">
      <c r="A34" s="183" t="s">
        <v>142</v>
      </c>
      <c r="B34" s="180"/>
      <c r="C34" s="106"/>
      <c r="D34" s="180"/>
      <c r="E34" s="106"/>
      <c r="F34" s="180"/>
      <c r="G34" s="106"/>
      <c r="H34" s="180"/>
      <c r="I34" s="105"/>
      <c r="J34" s="106"/>
      <c r="K34" s="180"/>
      <c r="L34" s="181"/>
      <c r="M34" s="182"/>
      <c r="N34" s="181"/>
      <c r="O34"/>
    </row>
    <row r="35" spans="1:24" x14ac:dyDescent="0.15">
      <c r="A35" s="184" t="s">
        <v>181</v>
      </c>
      <c r="B35" s="180"/>
      <c r="C35" s="106"/>
      <c r="D35" s="180"/>
      <c r="E35" s="106"/>
      <c r="F35" s="180"/>
      <c r="G35" s="106"/>
      <c r="H35" s="180"/>
      <c r="I35" s="105"/>
      <c r="J35" s="106"/>
      <c r="K35" s="180"/>
      <c r="L35" s="181"/>
      <c r="M35" s="182"/>
      <c r="N35" s="181"/>
      <c r="O35"/>
    </row>
    <row r="36" spans="1:24" ht="15" thickBot="1" x14ac:dyDescent="0.2">
      <c r="A36" s="286" t="s">
        <v>180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51"/>
    </row>
    <row r="37" spans="1:24" ht="14.25" x14ac:dyDescent="0.15">
      <c r="A37" s="231" t="s">
        <v>144</v>
      </c>
      <c r="B37" s="232"/>
      <c r="C37" s="232"/>
      <c r="D37" s="232"/>
      <c r="E37" s="232"/>
      <c r="F37" s="232"/>
      <c r="G37" s="150"/>
      <c r="H37" s="150"/>
      <c r="I37" s="150"/>
      <c r="J37" s="150"/>
      <c r="K37" s="150"/>
      <c r="L37" s="151"/>
      <c r="M37" s="152"/>
      <c r="N37" s="14"/>
      <c r="O37" s="51"/>
    </row>
    <row r="38" spans="1:24" ht="14.25" customHeight="1" x14ac:dyDescent="0.15">
      <c r="A38" s="153" t="s">
        <v>86</v>
      </c>
      <c r="B38" s="233" t="s">
        <v>146</v>
      </c>
      <c r="C38" s="234"/>
      <c r="D38" s="235" t="s">
        <v>147</v>
      </c>
      <c r="E38" s="235"/>
      <c r="F38" s="68" t="s">
        <v>86</v>
      </c>
      <c r="G38" s="233" t="s">
        <v>146</v>
      </c>
      <c r="H38" s="234"/>
      <c r="I38" s="235" t="s">
        <v>147</v>
      </c>
      <c r="J38" s="235"/>
      <c r="K38" s="235"/>
      <c r="L38" s="147"/>
      <c r="M38" s="154"/>
      <c r="N38" s="14"/>
      <c r="O38" s="51"/>
    </row>
    <row r="39" spans="1:24" ht="14.25" x14ac:dyDescent="0.15">
      <c r="A39" s="155">
        <v>1</v>
      </c>
      <c r="B39" s="227">
        <f>SUMIFS(R11:R24,I11:I24,"1-")</f>
        <v>4</v>
      </c>
      <c r="C39" s="227"/>
      <c r="D39" s="236"/>
      <c r="E39" s="236"/>
      <c r="F39" s="69">
        <v>7</v>
      </c>
      <c r="G39" s="227">
        <f>SUMIFS(R11:R24,I11:I24,"7-")</f>
        <v>0</v>
      </c>
      <c r="H39" s="227"/>
      <c r="I39" s="147"/>
      <c r="J39" s="228">
        <f>SUMIFS(G29:G32,J29:J32,7)</f>
        <v>0</v>
      </c>
      <c r="K39" s="228"/>
      <c r="L39" s="16"/>
      <c r="M39" s="156"/>
      <c r="N39" s="14"/>
      <c r="O39" s="51"/>
    </row>
    <row r="40" spans="1:24" ht="14.25" x14ac:dyDescent="0.15">
      <c r="A40" s="155">
        <v>2</v>
      </c>
      <c r="B40" s="227">
        <f>SUMIFS(R11:R24,I11:I24,"2-")</f>
        <v>1</v>
      </c>
      <c r="C40" s="227"/>
      <c r="D40" s="228">
        <f>SUMIFS(G29:G32,J29:J32,2)</f>
        <v>7.5</v>
      </c>
      <c r="E40" s="228"/>
      <c r="F40" s="69">
        <v>8</v>
      </c>
      <c r="G40" s="227">
        <f>SUMIFS(R11:R24,I11:I24,"8-")</f>
        <v>0</v>
      </c>
      <c r="H40" s="227"/>
      <c r="I40" s="147"/>
      <c r="J40" s="228">
        <f>SUMIFS(G29:G32,J29:J32,8)</f>
        <v>0</v>
      </c>
      <c r="K40" s="228"/>
      <c r="L40" s="16"/>
      <c r="M40" s="156"/>
      <c r="N40" s="14"/>
      <c r="O40" s="51"/>
    </row>
    <row r="41" spans="1:24" ht="14.25" x14ac:dyDescent="0.15">
      <c r="A41" s="155">
        <v>3</v>
      </c>
      <c r="B41" s="227">
        <f>SUMIFS(R11:R24,I11:I24,"3-")</f>
        <v>2</v>
      </c>
      <c r="C41" s="227"/>
      <c r="D41" s="228">
        <f>SUMIFS(G29:G32,J29:J32,3)</f>
        <v>3</v>
      </c>
      <c r="E41" s="228"/>
      <c r="F41" s="70" t="s">
        <v>90</v>
      </c>
      <c r="G41" s="227">
        <f>SUM(B48:C50)</f>
        <v>6</v>
      </c>
      <c r="H41" s="227"/>
      <c r="I41" s="147"/>
      <c r="J41" s="228">
        <f>SUMIFS(G29:G32,J29:J32,9)</f>
        <v>12</v>
      </c>
      <c r="K41" s="228"/>
      <c r="L41" s="16"/>
      <c r="M41" s="156" t="s">
        <v>155</v>
      </c>
      <c r="N41" s="14"/>
      <c r="O41" s="51"/>
    </row>
    <row r="42" spans="1:24" ht="14.25" x14ac:dyDescent="0.15">
      <c r="A42" s="155">
        <v>4</v>
      </c>
      <c r="B42" s="227">
        <f>SUMIFS(R11:R24,I11:I24,"4-")</f>
        <v>0</v>
      </c>
      <c r="C42" s="227"/>
      <c r="D42" s="228">
        <f>SUMIFS(G29:G32,J29:J32,4)</f>
        <v>0</v>
      </c>
      <c r="E42" s="228"/>
      <c r="F42" s="70" t="s">
        <v>91</v>
      </c>
      <c r="G42" s="227">
        <f>SUM(B51:C59)</f>
        <v>0</v>
      </c>
      <c r="H42" s="227"/>
      <c r="I42" s="147"/>
      <c r="J42" s="228"/>
      <c r="K42" s="228"/>
      <c r="L42" s="16"/>
      <c r="M42" s="157">
        <f>SUM(G41:G43,J41)</f>
        <v>18</v>
      </c>
      <c r="N42" s="14"/>
      <c r="O42" s="51"/>
      <c r="V42" s="56"/>
      <c r="W42" s="55"/>
      <c r="X42" s="55"/>
    </row>
    <row r="43" spans="1:24" ht="14.25" x14ac:dyDescent="0.15">
      <c r="A43" s="158">
        <v>5</v>
      </c>
      <c r="B43" s="227">
        <f>SUMIFS(R11:R24,I11:I24,"5-")</f>
        <v>0</v>
      </c>
      <c r="C43" s="227"/>
      <c r="D43" s="228">
        <f>SUMIFS(G29:G32,J29:J32,5)</f>
        <v>0</v>
      </c>
      <c r="E43" s="228"/>
      <c r="F43" s="71" t="s">
        <v>92</v>
      </c>
      <c r="G43" s="227">
        <f>SUM(B60:C61)</f>
        <v>0</v>
      </c>
      <c r="H43" s="227"/>
      <c r="I43" s="147"/>
      <c r="J43" s="228"/>
      <c r="K43" s="228"/>
      <c r="L43" s="16"/>
      <c r="M43" s="156"/>
      <c r="N43" s="14"/>
      <c r="O43" s="51"/>
      <c r="V43" s="57"/>
      <c r="W43" s="55"/>
      <c r="X43" s="55"/>
    </row>
    <row r="44" spans="1:24" ht="14.25" x14ac:dyDescent="0.15">
      <c r="A44" s="158">
        <v>6</v>
      </c>
      <c r="B44" s="227">
        <f>SUMIFS(R11:R24,I11:I24,"6-")</f>
        <v>0</v>
      </c>
      <c r="C44" s="227"/>
      <c r="D44" s="228">
        <f>SUMIFS(G29:G32,J29:J32,6)</f>
        <v>0</v>
      </c>
      <c r="E44" s="228"/>
      <c r="F44" s="71">
        <v>10</v>
      </c>
      <c r="G44" s="227">
        <f>SUMIFS(R11:R24,I11:I24,"10")</f>
        <v>5</v>
      </c>
      <c r="H44" s="227"/>
      <c r="I44" s="147"/>
      <c r="J44" s="229"/>
      <c r="K44" s="229"/>
      <c r="L44" s="67"/>
      <c r="M44" s="159"/>
      <c r="N44" s="14"/>
      <c r="O44" s="51"/>
      <c r="V44" s="57"/>
      <c r="W44" s="55"/>
      <c r="X44" s="55"/>
    </row>
    <row r="45" spans="1:24" ht="19.5" customHeight="1" x14ac:dyDescent="0.15">
      <c r="A45" s="160"/>
      <c r="B45" s="148"/>
      <c r="C45" s="148"/>
      <c r="D45" s="65"/>
      <c r="E45" s="65"/>
      <c r="F45" s="149" t="s">
        <v>145</v>
      </c>
      <c r="G45" s="227">
        <f>SUM(B39:C44,G39:H44)</f>
        <v>18</v>
      </c>
      <c r="H45" s="227"/>
      <c r="I45" s="147"/>
      <c r="J45" s="230">
        <f>SUM(D40:E44,J39:K43)</f>
        <v>22.5</v>
      </c>
      <c r="K45" s="230"/>
      <c r="L45" s="147"/>
      <c r="M45" s="154"/>
      <c r="N45" s="14"/>
      <c r="O45" s="51"/>
      <c r="V45" s="57"/>
      <c r="W45" s="55"/>
      <c r="X45" s="55"/>
    </row>
    <row r="46" spans="1:24" s="3" customFormat="1" ht="13.5" customHeight="1" thickBot="1" x14ac:dyDescent="0.2">
      <c r="A46" s="161"/>
      <c r="B46" s="162"/>
      <c r="C46" s="163"/>
      <c r="D46" s="163"/>
      <c r="E46" s="205" t="s">
        <v>149</v>
      </c>
      <c r="F46" s="205"/>
      <c r="G46" s="206">
        <f>SUM(G45+J45)</f>
        <v>40.5</v>
      </c>
      <c r="H46" s="206"/>
      <c r="I46" s="164"/>
      <c r="J46" s="164"/>
      <c r="K46" s="164"/>
      <c r="L46" s="164"/>
      <c r="M46" s="165"/>
      <c r="O46" s="52"/>
      <c r="V46" s="57"/>
      <c r="W46" s="55"/>
      <c r="X46" s="55"/>
    </row>
    <row r="47" spans="1:24" s="3" customFormat="1" ht="13.5" customHeight="1" x14ac:dyDescent="0.15">
      <c r="A47" s="166"/>
      <c r="B47" s="167"/>
      <c r="C47" s="166"/>
      <c r="D47" s="166"/>
      <c r="E47" s="167"/>
      <c r="F47" s="166"/>
      <c r="G47" s="168"/>
      <c r="H47" s="168"/>
      <c r="I47" s="168"/>
      <c r="J47" s="168"/>
      <c r="K47" s="168"/>
      <c r="L47" s="168"/>
      <c r="M47" s="168"/>
      <c r="O47" s="52"/>
      <c r="V47" s="57"/>
      <c r="W47" s="55"/>
      <c r="X47" s="55"/>
    </row>
    <row r="48" spans="1:24" s="3" customFormat="1" ht="13.5" customHeight="1" x14ac:dyDescent="0.15">
      <c r="A48" s="41" t="s">
        <v>113</v>
      </c>
      <c r="B48" s="207">
        <f>SUMIFS(R11:R24,H11:H24,"9-1")</f>
        <v>3</v>
      </c>
      <c r="C48" s="207"/>
      <c r="D48" s="10"/>
      <c r="E48" s="5"/>
      <c r="F48" s="10"/>
      <c r="O48" s="52"/>
      <c r="V48" s="57"/>
      <c r="W48" s="55"/>
      <c r="X48" s="55"/>
    </row>
    <row r="49" spans="1:24" x14ac:dyDescent="0.15">
      <c r="A49" s="42" t="s">
        <v>51</v>
      </c>
      <c r="B49" s="207">
        <f>SUMIFS(R11:R24,H11:H24,"9-2")</f>
        <v>3</v>
      </c>
      <c r="C49" s="207"/>
      <c r="V49" s="57"/>
      <c r="W49" s="55"/>
      <c r="X49" s="55"/>
    </row>
    <row r="50" spans="1:24" x14ac:dyDescent="0.15">
      <c r="A50" s="42" t="s">
        <v>110</v>
      </c>
      <c r="B50" s="207">
        <f>SUMIFS(R11:R24,H11:H24,"9-3")</f>
        <v>0</v>
      </c>
      <c r="C50" s="207"/>
      <c r="D50" s="11"/>
      <c r="E50" s="7"/>
      <c r="F50" s="11"/>
      <c r="G50" s="16"/>
      <c r="H50" s="16"/>
      <c r="I50" s="16"/>
      <c r="J50" s="16"/>
      <c r="K50" s="16"/>
      <c r="L50" s="16"/>
      <c r="M50" s="6"/>
      <c r="N50" s="16"/>
      <c r="O50" s="54"/>
      <c r="V50" s="57"/>
      <c r="W50" s="55"/>
      <c r="X50" s="55"/>
    </row>
    <row r="51" spans="1:24" x14ac:dyDescent="0.15">
      <c r="A51" s="42" t="s">
        <v>111</v>
      </c>
      <c r="B51" s="207">
        <f>SUMIFS(R11:R24,H11:H24,"9-4")</f>
        <v>0</v>
      </c>
      <c r="C51" s="207"/>
      <c r="D51" s="11"/>
      <c r="E51" s="7"/>
      <c r="F51" s="11"/>
      <c r="G51" s="16"/>
      <c r="H51" s="16"/>
      <c r="I51" s="16"/>
      <c r="J51" s="16"/>
      <c r="K51" s="16"/>
      <c r="L51" s="16"/>
      <c r="M51" s="6"/>
      <c r="N51" s="16"/>
      <c r="O51" s="54"/>
      <c r="V51" s="57"/>
      <c r="W51" s="55"/>
      <c r="X51" s="55"/>
    </row>
    <row r="52" spans="1:24" ht="14.25" x14ac:dyDescent="0.15">
      <c r="A52" s="42" t="s">
        <v>112</v>
      </c>
      <c r="B52" s="207">
        <f>SUMIFS(R11:R24,H11:H24,"9-5")</f>
        <v>0</v>
      </c>
      <c r="C52" s="207"/>
      <c r="D52" s="12"/>
      <c r="E52" s="8"/>
      <c r="F52" s="12"/>
      <c r="G52" s="14"/>
      <c r="H52" s="14"/>
      <c r="I52" s="14"/>
      <c r="J52" s="14"/>
      <c r="K52" s="14"/>
      <c r="L52" s="14"/>
      <c r="M52" s="2"/>
      <c r="N52" s="14"/>
      <c r="O52" s="51"/>
      <c r="V52" s="57"/>
      <c r="W52" s="55"/>
      <c r="X52" s="58"/>
    </row>
    <row r="53" spans="1:24" ht="15.75" x14ac:dyDescent="0.15">
      <c r="A53" s="42" t="s">
        <v>114</v>
      </c>
      <c r="B53" s="207">
        <f>SUMIFS(R11:R24,H11:H24,"9-6")</f>
        <v>0</v>
      </c>
      <c r="C53" s="207"/>
      <c r="D53" s="13"/>
      <c r="E53" s="9"/>
      <c r="F53" s="13"/>
      <c r="G53" s="14"/>
      <c r="H53" s="14"/>
      <c r="I53" s="14"/>
      <c r="J53" s="14"/>
      <c r="K53" s="14"/>
      <c r="L53" s="17"/>
      <c r="M53" s="2"/>
      <c r="N53" s="14"/>
      <c r="O53" s="51"/>
      <c r="V53" s="57"/>
      <c r="W53" s="55"/>
      <c r="X53" s="58"/>
    </row>
    <row r="54" spans="1:24" ht="14.25" customHeight="1" x14ac:dyDescent="0.15">
      <c r="A54" s="42" t="s">
        <v>115</v>
      </c>
      <c r="B54" s="207">
        <f>SUMIFS(R11:R24,H11:H24,"9-7")</f>
        <v>0</v>
      </c>
      <c r="C54" s="207"/>
      <c r="D54" s="12"/>
      <c r="E54" s="8"/>
      <c r="F54" s="12"/>
      <c r="G54" s="14"/>
      <c r="H54" s="14"/>
      <c r="I54" s="14"/>
      <c r="J54" s="14"/>
      <c r="K54" s="14"/>
      <c r="L54" s="14"/>
      <c r="M54" s="1"/>
      <c r="N54" s="14"/>
      <c r="O54" s="51"/>
      <c r="V54" s="57"/>
      <c r="W54" s="55"/>
      <c r="X54" s="58"/>
    </row>
    <row r="55" spans="1:24" ht="14.25" customHeight="1" x14ac:dyDescent="0.15">
      <c r="A55" s="42" t="s">
        <v>116</v>
      </c>
      <c r="B55" s="207">
        <f>SUMIFS(R11:R24,H11:H24,"9-8")</f>
        <v>0</v>
      </c>
      <c r="C55" s="207"/>
      <c r="D55" s="11"/>
      <c r="E55" s="7"/>
      <c r="F55" s="11"/>
      <c r="G55" s="16"/>
      <c r="H55" s="16"/>
      <c r="I55" s="16"/>
      <c r="J55" s="16"/>
      <c r="K55" s="16"/>
      <c r="L55" s="16"/>
      <c r="M55" s="1"/>
      <c r="N55" s="16"/>
      <c r="O55" s="54"/>
      <c r="V55" s="57"/>
      <c r="W55" s="55"/>
      <c r="X55" s="58"/>
    </row>
    <row r="56" spans="1:24" ht="13.5" customHeight="1" x14ac:dyDescent="0.15">
      <c r="A56" s="42" t="s">
        <v>117</v>
      </c>
      <c r="B56" s="207">
        <f>SUMIFS(R11:R24,H11:H24,"9-9")</f>
        <v>0</v>
      </c>
      <c r="C56" s="207"/>
      <c r="D56" s="12"/>
      <c r="E56" s="8"/>
      <c r="F56" s="12"/>
      <c r="G56" s="14"/>
      <c r="H56" s="14"/>
      <c r="I56" s="14"/>
      <c r="J56" s="14"/>
      <c r="K56" s="14"/>
      <c r="L56" s="14"/>
      <c r="M56" s="2"/>
      <c r="N56" s="14"/>
      <c r="O56" s="51"/>
      <c r="V56" s="57"/>
      <c r="W56" s="55"/>
      <c r="X56" s="58"/>
    </row>
    <row r="57" spans="1:24" ht="14.25" customHeight="1" x14ac:dyDescent="0.15">
      <c r="A57" s="48" t="s">
        <v>118</v>
      </c>
      <c r="B57" s="207">
        <f>SUMIFS(R11:R24,H11:H24,"9-10")</f>
        <v>0</v>
      </c>
      <c r="C57" s="207"/>
      <c r="D57" s="13"/>
      <c r="E57" s="9"/>
      <c r="F57" s="13"/>
      <c r="G57" s="14"/>
      <c r="H57" s="14"/>
      <c r="I57" s="14"/>
      <c r="J57" s="14"/>
      <c r="K57" s="14"/>
      <c r="L57" s="17"/>
      <c r="M57" s="2"/>
      <c r="N57" s="14"/>
      <c r="O57" s="51"/>
      <c r="V57" s="58"/>
      <c r="W57" s="58"/>
      <c r="X57" s="58"/>
    </row>
    <row r="58" spans="1:24" ht="10.5" customHeight="1" x14ac:dyDescent="0.15">
      <c r="A58" s="48" t="s">
        <v>119</v>
      </c>
      <c r="B58" s="207">
        <f>SUMIFS(R11:R24,H11:H24,"9-11")</f>
        <v>0</v>
      </c>
      <c r="C58" s="207"/>
      <c r="D58" s="11"/>
      <c r="E58" s="7"/>
      <c r="F58" s="11"/>
      <c r="G58" s="16"/>
      <c r="H58" s="16"/>
      <c r="I58" s="16"/>
      <c r="J58" s="16"/>
      <c r="K58" s="16"/>
      <c r="L58" s="16"/>
      <c r="M58" s="6"/>
      <c r="N58" s="16"/>
      <c r="O58" s="54"/>
      <c r="V58" s="58"/>
      <c r="W58" s="58"/>
      <c r="X58" s="58"/>
    </row>
    <row r="59" spans="1:24" ht="14.25" customHeight="1" x14ac:dyDescent="0.15">
      <c r="A59" s="48" t="s">
        <v>120</v>
      </c>
      <c r="B59" s="207">
        <f>SUMIFS(R11:R24,H11:H24,"9-12")</f>
        <v>0</v>
      </c>
      <c r="C59" s="207"/>
      <c r="D59" s="11"/>
      <c r="E59" s="7"/>
      <c r="F59" s="11"/>
      <c r="G59" s="16"/>
      <c r="H59" s="16"/>
      <c r="I59" s="16"/>
      <c r="J59" s="16"/>
      <c r="K59" s="16"/>
      <c r="L59" s="16"/>
      <c r="M59" s="6"/>
      <c r="N59" s="16"/>
      <c r="O59" s="54"/>
      <c r="V59" s="58"/>
      <c r="W59" s="58"/>
      <c r="X59" s="58"/>
    </row>
    <row r="60" spans="1:24" ht="13.5" customHeight="1" x14ac:dyDescent="0.15">
      <c r="A60" s="48" t="s">
        <v>121</v>
      </c>
      <c r="B60" s="207">
        <f>SUMIFS(R11:R24,H11:H24,"9-13")</f>
        <v>0</v>
      </c>
      <c r="C60" s="207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54"/>
      <c r="V60" s="58"/>
      <c r="W60" s="58"/>
      <c r="X60" s="58"/>
    </row>
    <row r="61" spans="1:24" ht="14.25" customHeight="1" x14ac:dyDescent="0.15">
      <c r="A61" s="48" t="s">
        <v>122</v>
      </c>
      <c r="B61" s="207">
        <f>SUMIFS(R11:R24,H11:H24,"9-14")</f>
        <v>0</v>
      </c>
      <c r="C61" s="207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54"/>
      <c r="V61" s="58"/>
      <c r="W61" s="58"/>
      <c r="X61" s="58"/>
    </row>
    <row r="62" spans="1:24" ht="13.5" customHeight="1" x14ac:dyDescent="0.15">
      <c r="A62" s="11"/>
      <c r="B62" s="7"/>
      <c r="C62" s="11"/>
      <c r="D62" s="11"/>
      <c r="E62" s="7"/>
      <c r="F62" s="11"/>
      <c r="G62" s="16"/>
      <c r="H62" s="16"/>
      <c r="I62" s="16"/>
      <c r="J62" s="16"/>
      <c r="K62" s="16"/>
      <c r="L62" s="16"/>
      <c r="M62" s="6"/>
      <c r="N62" s="16"/>
      <c r="O62" s="54"/>
    </row>
    <row r="63" spans="1:24" ht="14.25" customHeight="1" x14ac:dyDescent="0.15">
      <c r="A63" s="11"/>
      <c r="B63" s="7"/>
      <c r="C63" s="11"/>
      <c r="D63" s="11"/>
      <c r="E63" s="7"/>
      <c r="F63" s="11"/>
      <c r="G63" s="16"/>
      <c r="H63" s="16"/>
      <c r="I63" s="16"/>
      <c r="J63" s="16"/>
      <c r="K63" s="16"/>
      <c r="L63" s="16"/>
      <c r="M63" s="6"/>
      <c r="N63" s="16"/>
      <c r="O63" s="54"/>
    </row>
    <row r="64" spans="1:24" ht="13.5" customHeight="1" x14ac:dyDescent="0.15">
      <c r="A64" s="11"/>
      <c r="B64" s="7"/>
      <c r="C64" s="11"/>
      <c r="D64" s="11"/>
      <c r="E64" s="7"/>
      <c r="F64" s="11"/>
      <c r="G64" s="16"/>
      <c r="H64" s="16"/>
      <c r="I64" s="16"/>
      <c r="J64" s="16"/>
      <c r="K64" s="16"/>
      <c r="L64" s="16"/>
      <c r="M64" s="6"/>
      <c r="N64" s="16"/>
      <c r="O64" s="54"/>
    </row>
    <row r="65" spans="1:24" ht="14.25" customHeight="1" x14ac:dyDescent="0.15">
      <c r="A65" s="11"/>
      <c r="B65" s="7"/>
      <c r="C65" s="11"/>
      <c r="D65" s="11"/>
      <c r="E65" s="7"/>
      <c r="F65" s="11"/>
      <c r="G65" s="16"/>
      <c r="H65" s="16"/>
      <c r="I65" s="16"/>
      <c r="J65" s="16"/>
      <c r="K65" s="16"/>
      <c r="L65" s="16"/>
      <c r="M65" s="6"/>
      <c r="N65" s="16"/>
      <c r="O65" s="54"/>
    </row>
    <row r="66" spans="1:24" ht="13.5" customHeight="1" x14ac:dyDescent="0.15"/>
    <row r="67" spans="1:24" ht="14.25" customHeight="1" x14ac:dyDescent="0.15"/>
    <row r="68" spans="1:24" ht="13.5" customHeight="1" x14ac:dyDescent="0.15"/>
    <row r="69" spans="1:24" ht="14.25" customHeight="1" x14ac:dyDescent="0.15"/>
    <row r="70" spans="1:24" ht="13.5" customHeight="1" x14ac:dyDescent="0.15"/>
    <row r="71" spans="1:24" ht="14.25" customHeight="1" x14ac:dyDescent="0.15"/>
    <row r="72" spans="1:24" ht="13.5" customHeight="1" x14ac:dyDescent="0.15"/>
    <row r="73" spans="1:24" s="10" customFormat="1" ht="14.25" customHeight="1" x14ac:dyDescent="0.15">
      <c r="B73" s="5"/>
      <c r="E73" s="5"/>
      <c r="G73" s="15"/>
      <c r="H73" s="15"/>
      <c r="I73" s="15"/>
      <c r="J73" s="15"/>
      <c r="K73" s="15"/>
      <c r="L73" s="15"/>
      <c r="M73"/>
      <c r="N73" s="15"/>
      <c r="O73" s="53"/>
      <c r="P73"/>
      <c r="Q73"/>
      <c r="R73"/>
      <c r="S73"/>
      <c r="T73"/>
      <c r="U73"/>
      <c r="V73"/>
      <c r="W73"/>
      <c r="X73"/>
    </row>
    <row r="74" spans="1:24" s="10" customFormat="1" ht="13.5" customHeight="1" x14ac:dyDescent="0.15">
      <c r="B74" s="5"/>
      <c r="E74" s="5"/>
      <c r="G74" s="15"/>
      <c r="H74" s="15"/>
      <c r="I74" s="15"/>
      <c r="J74" s="15"/>
      <c r="K74" s="15"/>
      <c r="L74" s="15"/>
      <c r="M74"/>
      <c r="N74" s="15"/>
      <c r="O74" s="53"/>
      <c r="P74"/>
      <c r="Q74"/>
      <c r="R74"/>
      <c r="S74"/>
      <c r="T74"/>
      <c r="U74"/>
      <c r="V74"/>
      <c r="W74"/>
      <c r="X74"/>
    </row>
    <row r="75" spans="1:24" s="10" customFormat="1" ht="14.25" customHeight="1" x14ac:dyDescent="0.15">
      <c r="B75" s="5"/>
      <c r="E75" s="5"/>
      <c r="G75" s="15"/>
      <c r="H75" s="15"/>
      <c r="I75" s="15"/>
      <c r="J75" s="15"/>
      <c r="K75" s="15"/>
      <c r="L75" s="15"/>
      <c r="M75"/>
      <c r="N75" s="15"/>
      <c r="O75" s="53"/>
      <c r="P75"/>
      <c r="Q75"/>
      <c r="R75"/>
      <c r="S75"/>
      <c r="T75"/>
      <c r="U75"/>
      <c r="V75"/>
      <c r="W75"/>
      <c r="X75"/>
    </row>
    <row r="76" spans="1:24" s="10" customFormat="1" ht="13.5" customHeight="1" x14ac:dyDescent="0.15">
      <c r="B76" s="5"/>
      <c r="E76" s="5"/>
      <c r="G76" s="15"/>
      <c r="H76" s="15"/>
      <c r="I76" s="15"/>
      <c r="J76" s="15"/>
      <c r="K76" s="15"/>
      <c r="L76" s="15"/>
      <c r="M76"/>
      <c r="N76" s="15"/>
      <c r="O76" s="53"/>
      <c r="P76"/>
      <c r="Q76"/>
      <c r="R76"/>
      <c r="S76"/>
      <c r="T76"/>
      <c r="U76"/>
      <c r="V76"/>
      <c r="W76"/>
      <c r="X76"/>
    </row>
    <row r="77" spans="1:24" s="10" customFormat="1" ht="14.25" customHeight="1" x14ac:dyDescent="0.15">
      <c r="B77" s="5"/>
      <c r="E77" s="5"/>
      <c r="G77" s="15"/>
      <c r="H77" s="15"/>
      <c r="I77" s="15"/>
      <c r="J77" s="15"/>
      <c r="K77" s="15"/>
      <c r="L77" s="15"/>
      <c r="M77"/>
      <c r="N77" s="15"/>
      <c r="O77" s="53"/>
      <c r="P77"/>
      <c r="Q77"/>
      <c r="R77"/>
      <c r="S77"/>
      <c r="T77"/>
      <c r="U77"/>
      <c r="V77"/>
      <c r="W77"/>
      <c r="X77"/>
    </row>
    <row r="78" spans="1:24" s="10" customFormat="1" ht="13.5" customHeight="1" x14ac:dyDescent="0.15">
      <c r="B78" s="5"/>
      <c r="E78" s="5"/>
      <c r="G78" s="15"/>
      <c r="H78" s="15"/>
      <c r="I78" s="15"/>
      <c r="J78" s="15"/>
      <c r="K78" s="15"/>
      <c r="L78" s="15"/>
      <c r="M78"/>
      <c r="N78" s="15"/>
      <c r="O78" s="53"/>
      <c r="P78"/>
      <c r="Q78"/>
      <c r="R78"/>
      <c r="S78"/>
      <c r="T78"/>
      <c r="U78"/>
      <c r="V78"/>
      <c r="W78"/>
      <c r="X78"/>
    </row>
    <row r="79" spans="1:24" s="10" customFormat="1" ht="14.25" customHeight="1" x14ac:dyDescent="0.15">
      <c r="B79" s="5"/>
      <c r="E79" s="5"/>
      <c r="G79" s="15"/>
      <c r="H79" s="15"/>
      <c r="I79" s="15"/>
      <c r="J79" s="15"/>
      <c r="K79" s="15"/>
      <c r="L79" s="15"/>
      <c r="M79"/>
      <c r="N79" s="15"/>
      <c r="O79" s="53"/>
      <c r="P79"/>
      <c r="Q79"/>
      <c r="R79"/>
      <c r="S79"/>
      <c r="T79"/>
      <c r="U79"/>
      <c r="V79"/>
      <c r="W79"/>
      <c r="X79"/>
    </row>
    <row r="89" spans="2:24" s="10" customFormat="1" ht="15.75" customHeight="1" x14ac:dyDescent="0.15">
      <c r="B89" s="5"/>
      <c r="E89" s="5"/>
      <c r="G89" s="15"/>
      <c r="H89" s="15"/>
      <c r="I89" s="15"/>
      <c r="J89" s="15"/>
      <c r="K89" s="15"/>
      <c r="L89" s="15"/>
      <c r="M89"/>
      <c r="N89" s="15"/>
      <c r="O89" s="53"/>
      <c r="P89"/>
      <c r="Q89"/>
      <c r="R89"/>
      <c r="S89"/>
      <c r="T89"/>
      <c r="U89"/>
      <c r="V89"/>
      <c r="W89"/>
      <c r="X89"/>
    </row>
  </sheetData>
  <dataConsolidate/>
  <mergeCells count="103">
    <mergeCell ref="A7:N7"/>
    <mergeCell ref="A9:C9"/>
    <mergeCell ref="D9:F9"/>
    <mergeCell ref="J9:M9"/>
    <mergeCell ref="A11:C11"/>
    <mergeCell ref="J11:M11"/>
    <mergeCell ref="A36:N36"/>
    <mergeCell ref="A15:C15"/>
    <mergeCell ref="J15:M15"/>
    <mergeCell ref="A16:C16"/>
    <mergeCell ref="J16:M16"/>
    <mergeCell ref="A12:C12"/>
    <mergeCell ref="J12:M12"/>
    <mergeCell ref="A13:C13"/>
    <mergeCell ref="J13:M13"/>
    <mergeCell ref="A14:C14"/>
    <mergeCell ref="J14:M14"/>
    <mergeCell ref="A21:C21"/>
    <mergeCell ref="J21:M21"/>
    <mergeCell ref="A22:C22"/>
    <mergeCell ref="J22:M22"/>
    <mergeCell ref="J19:M20"/>
    <mergeCell ref="A17:C17"/>
    <mergeCell ref="J17:M17"/>
    <mergeCell ref="A18:C18"/>
    <mergeCell ref="J18:M18"/>
    <mergeCell ref="A25:M25"/>
    <mergeCell ref="A27:N27"/>
    <mergeCell ref="A28:C28"/>
    <mergeCell ref="D28:F28"/>
    <mergeCell ref="G28:I28"/>
    <mergeCell ref="K28:M28"/>
    <mergeCell ref="A23:C23"/>
    <mergeCell ref="J23:M23"/>
    <mergeCell ref="A24:C24"/>
    <mergeCell ref="J24:M24"/>
    <mergeCell ref="N19:N20"/>
    <mergeCell ref="A32:C32"/>
    <mergeCell ref="D32:F32"/>
    <mergeCell ref="G32:H32"/>
    <mergeCell ref="K32:M32"/>
    <mergeCell ref="A31:C31"/>
    <mergeCell ref="D31:F31"/>
    <mergeCell ref="G31:H31"/>
    <mergeCell ref="K31:M31"/>
    <mergeCell ref="A29:C29"/>
    <mergeCell ref="D29:F29"/>
    <mergeCell ref="G29:H29"/>
    <mergeCell ref="K29:M29"/>
    <mergeCell ref="A30:C30"/>
    <mergeCell ref="D30:F30"/>
    <mergeCell ref="G30:H30"/>
    <mergeCell ref="K30:M30"/>
    <mergeCell ref="A37:F37"/>
    <mergeCell ref="B38:C38"/>
    <mergeCell ref="D38:E38"/>
    <mergeCell ref="G38:H38"/>
    <mergeCell ref="I38:K38"/>
    <mergeCell ref="B39:C39"/>
    <mergeCell ref="D39:E39"/>
    <mergeCell ref="G39:H39"/>
    <mergeCell ref="J39:K39"/>
    <mergeCell ref="B40:C40"/>
    <mergeCell ref="D40:E40"/>
    <mergeCell ref="G40:H40"/>
    <mergeCell ref="J44:K44"/>
    <mergeCell ref="G45:H45"/>
    <mergeCell ref="J45:K45"/>
    <mergeCell ref="J40:K40"/>
    <mergeCell ref="B41:C41"/>
    <mergeCell ref="D41:E41"/>
    <mergeCell ref="G41:H41"/>
    <mergeCell ref="J41:K43"/>
    <mergeCell ref="B42:C42"/>
    <mergeCell ref="D42:E42"/>
    <mergeCell ref="G42:H42"/>
    <mergeCell ref="B43:C43"/>
    <mergeCell ref="D43:E43"/>
    <mergeCell ref="G43:H43"/>
    <mergeCell ref="E46:F46"/>
    <mergeCell ref="G46:H46"/>
    <mergeCell ref="B61:C61"/>
    <mergeCell ref="D12:F12"/>
    <mergeCell ref="D19:F20"/>
    <mergeCell ref="A19:C20"/>
    <mergeCell ref="G19:G20"/>
    <mergeCell ref="H19:H2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8:C48"/>
    <mergeCell ref="B44:C44"/>
    <mergeCell ref="D44:E44"/>
    <mergeCell ref="G44:H44"/>
  </mergeCells>
  <phoneticPr fontId="4"/>
  <conditionalFormatting sqref="S11:S24">
    <cfRule type="containsText" dxfId="1" priority="5" stopIfTrue="1" operator="containsText" text="要確認">
      <formula>NOT(ISERROR(SEARCH("要確認",S11)))</formula>
    </cfRule>
  </conditionalFormatting>
  <printOptions horizontalCentered="1"/>
  <pageMargins left="0" right="0" top="0.39370078740157483" bottom="0" header="0.51181102362204722" footer="0.51181102362204722"/>
  <pageSetup paperSize="9" scale="75" orientation="landscape" cellComments="asDisplayed" r:id="rId1"/>
  <headerFooter alignWithMargins="0">
    <oddHeader>&amp;R&amp;"ＭＳ 明朝,標準"様式２－２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H11 H13:H19 H21:H22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99"/>
  <sheetViews>
    <sheetView showGridLines="0" tabSelected="1" view="pageBreakPreview" zoomScaleNormal="100" zoomScaleSheetLayoutView="100" workbookViewId="0">
      <selection activeCell="J28" sqref="J28:M28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53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19" ht="33" customHeight="1" x14ac:dyDescent="0.15">
      <c r="O1" s="310" t="s">
        <v>182</v>
      </c>
      <c r="P1" s="310"/>
      <c r="Q1" s="310"/>
      <c r="R1" s="310"/>
      <c r="S1" s="310"/>
    </row>
    <row r="2" spans="1:19" ht="13.5" customHeight="1" x14ac:dyDescent="0.15">
      <c r="A2" s="313" t="s">
        <v>156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49"/>
    </row>
    <row r="3" spans="1:19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3" t="s">
        <v>83</v>
      </c>
      <c r="O3" s="49"/>
    </row>
    <row r="4" spans="1:19" ht="33.75" customHeight="1" x14ac:dyDescent="0.15">
      <c r="A4" s="307" t="s">
        <v>127</v>
      </c>
      <c r="B4" s="308"/>
      <c r="C4" s="309"/>
      <c r="D4" s="307" t="s">
        <v>1</v>
      </c>
      <c r="E4" s="308"/>
      <c r="F4" s="309"/>
      <c r="G4" s="59" t="s">
        <v>82</v>
      </c>
      <c r="H4" s="97" t="s">
        <v>159</v>
      </c>
      <c r="I4" s="39" t="s">
        <v>106</v>
      </c>
      <c r="J4" s="314" t="s">
        <v>161</v>
      </c>
      <c r="K4" s="315"/>
      <c r="L4" s="315"/>
      <c r="M4" s="316"/>
      <c r="N4" s="4" t="s">
        <v>0</v>
      </c>
      <c r="O4" s="50"/>
      <c r="P4" s="43" t="s">
        <v>123</v>
      </c>
      <c r="Q4" s="43" t="s">
        <v>124</v>
      </c>
      <c r="R4" s="44" t="s">
        <v>125</v>
      </c>
      <c r="S4" s="45" t="s">
        <v>126</v>
      </c>
    </row>
    <row r="5" spans="1:19" ht="14.25" customHeight="1" x14ac:dyDescent="0.15">
      <c r="A5" s="248"/>
      <c r="B5" s="249"/>
      <c r="C5" s="250"/>
      <c r="D5" s="73"/>
      <c r="E5" s="74" t="s">
        <v>84</v>
      </c>
      <c r="F5" s="75"/>
      <c r="G5" s="76"/>
      <c r="H5" s="77"/>
      <c r="I5" s="78" t="str">
        <f>LEFT(H5,1)</f>
        <v/>
      </c>
      <c r="J5" s="283"/>
      <c r="K5" s="284"/>
      <c r="L5" s="284"/>
      <c r="M5" s="285"/>
      <c r="N5" s="76"/>
      <c r="O5" s="51"/>
      <c r="P5" s="46">
        <f t="shared" ref="P5:P29" si="0">ROUNDDOWN((F5-D5+0.00001)*24,2)</f>
        <v>0</v>
      </c>
      <c r="Q5" s="47"/>
      <c r="R5" s="46">
        <f t="shared" ref="R5:R27" si="1">G5</f>
        <v>0</v>
      </c>
      <c r="S5" s="46" t="str">
        <f>IF(P5-ROUNDDOWN(Q5/60+0.00001,2)=R5,"OK","要確認")</f>
        <v>OK</v>
      </c>
    </row>
    <row r="6" spans="1:19" ht="14.25" x14ac:dyDescent="0.15">
      <c r="A6" s="237"/>
      <c r="B6" s="238"/>
      <c r="C6" s="239"/>
      <c r="D6" s="85"/>
      <c r="E6" s="86" t="s">
        <v>84</v>
      </c>
      <c r="F6" s="87"/>
      <c r="G6" s="88"/>
      <c r="H6" s="89"/>
      <c r="I6" s="90" t="str">
        <f>LEFT(H6,2)</f>
        <v/>
      </c>
      <c r="J6" s="259" t="str">
        <f>IF(H6="","",VLOOKUP(H6,細目リスト!$B$4:$D$43,2,FALSE))</f>
        <v/>
      </c>
      <c r="K6" s="260"/>
      <c r="L6" s="260"/>
      <c r="M6" s="261"/>
      <c r="N6" s="88"/>
      <c r="O6" s="51"/>
      <c r="P6" s="46">
        <f t="shared" si="0"/>
        <v>0</v>
      </c>
      <c r="Q6" s="47"/>
      <c r="R6" s="46">
        <f t="shared" si="1"/>
        <v>0</v>
      </c>
      <c r="S6" s="46" t="str">
        <f>IF(P6-ROUNDDOWN(Q6/60+0.00001,2)=R6,"OK","要確認")</f>
        <v>OK</v>
      </c>
    </row>
    <row r="7" spans="1:19" ht="14.25" x14ac:dyDescent="0.15">
      <c r="A7" s="237"/>
      <c r="B7" s="238"/>
      <c r="C7" s="239"/>
      <c r="D7" s="85"/>
      <c r="E7" s="86" t="s">
        <v>84</v>
      </c>
      <c r="F7" s="87"/>
      <c r="G7" s="88"/>
      <c r="H7" s="89"/>
      <c r="I7" s="90" t="str">
        <f>LEFT(H7,2)</f>
        <v/>
      </c>
      <c r="J7" s="259" t="str">
        <f>IF(H7="","",VLOOKUP(H7,細目リスト!$B$4:$D$43,2,FALSE))</f>
        <v/>
      </c>
      <c r="K7" s="260"/>
      <c r="L7" s="260"/>
      <c r="M7" s="261"/>
      <c r="N7" s="88"/>
      <c r="O7" s="51"/>
      <c r="P7" s="46">
        <f t="shared" si="0"/>
        <v>0</v>
      </c>
      <c r="Q7" s="47"/>
      <c r="R7" s="46">
        <f t="shared" si="1"/>
        <v>0</v>
      </c>
      <c r="S7" s="46" t="str">
        <f t="shared" ref="S7:S27" si="2">IF(P7-ROUNDDOWN(Q7/60+0.00001,2)=R7,"OK","要確認")</f>
        <v>OK</v>
      </c>
    </row>
    <row r="8" spans="1:19" ht="14.25" x14ac:dyDescent="0.15">
      <c r="A8" s="237"/>
      <c r="B8" s="238"/>
      <c r="C8" s="239"/>
      <c r="D8" s="85"/>
      <c r="E8" s="86" t="s">
        <v>84</v>
      </c>
      <c r="F8" s="87"/>
      <c r="G8" s="88"/>
      <c r="H8" s="89"/>
      <c r="I8" s="90" t="str">
        <f>LEFT(H8,2)</f>
        <v/>
      </c>
      <c r="J8" s="259" t="str">
        <f>IF(H8="","",VLOOKUP(H8,細目リスト!$B$4:$D$43,2,FALSE))</f>
        <v/>
      </c>
      <c r="K8" s="260"/>
      <c r="L8" s="260"/>
      <c r="M8" s="261"/>
      <c r="N8" s="88"/>
      <c r="O8" s="51"/>
      <c r="P8" s="46">
        <f t="shared" si="0"/>
        <v>0</v>
      </c>
      <c r="Q8" s="47"/>
      <c r="R8" s="46">
        <f t="shared" si="1"/>
        <v>0</v>
      </c>
      <c r="S8" s="46" t="str">
        <f t="shared" si="2"/>
        <v>OK</v>
      </c>
    </row>
    <row r="9" spans="1:19" ht="14.25" x14ac:dyDescent="0.15">
      <c r="A9" s="237"/>
      <c r="B9" s="238"/>
      <c r="C9" s="239"/>
      <c r="D9" s="85"/>
      <c r="E9" s="86" t="s">
        <v>84</v>
      </c>
      <c r="F9" s="87"/>
      <c r="G9" s="88"/>
      <c r="H9" s="89"/>
      <c r="I9" s="90" t="str">
        <f t="shared" ref="I9:I29" si="3">LEFT(H9,2)</f>
        <v/>
      </c>
      <c r="J9" s="259" t="str">
        <f>IF(H9="","",VLOOKUP(H9,細目リスト!$B$4:$D$43,2,FALSE))</f>
        <v/>
      </c>
      <c r="K9" s="260"/>
      <c r="L9" s="260"/>
      <c r="M9" s="261"/>
      <c r="N9" s="88"/>
      <c r="O9" s="51"/>
      <c r="P9" s="46">
        <f t="shared" si="0"/>
        <v>0</v>
      </c>
      <c r="Q9" s="47"/>
      <c r="R9" s="46">
        <f t="shared" si="1"/>
        <v>0</v>
      </c>
      <c r="S9" s="46" t="str">
        <f t="shared" si="2"/>
        <v>OK</v>
      </c>
    </row>
    <row r="10" spans="1:19" ht="14.25" x14ac:dyDescent="0.15">
      <c r="A10" s="237"/>
      <c r="B10" s="238"/>
      <c r="C10" s="239"/>
      <c r="D10" s="85"/>
      <c r="E10" s="86" t="s">
        <v>84</v>
      </c>
      <c r="F10" s="87"/>
      <c r="G10" s="88"/>
      <c r="H10" s="89"/>
      <c r="I10" s="90" t="str">
        <f t="shared" si="3"/>
        <v/>
      </c>
      <c r="J10" s="259" t="str">
        <f>IF(H10="","",VLOOKUP(H10,細目リスト!$B$4:$D$43,2,FALSE))</f>
        <v/>
      </c>
      <c r="K10" s="260"/>
      <c r="L10" s="260"/>
      <c r="M10" s="261"/>
      <c r="N10" s="88"/>
      <c r="O10" s="51"/>
      <c r="P10" s="46">
        <f t="shared" si="0"/>
        <v>0</v>
      </c>
      <c r="Q10" s="47"/>
      <c r="R10" s="46">
        <f t="shared" si="1"/>
        <v>0</v>
      </c>
      <c r="S10" s="46" t="str">
        <f t="shared" si="2"/>
        <v>OK</v>
      </c>
    </row>
    <row r="11" spans="1:19" ht="14.25" x14ac:dyDescent="0.15">
      <c r="A11" s="237"/>
      <c r="B11" s="238"/>
      <c r="C11" s="239"/>
      <c r="D11" s="85"/>
      <c r="E11" s="86" t="s">
        <v>84</v>
      </c>
      <c r="F11" s="87"/>
      <c r="G11" s="88"/>
      <c r="H11" s="89"/>
      <c r="I11" s="90" t="str">
        <f t="shared" si="3"/>
        <v/>
      </c>
      <c r="J11" s="259" t="str">
        <f>IF(H11="","",VLOOKUP(H11,細目リスト!$B$4:$D$43,2,FALSE))</f>
        <v/>
      </c>
      <c r="K11" s="260"/>
      <c r="L11" s="260"/>
      <c r="M11" s="261"/>
      <c r="N11" s="88"/>
      <c r="O11" s="51"/>
      <c r="P11" s="46">
        <f t="shared" si="0"/>
        <v>0</v>
      </c>
      <c r="Q11" s="47"/>
      <c r="R11" s="46">
        <f t="shared" si="1"/>
        <v>0</v>
      </c>
      <c r="S11" s="46" t="str">
        <f t="shared" si="2"/>
        <v>OK</v>
      </c>
    </row>
    <row r="12" spans="1:19" ht="14.25" x14ac:dyDescent="0.15">
      <c r="A12" s="237"/>
      <c r="B12" s="238"/>
      <c r="C12" s="239"/>
      <c r="D12" s="85"/>
      <c r="E12" s="86" t="s">
        <v>84</v>
      </c>
      <c r="F12" s="87"/>
      <c r="G12" s="88"/>
      <c r="H12" s="89"/>
      <c r="I12" s="90" t="str">
        <f t="shared" si="3"/>
        <v/>
      </c>
      <c r="J12" s="259" t="str">
        <f>IF(H12="","",VLOOKUP(H12,細目リスト!$B$4:$D$43,2,FALSE))</f>
        <v/>
      </c>
      <c r="K12" s="260"/>
      <c r="L12" s="260"/>
      <c r="M12" s="261"/>
      <c r="N12" s="88"/>
      <c r="O12" s="51"/>
      <c r="P12" s="46">
        <f t="shared" si="0"/>
        <v>0</v>
      </c>
      <c r="Q12" s="47"/>
      <c r="R12" s="46">
        <f t="shared" si="1"/>
        <v>0</v>
      </c>
      <c r="S12" s="46" t="str">
        <f t="shared" si="2"/>
        <v>OK</v>
      </c>
    </row>
    <row r="13" spans="1:19" ht="14.25" x14ac:dyDescent="0.15">
      <c r="A13" s="237"/>
      <c r="B13" s="238"/>
      <c r="C13" s="239"/>
      <c r="D13" s="85"/>
      <c r="E13" s="86" t="s">
        <v>84</v>
      </c>
      <c r="F13" s="87"/>
      <c r="G13" s="88"/>
      <c r="H13" s="89"/>
      <c r="I13" s="90" t="str">
        <f t="shared" si="3"/>
        <v/>
      </c>
      <c r="J13" s="259" t="str">
        <f>IF(H13="","",VLOOKUP(H13,細目リスト!$B$4:$D$43,2,FALSE))</f>
        <v/>
      </c>
      <c r="K13" s="260"/>
      <c r="L13" s="260"/>
      <c r="M13" s="261"/>
      <c r="N13" s="88"/>
      <c r="O13" s="51"/>
      <c r="P13" s="46">
        <f t="shared" si="0"/>
        <v>0</v>
      </c>
      <c r="Q13" s="47"/>
      <c r="R13" s="46">
        <f t="shared" si="1"/>
        <v>0</v>
      </c>
      <c r="S13" s="46" t="str">
        <f t="shared" si="2"/>
        <v>OK</v>
      </c>
    </row>
    <row r="14" spans="1:19" ht="14.25" x14ac:dyDescent="0.15">
      <c r="A14" s="237"/>
      <c r="B14" s="238"/>
      <c r="C14" s="239"/>
      <c r="D14" s="85"/>
      <c r="E14" s="86" t="s">
        <v>84</v>
      </c>
      <c r="F14" s="87"/>
      <c r="G14" s="88"/>
      <c r="H14" s="89"/>
      <c r="I14" s="90" t="str">
        <f t="shared" si="3"/>
        <v/>
      </c>
      <c r="J14" s="259" t="str">
        <f>IF(H14="","",VLOOKUP(H14,細目リスト!$B$4:$D$43,2,FALSE))</f>
        <v/>
      </c>
      <c r="K14" s="260"/>
      <c r="L14" s="260"/>
      <c r="M14" s="261"/>
      <c r="N14" s="88"/>
      <c r="O14" s="51"/>
      <c r="P14" s="46">
        <f t="shared" si="0"/>
        <v>0</v>
      </c>
      <c r="Q14" s="47"/>
      <c r="R14" s="46">
        <f t="shared" si="1"/>
        <v>0</v>
      </c>
      <c r="S14" s="46" t="str">
        <f t="shared" si="2"/>
        <v>OK</v>
      </c>
    </row>
    <row r="15" spans="1:19" ht="14.25" x14ac:dyDescent="0.15">
      <c r="A15" s="237"/>
      <c r="B15" s="238"/>
      <c r="C15" s="239"/>
      <c r="D15" s="85"/>
      <c r="E15" s="86" t="s">
        <v>84</v>
      </c>
      <c r="F15" s="87"/>
      <c r="G15" s="88"/>
      <c r="H15" s="89"/>
      <c r="I15" s="90" t="str">
        <f t="shared" si="3"/>
        <v/>
      </c>
      <c r="J15" s="259" t="str">
        <f>IF(H15="","",VLOOKUP(H15,細目リスト!$B$4:$D$43,2,FALSE))</f>
        <v/>
      </c>
      <c r="K15" s="260"/>
      <c r="L15" s="260"/>
      <c r="M15" s="261"/>
      <c r="N15" s="88"/>
      <c r="O15" s="51"/>
      <c r="P15" s="46">
        <f t="shared" si="0"/>
        <v>0</v>
      </c>
      <c r="Q15" s="47"/>
      <c r="R15" s="46">
        <f t="shared" si="1"/>
        <v>0</v>
      </c>
      <c r="S15" s="46" t="str">
        <f t="shared" si="2"/>
        <v>OK</v>
      </c>
    </row>
    <row r="16" spans="1:19" ht="14.25" x14ac:dyDescent="0.15">
      <c r="A16" s="237"/>
      <c r="B16" s="238"/>
      <c r="C16" s="239"/>
      <c r="D16" s="85"/>
      <c r="E16" s="86" t="s">
        <v>84</v>
      </c>
      <c r="F16" s="87"/>
      <c r="G16" s="88"/>
      <c r="H16" s="89"/>
      <c r="I16" s="90" t="str">
        <f t="shared" si="3"/>
        <v/>
      </c>
      <c r="J16" s="259" t="str">
        <f>IF(H16="","",VLOOKUP(H16,細目リスト!$B$4:$D$43,2,FALSE))</f>
        <v/>
      </c>
      <c r="K16" s="260"/>
      <c r="L16" s="260"/>
      <c r="M16" s="261"/>
      <c r="N16" s="88"/>
      <c r="O16" s="51"/>
      <c r="P16" s="46">
        <f t="shared" si="0"/>
        <v>0</v>
      </c>
      <c r="Q16" s="47"/>
      <c r="R16" s="46">
        <f t="shared" si="1"/>
        <v>0</v>
      </c>
      <c r="S16" s="46" t="str">
        <f t="shared" si="2"/>
        <v>OK</v>
      </c>
    </row>
    <row r="17" spans="1:19" ht="14.25" x14ac:dyDescent="0.15">
      <c r="A17" s="237"/>
      <c r="B17" s="238"/>
      <c r="C17" s="239"/>
      <c r="D17" s="85"/>
      <c r="E17" s="86" t="s">
        <v>84</v>
      </c>
      <c r="F17" s="87"/>
      <c r="G17" s="88"/>
      <c r="H17" s="89"/>
      <c r="I17" s="90" t="str">
        <f t="shared" si="3"/>
        <v/>
      </c>
      <c r="J17" s="259" t="str">
        <f>IF(H17="","",VLOOKUP(H17,細目リスト!$B$4:$D$43,2,FALSE))</f>
        <v/>
      </c>
      <c r="K17" s="260"/>
      <c r="L17" s="260"/>
      <c r="M17" s="261"/>
      <c r="N17" s="88"/>
      <c r="O17" s="51"/>
      <c r="P17" s="46">
        <f t="shared" si="0"/>
        <v>0</v>
      </c>
      <c r="Q17" s="47"/>
      <c r="R17" s="46">
        <f t="shared" si="1"/>
        <v>0</v>
      </c>
      <c r="S17" s="46" t="str">
        <f t="shared" si="2"/>
        <v>OK</v>
      </c>
    </row>
    <row r="18" spans="1:19" ht="14.25" x14ac:dyDescent="0.15">
      <c r="A18" s="237"/>
      <c r="B18" s="238"/>
      <c r="C18" s="239"/>
      <c r="D18" s="85"/>
      <c r="E18" s="86" t="s">
        <v>84</v>
      </c>
      <c r="F18" s="87"/>
      <c r="G18" s="88"/>
      <c r="H18" s="89"/>
      <c r="I18" s="90" t="str">
        <f t="shared" si="3"/>
        <v/>
      </c>
      <c r="J18" s="259" t="str">
        <f>IF(H18="","",VLOOKUP(H18,細目リスト!$B$4:$D$43,2,FALSE))</f>
        <v/>
      </c>
      <c r="K18" s="260"/>
      <c r="L18" s="260"/>
      <c r="M18" s="261"/>
      <c r="N18" s="88"/>
      <c r="O18" s="51"/>
      <c r="P18" s="46">
        <f t="shared" si="0"/>
        <v>0</v>
      </c>
      <c r="Q18" s="47"/>
      <c r="R18" s="46">
        <f t="shared" si="1"/>
        <v>0</v>
      </c>
      <c r="S18" s="46" t="str">
        <f t="shared" si="2"/>
        <v>OK</v>
      </c>
    </row>
    <row r="19" spans="1:19" ht="14.25" x14ac:dyDescent="0.15">
      <c r="A19" s="237"/>
      <c r="B19" s="238"/>
      <c r="C19" s="239"/>
      <c r="D19" s="85"/>
      <c r="E19" s="86" t="s">
        <v>84</v>
      </c>
      <c r="F19" s="87"/>
      <c r="G19" s="88"/>
      <c r="H19" s="89"/>
      <c r="I19" s="90" t="str">
        <f t="shared" si="3"/>
        <v/>
      </c>
      <c r="J19" s="259" t="str">
        <f>IF(H19="","",VLOOKUP(H19,細目リスト!$B$4:$D$43,2,FALSE))</f>
        <v/>
      </c>
      <c r="K19" s="260"/>
      <c r="L19" s="260"/>
      <c r="M19" s="261"/>
      <c r="N19" s="88"/>
      <c r="O19" s="51"/>
      <c r="P19" s="46">
        <f t="shared" si="0"/>
        <v>0</v>
      </c>
      <c r="Q19" s="47"/>
      <c r="R19" s="46">
        <f t="shared" si="1"/>
        <v>0</v>
      </c>
      <c r="S19" s="46" t="str">
        <f t="shared" si="2"/>
        <v>OK</v>
      </c>
    </row>
    <row r="20" spans="1:19" ht="14.25" x14ac:dyDescent="0.15">
      <c r="A20" s="237"/>
      <c r="B20" s="238"/>
      <c r="C20" s="239"/>
      <c r="D20" s="85"/>
      <c r="E20" s="86" t="s">
        <v>84</v>
      </c>
      <c r="F20" s="87"/>
      <c r="G20" s="88"/>
      <c r="H20" s="89"/>
      <c r="I20" s="90" t="str">
        <f t="shared" si="3"/>
        <v/>
      </c>
      <c r="J20" s="259" t="str">
        <f>IF(H20="","",VLOOKUP(H20,細目リスト!$B$4:$D$43,2,FALSE))</f>
        <v/>
      </c>
      <c r="K20" s="260"/>
      <c r="L20" s="260"/>
      <c r="M20" s="261"/>
      <c r="N20" s="88"/>
      <c r="O20" s="51"/>
      <c r="P20" s="46">
        <f t="shared" si="0"/>
        <v>0</v>
      </c>
      <c r="Q20" s="47"/>
      <c r="R20" s="46">
        <f t="shared" si="1"/>
        <v>0</v>
      </c>
      <c r="S20" s="46" t="str">
        <f t="shared" si="2"/>
        <v>OK</v>
      </c>
    </row>
    <row r="21" spans="1:19" ht="14.25" x14ac:dyDescent="0.15">
      <c r="A21" s="237"/>
      <c r="B21" s="238"/>
      <c r="C21" s="239"/>
      <c r="D21" s="85"/>
      <c r="E21" s="86" t="s">
        <v>84</v>
      </c>
      <c r="F21" s="87"/>
      <c r="G21" s="88"/>
      <c r="H21" s="89"/>
      <c r="I21" s="90" t="str">
        <f t="shared" si="3"/>
        <v/>
      </c>
      <c r="J21" s="259" t="str">
        <f>IF(H21="","",VLOOKUP(H21,細目リスト!$B$4:$D$43,2,FALSE))</f>
        <v/>
      </c>
      <c r="K21" s="260"/>
      <c r="L21" s="260"/>
      <c r="M21" s="261"/>
      <c r="N21" s="88"/>
      <c r="O21" s="51"/>
      <c r="P21" s="46">
        <f t="shared" si="0"/>
        <v>0</v>
      </c>
      <c r="Q21" s="47"/>
      <c r="R21" s="46">
        <f t="shared" si="1"/>
        <v>0</v>
      </c>
      <c r="S21" s="46" t="str">
        <f t="shared" si="2"/>
        <v>OK</v>
      </c>
    </row>
    <row r="22" spans="1:19" ht="14.25" x14ac:dyDescent="0.15">
      <c r="A22" s="237"/>
      <c r="B22" s="238"/>
      <c r="C22" s="239"/>
      <c r="D22" s="85"/>
      <c r="E22" s="86" t="s">
        <v>84</v>
      </c>
      <c r="F22" s="87"/>
      <c r="G22" s="88"/>
      <c r="H22" s="89"/>
      <c r="I22" s="90" t="str">
        <f t="shared" si="3"/>
        <v/>
      </c>
      <c r="J22" s="259" t="str">
        <f>IF(H22="","",VLOOKUP(H22,細目リスト!$B$4:$D$43,2,FALSE))</f>
        <v/>
      </c>
      <c r="K22" s="260"/>
      <c r="L22" s="260"/>
      <c r="M22" s="261"/>
      <c r="N22" s="88"/>
      <c r="O22" s="51"/>
      <c r="P22" s="46">
        <f t="shared" si="0"/>
        <v>0</v>
      </c>
      <c r="Q22" s="47"/>
      <c r="R22" s="46">
        <f t="shared" si="1"/>
        <v>0</v>
      </c>
      <c r="S22" s="46" t="str">
        <f t="shared" si="2"/>
        <v>OK</v>
      </c>
    </row>
    <row r="23" spans="1:19" ht="14.25" x14ac:dyDescent="0.15">
      <c r="A23" s="237"/>
      <c r="B23" s="238"/>
      <c r="C23" s="239"/>
      <c r="D23" s="85"/>
      <c r="E23" s="86" t="s">
        <v>84</v>
      </c>
      <c r="F23" s="87"/>
      <c r="G23" s="88"/>
      <c r="H23" s="89"/>
      <c r="I23" s="90" t="str">
        <f t="shared" si="3"/>
        <v/>
      </c>
      <c r="J23" s="259" t="str">
        <f>IF(H23="","",VLOOKUP(H23,細目リスト!$B$4:$D$43,2,FALSE))</f>
        <v/>
      </c>
      <c r="K23" s="260"/>
      <c r="L23" s="260"/>
      <c r="M23" s="261"/>
      <c r="N23" s="88"/>
      <c r="O23" s="51"/>
      <c r="P23" s="46">
        <f t="shared" si="0"/>
        <v>0</v>
      </c>
      <c r="Q23" s="47"/>
      <c r="R23" s="46">
        <f t="shared" si="1"/>
        <v>0</v>
      </c>
      <c r="S23" s="46" t="str">
        <f t="shared" si="2"/>
        <v>OK</v>
      </c>
    </row>
    <row r="24" spans="1:19" ht="14.25" x14ac:dyDescent="0.15">
      <c r="A24" s="237"/>
      <c r="B24" s="238"/>
      <c r="C24" s="239"/>
      <c r="D24" s="85"/>
      <c r="E24" s="86" t="s">
        <v>84</v>
      </c>
      <c r="F24" s="87"/>
      <c r="G24" s="88"/>
      <c r="H24" s="89"/>
      <c r="I24" s="90" t="str">
        <f t="shared" si="3"/>
        <v/>
      </c>
      <c r="J24" s="259" t="str">
        <f>IF(H24="","",VLOOKUP(H24,細目リスト!$B$4:$D$43,2,FALSE))</f>
        <v/>
      </c>
      <c r="K24" s="260"/>
      <c r="L24" s="260"/>
      <c r="M24" s="261"/>
      <c r="N24" s="88"/>
      <c r="O24" s="51"/>
      <c r="P24" s="46">
        <f t="shared" si="0"/>
        <v>0</v>
      </c>
      <c r="Q24" s="47"/>
      <c r="R24" s="46">
        <f t="shared" si="1"/>
        <v>0</v>
      </c>
      <c r="S24" s="46" t="str">
        <f t="shared" si="2"/>
        <v>OK</v>
      </c>
    </row>
    <row r="25" spans="1:19" ht="14.25" x14ac:dyDescent="0.15">
      <c r="A25" s="237"/>
      <c r="B25" s="238"/>
      <c r="C25" s="239"/>
      <c r="D25" s="85"/>
      <c r="E25" s="86" t="s">
        <v>84</v>
      </c>
      <c r="F25" s="87"/>
      <c r="G25" s="88"/>
      <c r="H25" s="89"/>
      <c r="I25" s="90" t="str">
        <f t="shared" si="3"/>
        <v/>
      </c>
      <c r="J25" s="259" t="str">
        <f>IF(H25="","",VLOOKUP(H25,細目リスト!$B$4:$D$43,2,FALSE))</f>
        <v/>
      </c>
      <c r="K25" s="260"/>
      <c r="L25" s="260"/>
      <c r="M25" s="261"/>
      <c r="N25" s="88"/>
      <c r="O25" s="51"/>
      <c r="P25" s="46">
        <f t="shared" si="0"/>
        <v>0</v>
      </c>
      <c r="Q25" s="47"/>
      <c r="R25" s="46">
        <f t="shared" si="1"/>
        <v>0</v>
      </c>
      <c r="S25" s="46" t="str">
        <f t="shared" si="2"/>
        <v>OK</v>
      </c>
    </row>
    <row r="26" spans="1:19" ht="14.25" x14ac:dyDescent="0.15">
      <c r="A26" s="237"/>
      <c r="B26" s="238"/>
      <c r="C26" s="239"/>
      <c r="D26" s="85"/>
      <c r="E26" s="86" t="s">
        <v>84</v>
      </c>
      <c r="F26" s="87"/>
      <c r="G26" s="88"/>
      <c r="H26" s="89"/>
      <c r="I26" s="90" t="str">
        <f t="shared" si="3"/>
        <v/>
      </c>
      <c r="J26" s="259" t="str">
        <f>IF(H26="","",VLOOKUP(H26,細目リスト!$B$4:$D$43,2,FALSE))</f>
        <v/>
      </c>
      <c r="K26" s="260"/>
      <c r="L26" s="260"/>
      <c r="M26" s="261"/>
      <c r="N26" s="88"/>
      <c r="O26" s="51"/>
      <c r="P26" s="46">
        <f t="shared" si="0"/>
        <v>0</v>
      </c>
      <c r="Q26" s="47"/>
      <c r="R26" s="46">
        <f t="shared" si="1"/>
        <v>0</v>
      </c>
      <c r="S26" s="46" t="str">
        <f t="shared" si="2"/>
        <v>OK</v>
      </c>
    </row>
    <row r="27" spans="1:19" ht="14.25" x14ac:dyDescent="0.15">
      <c r="A27" s="237"/>
      <c r="B27" s="238"/>
      <c r="C27" s="239"/>
      <c r="D27" s="85"/>
      <c r="E27" s="86" t="s">
        <v>84</v>
      </c>
      <c r="F27" s="87"/>
      <c r="G27" s="88"/>
      <c r="H27" s="89"/>
      <c r="I27" s="90" t="str">
        <f t="shared" si="3"/>
        <v/>
      </c>
      <c r="J27" s="259" t="str">
        <f>IF(H27="","",VLOOKUP(H27,細目リスト!$B$4:$D$43,2,FALSE))</f>
        <v/>
      </c>
      <c r="K27" s="260"/>
      <c r="L27" s="260"/>
      <c r="M27" s="261"/>
      <c r="N27" s="88"/>
      <c r="O27" s="51"/>
      <c r="P27" s="46">
        <f t="shared" si="0"/>
        <v>0</v>
      </c>
      <c r="Q27" s="47"/>
      <c r="R27" s="46">
        <f t="shared" si="1"/>
        <v>0</v>
      </c>
      <c r="S27" s="46" t="str">
        <f t="shared" si="2"/>
        <v>OK</v>
      </c>
    </row>
    <row r="28" spans="1:19" ht="14.25" x14ac:dyDescent="0.15">
      <c r="A28" s="237"/>
      <c r="B28" s="238"/>
      <c r="C28" s="239"/>
      <c r="D28" s="85"/>
      <c r="E28" s="86" t="s">
        <v>84</v>
      </c>
      <c r="F28" s="87"/>
      <c r="G28" s="88"/>
      <c r="H28" s="89"/>
      <c r="I28" s="90" t="str">
        <f t="shared" si="3"/>
        <v/>
      </c>
      <c r="J28" s="259"/>
      <c r="K28" s="260"/>
      <c r="L28" s="260"/>
      <c r="M28" s="261"/>
      <c r="N28" s="88"/>
      <c r="O28" s="51"/>
      <c r="P28" s="46">
        <f t="shared" si="0"/>
        <v>0</v>
      </c>
      <c r="Q28" s="47"/>
      <c r="R28" s="46">
        <f>G28</f>
        <v>0</v>
      </c>
      <c r="S28" s="46" t="str">
        <f>IF(P28-ROUNDDOWN(Q28/60+0.00001,2)=R28,"OK","要確認")</f>
        <v>OK</v>
      </c>
    </row>
    <row r="29" spans="1:19" ht="14.25" x14ac:dyDescent="0.15">
      <c r="A29" s="270"/>
      <c r="B29" s="271"/>
      <c r="C29" s="272"/>
      <c r="D29" s="79"/>
      <c r="E29" s="80" t="s">
        <v>84</v>
      </c>
      <c r="F29" s="81"/>
      <c r="G29" s="82"/>
      <c r="H29" s="185"/>
      <c r="I29" s="84" t="str">
        <f t="shared" si="3"/>
        <v/>
      </c>
      <c r="J29" s="273"/>
      <c r="K29" s="274"/>
      <c r="L29" s="274"/>
      <c r="M29" s="275"/>
      <c r="N29" s="82"/>
      <c r="O29" s="51"/>
      <c r="P29" s="46">
        <f t="shared" si="0"/>
        <v>0</v>
      </c>
      <c r="Q29" s="47"/>
      <c r="R29" s="46">
        <f>G29</f>
        <v>0</v>
      </c>
      <c r="S29" s="46" t="str">
        <f>IF(P29-ROUNDDOWN(Q29/60+0.00001,2)=R29,"OK","要確認")</f>
        <v>OK</v>
      </c>
    </row>
    <row r="30" spans="1:19" ht="14.25" x14ac:dyDescent="0.15">
      <c r="A30" s="262" t="s">
        <v>186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14"/>
      <c r="O30" s="51"/>
    </row>
    <row r="31" spans="1:19" ht="14.25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4"/>
      <c r="O31" s="51"/>
    </row>
    <row r="32" spans="1:19" ht="21" customHeight="1" x14ac:dyDescent="0.15">
      <c r="A32" s="61" t="s">
        <v>133</v>
      </c>
      <c r="B32" s="11"/>
      <c r="C32" s="7"/>
      <c r="D32" s="11"/>
      <c r="E32" s="7"/>
      <c r="F32" s="11"/>
      <c r="G32" s="7"/>
      <c r="H32" s="11"/>
      <c r="I32" s="62"/>
      <c r="J32" s="7"/>
      <c r="K32" s="11"/>
      <c r="L32" s="16"/>
      <c r="M32" s="63"/>
      <c r="N32" s="16"/>
      <c r="O32"/>
    </row>
    <row r="33" spans="1:15" ht="19.5" customHeight="1" x14ac:dyDescent="0.15">
      <c r="A33" s="263" t="s">
        <v>183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/>
    </row>
    <row r="34" spans="1:15" ht="33.75" customHeight="1" x14ac:dyDescent="0.15">
      <c r="A34" s="264" t="s">
        <v>158</v>
      </c>
      <c r="B34" s="265"/>
      <c r="C34" s="265"/>
      <c r="D34" s="266" t="s">
        <v>135</v>
      </c>
      <c r="E34" s="267"/>
      <c r="F34" s="268"/>
      <c r="G34" s="269" t="s">
        <v>136</v>
      </c>
      <c r="H34" s="269"/>
      <c r="I34" s="269"/>
      <c r="J34" s="64" t="s">
        <v>157</v>
      </c>
      <c r="K34" s="266" t="s">
        <v>137</v>
      </c>
      <c r="L34" s="267"/>
      <c r="M34" s="268"/>
      <c r="N34" s="59" t="s">
        <v>138</v>
      </c>
      <c r="O34"/>
    </row>
    <row r="35" spans="1:15" ht="14.25" customHeight="1" x14ac:dyDescent="0.15">
      <c r="A35" s="248"/>
      <c r="B35" s="249"/>
      <c r="C35" s="250"/>
      <c r="D35" s="248"/>
      <c r="E35" s="249"/>
      <c r="F35" s="250"/>
      <c r="G35" s="251"/>
      <c r="H35" s="252"/>
      <c r="I35" s="91"/>
      <c r="J35" s="92"/>
      <c r="K35" s="253"/>
      <c r="L35" s="254"/>
      <c r="M35" s="255"/>
      <c r="N35" s="92"/>
      <c r="O35"/>
    </row>
    <row r="36" spans="1:15" ht="14.25" customHeight="1" x14ac:dyDescent="0.15">
      <c r="A36" s="237"/>
      <c r="B36" s="238"/>
      <c r="C36" s="239"/>
      <c r="D36" s="237"/>
      <c r="E36" s="238"/>
      <c r="F36" s="239"/>
      <c r="G36" s="240"/>
      <c r="H36" s="241"/>
      <c r="I36" s="95"/>
      <c r="J36" s="96"/>
      <c r="K36" s="256"/>
      <c r="L36" s="257"/>
      <c r="M36" s="258"/>
      <c r="N36" s="96"/>
      <c r="O36"/>
    </row>
    <row r="37" spans="1:15" ht="14.25" customHeight="1" x14ac:dyDescent="0.15">
      <c r="A37" s="237"/>
      <c r="B37" s="238"/>
      <c r="C37" s="239"/>
      <c r="D37" s="237"/>
      <c r="E37" s="238"/>
      <c r="F37" s="239"/>
      <c r="G37" s="240"/>
      <c r="H37" s="241"/>
      <c r="I37" s="95"/>
      <c r="J37" s="96"/>
      <c r="K37" s="242"/>
      <c r="L37" s="243"/>
      <c r="M37" s="244"/>
      <c r="N37" s="96"/>
      <c r="O37"/>
    </row>
    <row r="38" spans="1:15" ht="14.25" customHeight="1" x14ac:dyDescent="0.15">
      <c r="A38" s="237"/>
      <c r="B38" s="238"/>
      <c r="C38" s="239"/>
      <c r="D38" s="237"/>
      <c r="E38" s="238"/>
      <c r="F38" s="239"/>
      <c r="G38" s="240"/>
      <c r="H38" s="241"/>
      <c r="I38" s="95"/>
      <c r="J38" s="96"/>
      <c r="K38" s="242"/>
      <c r="L38" s="243"/>
      <c r="M38" s="244"/>
      <c r="N38" s="96"/>
      <c r="O38"/>
    </row>
    <row r="39" spans="1:15" ht="14.25" customHeight="1" x14ac:dyDescent="0.15">
      <c r="A39" s="237"/>
      <c r="B39" s="238"/>
      <c r="C39" s="239"/>
      <c r="D39" s="237"/>
      <c r="E39" s="238"/>
      <c r="F39" s="239"/>
      <c r="G39" s="240"/>
      <c r="H39" s="241"/>
      <c r="I39" s="95"/>
      <c r="J39" s="96"/>
      <c r="K39" s="242"/>
      <c r="L39" s="243"/>
      <c r="M39" s="244"/>
      <c r="N39" s="96"/>
      <c r="O39"/>
    </row>
    <row r="40" spans="1:15" ht="14.25" customHeight="1" x14ac:dyDescent="0.15">
      <c r="A40" s="237"/>
      <c r="B40" s="238"/>
      <c r="C40" s="239"/>
      <c r="D40" s="237"/>
      <c r="E40" s="238"/>
      <c r="F40" s="239"/>
      <c r="G40" s="240"/>
      <c r="H40" s="241"/>
      <c r="I40" s="95"/>
      <c r="J40" s="96"/>
      <c r="K40" s="242"/>
      <c r="L40" s="243"/>
      <c r="M40" s="244"/>
      <c r="N40" s="96"/>
      <c r="O40"/>
    </row>
    <row r="41" spans="1:15" ht="14.25" customHeight="1" x14ac:dyDescent="0.15">
      <c r="A41" s="237"/>
      <c r="B41" s="238"/>
      <c r="C41" s="239"/>
      <c r="D41" s="237"/>
      <c r="E41" s="238"/>
      <c r="F41" s="239"/>
      <c r="G41" s="240"/>
      <c r="H41" s="241"/>
      <c r="I41" s="95"/>
      <c r="J41" s="96"/>
      <c r="K41" s="242"/>
      <c r="L41" s="243"/>
      <c r="M41" s="244"/>
      <c r="N41" s="96"/>
      <c r="O41"/>
    </row>
    <row r="42" spans="1:15" ht="14.25" customHeight="1" x14ac:dyDescent="0.15">
      <c r="A42" s="270"/>
      <c r="B42" s="271"/>
      <c r="C42" s="272"/>
      <c r="D42" s="270"/>
      <c r="E42" s="271"/>
      <c r="F42" s="272"/>
      <c r="G42" s="302"/>
      <c r="H42" s="303"/>
      <c r="I42" s="93"/>
      <c r="J42" s="94"/>
      <c r="K42" s="299"/>
      <c r="L42" s="300"/>
      <c r="M42" s="301"/>
      <c r="N42" s="94"/>
      <c r="O42"/>
    </row>
    <row r="43" spans="1:15" ht="14.25" customHeight="1" x14ac:dyDescent="0.15">
      <c r="A43" s="183" t="s">
        <v>184</v>
      </c>
      <c r="B43" s="11"/>
      <c r="C43" s="7"/>
      <c r="D43" s="11"/>
      <c r="E43" s="7"/>
      <c r="F43" s="11"/>
      <c r="G43" s="7"/>
      <c r="H43" s="11"/>
      <c r="I43" s="62"/>
      <c r="J43" s="7"/>
      <c r="K43" s="11"/>
      <c r="L43" s="16"/>
      <c r="M43" s="6"/>
      <c r="N43" s="16"/>
      <c r="O43"/>
    </row>
    <row r="44" spans="1:15" ht="13.5" customHeight="1" x14ac:dyDescent="0.15">
      <c r="A44" s="183" t="s">
        <v>142</v>
      </c>
      <c r="B44" s="10"/>
      <c r="C44" s="5"/>
      <c r="G44" s="5"/>
      <c r="H44" s="10"/>
      <c r="I44" s="3"/>
      <c r="J44" s="5"/>
      <c r="K44" s="10"/>
      <c r="O44"/>
    </row>
    <row r="45" spans="1:15" ht="14.25" customHeight="1" x14ac:dyDescent="0.15">
      <c r="A45" s="184" t="s">
        <v>143</v>
      </c>
      <c r="B45" s="10"/>
      <c r="C45" s="5"/>
      <c r="G45" s="5"/>
      <c r="H45" s="10"/>
      <c r="I45" s="3"/>
      <c r="J45" s="5"/>
      <c r="K45" s="10"/>
      <c r="O45"/>
    </row>
    <row r="46" spans="1:15" ht="10.5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14"/>
      <c r="O46" s="51"/>
    </row>
    <row r="47" spans="1:15" ht="14.25" x14ac:dyDescent="0.15">
      <c r="A47" s="262" t="s">
        <v>144</v>
      </c>
      <c r="B47" s="262"/>
      <c r="C47" s="262"/>
      <c r="D47" s="262"/>
      <c r="E47" s="262"/>
      <c r="F47" s="262"/>
      <c r="G47" s="195"/>
      <c r="H47" s="195"/>
      <c r="I47" s="195"/>
      <c r="J47" s="195"/>
      <c r="K47" s="195"/>
      <c r="L47" s="33"/>
      <c r="M47" s="33"/>
      <c r="N47" s="14"/>
      <c r="O47" s="51"/>
    </row>
    <row r="48" spans="1:15" ht="14.25" customHeight="1" x14ac:dyDescent="0.15">
      <c r="A48" s="196" t="s">
        <v>86</v>
      </c>
      <c r="B48" s="305" t="s">
        <v>146</v>
      </c>
      <c r="C48" s="306"/>
      <c r="D48" s="298" t="s">
        <v>147</v>
      </c>
      <c r="E48" s="298"/>
      <c r="F48" s="197" t="s">
        <v>86</v>
      </c>
      <c r="G48" s="233" t="s">
        <v>146</v>
      </c>
      <c r="H48" s="304"/>
      <c r="I48" s="235" t="s">
        <v>147</v>
      </c>
      <c r="J48" s="235"/>
      <c r="K48" s="235"/>
      <c r="L48" s="40"/>
      <c r="M48" s="40"/>
      <c r="N48" s="14"/>
      <c r="O48" s="51"/>
    </row>
    <row r="49" spans="1:24" ht="14.25" x14ac:dyDescent="0.15">
      <c r="A49" s="198">
        <v>1</v>
      </c>
      <c r="B49" s="296">
        <f>SUMIFS(R5:R29,I5:I29,"1-")</f>
        <v>0</v>
      </c>
      <c r="C49" s="296"/>
      <c r="D49" s="312"/>
      <c r="E49" s="312"/>
      <c r="F49" s="199">
        <v>7</v>
      </c>
      <c r="G49" s="296">
        <f>SUMIFS(R5:R29,I5:I29,"7-")</f>
        <v>0</v>
      </c>
      <c r="H49" s="296"/>
      <c r="I49" s="200"/>
      <c r="J49" s="297">
        <f>SUMIFS(G35:G42,J35:J42,7)</f>
        <v>0</v>
      </c>
      <c r="K49" s="297"/>
      <c r="N49" s="14"/>
      <c r="O49" s="51"/>
    </row>
    <row r="50" spans="1:24" ht="14.25" x14ac:dyDescent="0.15">
      <c r="A50" s="198">
        <v>2</v>
      </c>
      <c r="B50" s="296">
        <f>SUMIFS(R5:R29,I5:I29,"2-")</f>
        <v>0</v>
      </c>
      <c r="C50" s="296"/>
      <c r="D50" s="297">
        <f>SUMIFS(G35:G42,J35:J42,2)</f>
        <v>0</v>
      </c>
      <c r="E50" s="297"/>
      <c r="F50" s="199">
        <v>8</v>
      </c>
      <c r="G50" s="296">
        <f>SUMIFS(R5:R29,I5:I29,"8-")</f>
        <v>0</v>
      </c>
      <c r="H50" s="296"/>
      <c r="I50" s="200"/>
      <c r="J50" s="297">
        <f>SUMIFS(G35:G42,J35:J42,8)</f>
        <v>0</v>
      </c>
      <c r="K50" s="297"/>
      <c r="N50" s="14"/>
      <c r="O50" s="51"/>
    </row>
    <row r="51" spans="1:24" ht="14.25" x14ac:dyDescent="0.15">
      <c r="A51" s="198">
        <v>3</v>
      </c>
      <c r="B51" s="296">
        <f>SUMIFS(R5:R29,I5:I29,"3-")</f>
        <v>0</v>
      </c>
      <c r="C51" s="296"/>
      <c r="D51" s="297">
        <f>SUMIFS(G35:G42,J35:J42,3)</f>
        <v>0</v>
      </c>
      <c r="E51" s="297"/>
      <c r="F51" s="201" t="s">
        <v>90</v>
      </c>
      <c r="G51" s="296">
        <f>SUM(B58:C60)</f>
        <v>0</v>
      </c>
      <c r="H51" s="296"/>
      <c r="I51" s="200"/>
      <c r="J51" s="297">
        <f>SUMIFS(G35:G42,J35:J42,9)</f>
        <v>0</v>
      </c>
      <c r="K51" s="297"/>
      <c r="M51" t="s">
        <v>155</v>
      </c>
      <c r="N51" s="14"/>
      <c r="O51" s="51"/>
    </row>
    <row r="52" spans="1:24" ht="14.25" x14ac:dyDescent="0.15">
      <c r="A52" s="198">
        <v>4</v>
      </c>
      <c r="B52" s="296">
        <f>SUMIFS(R5:R29,I5:I29,"4-")</f>
        <v>0</v>
      </c>
      <c r="C52" s="296"/>
      <c r="D52" s="297">
        <f>SUMIFS(G35:G42,J35:J42,4)</f>
        <v>0</v>
      </c>
      <c r="E52" s="297"/>
      <c r="F52" s="201" t="s">
        <v>91</v>
      </c>
      <c r="G52" s="296">
        <f>SUM(B61:C69)</f>
        <v>0</v>
      </c>
      <c r="H52" s="296"/>
      <c r="I52" s="200"/>
      <c r="J52" s="297"/>
      <c r="K52" s="297"/>
      <c r="M52" s="72">
        <f>SUM(G51:G53,J51)</f>
        <v>0</v>
      </c>
      <c r="N52" s="14"/>
      <c r="O52" s="51"/>
      <c r="V52" s="56"/>
      <c r="W52" s="55"/>
      <c r="X52" s="55"/>
    </row>
    <row r="53" spans="1:24" ht="14.25" x14ac:dyDescent="0.15">
      <c r="A53" s="194">
        <v>5</v>
      </c>
      <c r="B53" s="296">
        <f>SUMIFS(R5:R29,I5:I29,"5-")</f>
        <v>0</v>
      </c>
      <c r="C53" s="296"/>
      <c r="D53" s="297">
        <f>SUMIFS(G35:G42,J35:J42,5)</f>
        <v>0</v>
      </c>
      <c r="E53" s="297"/>
      <c r="F53" s="199" t="s">
        <v>92</v>
      </c>
      <c r="G53" s="296">
        <f>SUM(B70:C71)</f>
        <v>0</v>
      </c>
      <c r="H53" s="296"/>
      <c r="I53" s="200"/>
      <c r="J53" s="297"/>
      <c r="K53" s="297"/>
      <c r="N53" s="14"/>
      <c r="O53" s="51"/>
      <c r="V53" s="57"/>
      <c r="W53" s="55"/>
      <c r="X53" s="55"/>
    </row>
    <row r="54" spans="1:24" ht="14.25" x14ac:dyDescent="0.15">
      <c r="A54" s="194">
        <v>6</v>
      </c>
      <c r="B54" s="296">
        <f>SUMIFS(R5:R29,I5:I29,"6-")</f>
        <v>0</v>
      </c>
      <c r="C54" s="296"/>
      <c r="D54" s="297">
        <f>SUMIFS(G35:G42,J35:J42,6)</f>
        <v>0</v>
      </c>
      <c r="E54" s="297"/>
      <c r="F54" s="199">
        <v>10</v>
      </c>
      <c r="G54" s="296">
        <f>SUMIFS(R5:R29,I5:I29,"10")</f>
        <v>0</v>
      </c>
      <c r="H54" s="296"/>
      <c r="I54" s="200"/>
      <c r="J54" s="311"/>
      <c r="K54" s="311"/>
      <c r="L54" s="67"/>
      <c r="M54" s="67"/>
      <c r="N54" s="14"/>
      <c r="O54" s="51"/>
      <c r="V54" s="57"/>
      <c r="W54" s="55"/>
      <c r="X54" s="55"/>
    </row>
    <row r="55" spans="1:24" ht="19.5" customHeight="1" x14ac:dyDescent="0.15">
      <c r="A55" s="34"/>
      <c r="B55" s="66"/>
      <c r="C55" s="66"/>
      <c r="D55" s="65"/>
      <c r="E55" s="65"/>
      <c r="F55" s="66" t="s">
        <v>145</v>
      </c>
      <c r="G55" s="296">
        <f>SUM(B49:C54,G49:H54)</f>
        <v>0</v>
      </c>
      <c r="H55" s="296"/>
      <c r="I55" s="200"/>
      <c r="J55" s="230">
        <f>SUM(D50:E54,J49:K53)</f>
        <v>0</v>
      </c>
      <c r="K55" s="230"/>
      <c r="L55" s="40"/>
      <c r="M55" s="40"/>
      <c r="N55" s="14"/>
      <c r="O55" s="51"/>
      <c r="V55" s="57"/>
      <c r="W55" s="55"/>
      <c r="X55" s="55"/>
    </row>
    <row r="56" spans="1:24" s="3" customFormat="1" ht="13.5" customHeight="1" x14ac:dyDescent="0.15">
      <c r="A56" s="202"/>
      <c r="B56" s="203"/>
      <c r="C56" s="202"/>
      <c r="D56" s="202"/>
      <c r="E56" s="295" t="s">
        <v>149</v>
      </c>
      <c r="F56" s="295"/>
      <c r="G56" s="296">
        <f>SUM(G55+J55)</f>
        <v>0</v>
      </c>
      <c r="H56" s="296"/>
      <c r="I56" s="204"/>
      <c r="J56" s="204"/>
      <c r="K56" s="204"/>
      <c r="O56" s="52"/>
      <c r="V56" s="57"/>
      <c r="W56" s="55"/>
      <c r="X56" s="55"/>
    </row>
    <row r="57" spans="1:24" s="3" customFormat="1" ht="13.5" customHeight="1" x14ac:dyDescent="0.15">
      <c r="A57" s="10"/>
      <c r="B57" s="5"/>
      <c r="C57" s="10"/>
      <c r="D57" s="10"/>
      <c r="E57" s="5"/>
      <c r="F57" s="10"/>
      <c r="O57" s="52"/>
      <c r="V57" s="57"/>
      <c r="W57" s="55"/>
      <c r="X57" s="55"/>
    </row>
    <row r="58" spans="1:24" s="3" customFormat="1" ht="13.5" customHeight="1" x14ac:dyDescent="0.15">
      <c r="A58" s="41" t="s">
        <v>113</v>
      </c>
      <c r="B58" s="207">
        <f>SUMIFS(R5:R29,H5:H29,"9-1")</f>
        <v>0</v>
      </c>
      <c r="C58" s="207"/>
      <c r="D58" s="10"/>
      <c r="E58" s="5"/>
      <c r="F58" s="10"/>
      <c r="O58" s="52"/>
      <c r="V58" s="57"/>
      <c r="W58" s="55"/>
      <c r="X58" s="55"/>
    </row>
    <row r="59" spans="1:24" x14ac:dyDescent="0.15">
      <c r="A59" s="42" t="s">
        <v>51</v>
      </c>
      <c r="B59" s="207">
        <f>SUMIFS(R5:R29,H5:H29,"9-2")</f>
        <v>0</v>
      </c>
      <c r="C59" s="207"/>
      <c r="V59" s="57"/>
      <c r="W59" s="55"/>
      <c r="X59" s="55"/>
    </row>
    <row r="60" spans="1:24" x14ac:dyDescent="0.15">
      <c r="A60" s="42" t="s">
        <v>110</v>
      </c>
      <c r="B60" s="207">
        <f>SUMIFS(R5:R29,H5:H29,"9-3")</f>
        <v>0</v>
      </c>
      <c r="C60" s="207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54"/>
      <c r="V60" s="57"/>
      <c r="W60" s="55"/>
      <c r="X60" s="55"/>
    </row>
    <row r="61" spans="1:24" x14ac:dyDescent="0.15">
      <c r="A61" s="42" t="s">
        <v>111</v>
      </c>
      <c r="B61" s="207">
        <f>SUMIFS(R5:R29,H5:H29,"9-4")</f>
        <v>0</v>
      </c>
      <c r="C61" s="207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54"/>
      <c r="V61" s="57"/>
      <c r="W61" s="55"/>
      <c r="X61" s="55"/>
    </row>
    <row r="62" spans="1:24" ht="14.25" x14ac:dyDescent="0.15">
      <c r="A62" s="42" t="s">
        <v>112</v>
      </c>
      <c r="B62" s="207">
        <f>SUMIFS(R5:R29,H5:H29,"9-5")</f>
        <v>0</v>
      </c>
      <c r="C62" s="207"/>
      <c r="D62" s="12"/>
      <c r="E62" s="8"/>
      <c r="F62" s="12"/>
      <c r="G62" s="14"/>
      <c r="H62" s="14"/>
      <c r="I62" s="14"/>
      <c r="J62" s="14"/>
      <c r="K62" s="14"/>
      <c r="L62" s="14"/>
      <c r="M62" s="2"/>
      <c r="N62" s="14"/>
      <c r="O62" s="51"/>
      <c r="V62" s="57"/>
      <c r="W62" s="55"/>
      <c r="X62" s="58"/>
    </row>
    <row r="63" spans="1:24" ht="15.75" x14ac:dyDescent="0.15">
      <c r="A63" s="42" t="s">
        <v>114</v>
      </c>
      <c r="B63" s="207">
        <f>SUMIFS(R5:R29,H5:H29,"9-6")</f>
        <v>0</v>
      </c>
      <c r="C63" s="207"/>
      <c r="D63" s="13"/>
      <c r="E63" s="9"/>
      <c r="F63" s="13"/>
      <c r="G63" s="14"/>
      <c r="H63" s="14"/>
      <c r="I63" s="14"/>
      <c r="J63" s="14"/>
      <c r="K63" s="14"/>
      <c r="L63" s="17"/>
      <c r="M63" s="2"/>
      <c r="N63" s="14"/>
      <c r="O63" s="51"/>
      <c r="V63" s="57"/>
      <c r="W63" s="55"/>
      <c r="X63" s="58"/>
    </row>
    <row r="64" spans="1:24" ht="14.25" customHeight="1" x14ac:dyDescent="0.15">
      <c r="A64" s="42" t="s">
        <v>115</v>
      </c>
      <c r="B64" s="207">
        <f>SUMIFS(R5:R29,H5:H29,"9-7")</f>
        <v>0</v>
      </c>
      <c r="C64" s="207"/>
      <c r="D64" s="12"/>
      <c r="E64" s="8"/>
      <c r="F64" s="12"/>
      <c r="G64" s="14"/>
      <c r="H64" s="14"/>
      <c r="I64" s="14"/>
      <c r="J64" s="14"/>
      <c r="K64" s="14"/>
      <c r="L64" s="14"/>
      <c r="M64" s="1"/>
      <c r="N64" s="14"/>
      <c r="O64" s="51"/>
      <c r="V64" s="57"/>
      <c r="W64" s="55"/>
      <c r="X64" s="58"/>
    </row>
    <row r="65" spans="1:24" ht="14.25" customHeight="1" x14ac:dyDescent="0.15">
      <c r="A65" s="42" t="s">
        <v>116</v>
      </c>
      <c r="B65" s="207">
        <f>SUMIFS(R5:R29,H5:H29,"9-8")</f>
        <v>0</v>
      </c>
      <c r="C65" s="207"/>
      <c r="D65" s="11"/>
      <c r="E65" s="7"/>
      <c r="F65" s="11"/>
      <c r="G65" s="16"/>
      <c r="H65" s="16"/>
      <c r="I65" s="16"/>
      <c r="J65" s="16"/>
      <c r="K65" s="16"/>
      <c r="L65" s="16"/>
      <c r="M65" s="1"/>
      <c r="N65" s="16"/>
      <c r="O65" s="54"/>
      <c r="V65" s="57"/>
      <c r="W65" s="55"/>
      <c r="X65" s="58"/>
    </row>
    <row r="66" spans="1:24" ht="13.5" customHeight="1" x14ac:dyDescent="0.15">
      <c r="A66" s="42" t="s">
        <v>117</v>
      </c>
      <c r="B66" s="207">
        <f>SUMIFS(R5:R29,H5:H29,"9-9")</f>
        <v>0</v>
      </c>
      <c r="C66" s="207"/>
      <c r="D66" s="12"/>
      <c r="E66" s="8"/>
      <c r="F66" s="12"/>
      <c r="G66" s="14"/>
      <c r="H66" s="14"/>
      <c r="I66" s="14"/>
      <c r="J66" s="14"/>
      <c r="K66" s="14"/>
      <c r="L66" s="14"/>
      <c r="M66" s="2"/>
      <c r="N66" s="14"/>
      <c r="O66" s="51"/>
      <c r="V66" s="57"/>
      <c r="W66" s="55"/>
      <c r="X66" s="58"/>
    </row>
    <row r="67" spans="1:24" ht="14.25" customHeight="1" x14ac:dyDescent="0.15">
      <c r="A67" s="48" t="s">
        <v>118</v>
      </c>
      <c r="B67" s="207">
        <f>SUMIFS(R5:R29,H5:H29,"9-10")</f>
        <v>0</v>
      </c>
      <c r="C67" s="207"/>
      <c r="D67" s="13"/>
      <c r="E67" s="9"/>
      <c r="F67" s="13"/>
      <c r="G67" s="14"/>
      <c r="H67" s="14"/>
      <c r="I67" s="14"/>
      <c r="J67" s="14"/>
      <c r="K67" s="14"/>
      <c r="L67" s="17"/>
      <c r="M67" s="2"/>
      <c r="N67" s="14"/>
      <c r="O67" s="51"/>
      <c r="V67" s="58"/>
      <c r="W67" s="58"/>
      <c r="X67" s="58"/>
    </row>
    <row r="68" spans="1:24" ht="10.5" customHeight="1" x14ac:dyDescent="0.15">
      <c r="A68" s="48" t="s">
        <v>119</v>
      </c>
      <c r="B68" s="207">
        <f>SUMIFS(R5:R29,H5:H29,"9-11")</f>
        <v>0</v>
      </c>
      <c r="C68" s="207"/>
      <c r="D68" s="11"/>
      <c r="E68" s="7"/>
      <c r="F68" s="11"/>
      <c r="G68" s="16"/>
      <c r="H68" s="16"/>
      <c r="I68" s="16"/>
      <c r="J68" s="16"/>
      <c r="K68" s="16"/>
      <c r="L68" s="16"/>
      <c r="M68" s="6"/>
      <c r="N68" s="16"/>
      <c r="O68" s="54"/>
      <c r="V68" s="58"/>
      <c r="W68" s="58"/>
      <c r="X68" s="58"/>
    </row>
    <row r="69" spans="1:24" ht="14.25" customHeight="1" x14ac:dyDescent="0.15">
      <c r="A69" s="48" t="s">
        <v>120</v>
      </c>
      <c r="B69" s="207">
        <f>SUMIFS(R5:R29,H5:H29,"9-12")</f>
        <v>0</v>
      </c>
      <c r="C69" s="207"/>
      <c r="D69" s="11"/>
      <c r="E69" s="7"/>
      <c r="F69" s="11"/>
      <c r="G69" s="16"/>
      <c r="H69" s="16"/>
      <c r="I69" s="16"/>
      <c r="J69" s="16"/>
      <c r="K69" s="16"/>
      <c r="L69" s="16"/>
      <c r="M69" s="6"/>
      <c r="N69" s="16"/>
      <c r="O69" s="54"/>
      <c r="V69" s="58"/>
      <c r="W69" s="58"/>
      <c r="X69" s="58"/>
    </row>
    <row r="70" spans="1:24" ht="13.5" customHeight="1" x14ac:dyDescent="0.15">
      <c r="A70" s="48" t="s">
        <v>121</v>
      </c>
      <c r="B70" s="207">
        <f>SUMIFS(R5:R29,H5:H29,"9-13")</f>
        <v>0</v>
      </c>
      <c r="C70" s="207"/>
      <c r="D70" s="11"/>
      <c r="E70" s="7"/>
      <c r="F70" s="11"/>
      <c r="G70" s="16"/>
      <c r="H70" s="16"/>
      <c r="I70" s="16"/>
      <c r="J70" s="16"/>
      <c r="K70" s="16"/>
      <c r="L70" s="16"/>
      <c r="M70" s="6"/>
      <c r="N70" s="16"/>
      <c r="O70" s="54"/>
      <c r="V70" s="58"/>
      <c r="W70" s="58"/>
      <c r="X70" s="58"/>
    </row>
    <row r="71" spans="1:24" ht="14.25" customHeight="1" x14ac:dyDescent="0.15">
      <c r="A71" s="48" t="s">
        <v>122</v>
      </c>
      <c r="B71" s="207">
        <f>SUMIFS(R5:R29,H5:H29,"9-14")</f>
        <v>0</v>
      </c>
      <c r="C71" s="207"/>
      <c r="D71" s="11"/>
      <c r="E71" s="7"/>
      <c r="F71" s="11"/>
      <c r="G71" s="16"/>
      <c r="H71" s="16"/>
      <c r="I71" s="16"/>
      <c r="J71" s="16"/>
      <c r="K71" s="16"/>
      <c r="L71" s="16"/>
      <c r="M71" s="6"/>
      <c r="N71" s="16"/>
      <c r="O71" s="54"/>
      <c r="V71" s="58"/>
      <c r="W71" s="58"/>
      <c r="X71" s="58"/>
    </row>
    <row r="72" spans="1:24" ht="13.5" customHeight="1" x14ac:dyDescent="0.15">
      <c r="A72" s="11"/>
      <c r="B72" s="7"/>
      <c r="C72" s="11"/>
      <c r="D72" s="11"/>
      <c r="E72" s="7"/>
      <c r="F72" s="11"/>
      <c r="G72" s="16"/>
      <c r="H72" s="16"/>
      <c r="I72" s="16"/>
      <c r="J72" s="16"/>
      <c r="K72" s="16"/>
      <c r="L72" s="16"/>
      <c r="M72" s="6"/>
      <c r="N72" s="16"/>
      <c r="O72" s="54"/>
    </row>
    <row r="73" spans="1:24" ht="14.25" customHeight="1" x14ac:dyDescent="0.15">
      <c r="A73" s="11"/>
      <c r="B73" s="7"/>
      <c r="C73" s="11"/>
      <c r="D73" s="11"/>
      <c r="E73" s="7"/>
      <c r="F73" s="11"/>
      <c r="G73" s="16"/>
      <c r="H73" s="16"/>
      <c r="I73" s="16"/>
      <c r="J73" s="16"/>
      <c r="K73" s="16"/>
      <c r="L73" s="16"/>
      <c r="M73" s="6"/>
      <c r="N73" s="16"/>
      <c r="O73" s="54"/>
    </row>
    <row r="74" spans="1:24" ht="13.5" customHeight="1" x14ac:dyDescent="0.15">
      <c r="A74" s="11"/>
      <c r="B74" s="7"/>
      <c r="C74" s="11"/>
      <c r="D74" s="11"/>
      <c r="E74" s="7"/>
      <c r="F74" s="11"/>
      <c r="G74" s="16"/>
      <c r="H74" s="16"/>
      <c r="I74" s="16"/>
      <c r="J74" s="16"/>
      <c r="K74" s="16"/>
      <c r="L74" s="16"/>
      <c r="M74" s="6"/>
      <c r="N74" s="16"/>
      <c r="O74" s="54"/>
    </row>
    <row r="75" spans="1:24" ht="14.25" customHeight="1" x14ac:dyDescent="0.15">
      <c r="A75" s="11"/>
      <c r="B75" s="7"/>
      <c r="C75" s="11"/>
      <c r="D75" s="11"/>
      <c r="E75" s="7"/>
      <c r="F75" s="11"/>
      <c r="G75" s="16"/>
      <c r="H75" s="16"/>
      <c r="I75" s="16"/>
      <c r="J75" s="16"/>
      <c r="K75" s="16"/>
      <c r="L75" s="16"/>
      <c r="M75" s="6"/>
      <c r="N75" s="16"/>
      <c r="O75" s="54"/>
    </row>
    <row r="76" spans="1:24" ht="13.5" customHeight="1" x14ac:dyDescent="0.15"/>
    <row r="77" spans="1:24" ht="14.25" customHeight="1" x14ac:dyDescent="0.15"/>
    <row r="78" spans="1:24" ht="13.5" customHeight="1" x14ac:dyDescent="0.15"/>
    <row r="79" spans="1:24" ht="14.25" customHeight="1" x14ac:dyDescent="0.15"/>
    <row r="80" spans="1:24" ht="13.5" customHeight="1" x14ac:dyDescent="0.15"/>
    <row r="81" ht="14.25" customHeight="1" x14ac:dyDescent="0.15"/>
    <row r="82" ht="13.5" customHeight="1" x14ac:dyDescent="0.15"/>
    <row r="83" ht="14.25" customHeight="1" x14ac:dyDescent="0.15"/>
    <row r="84" ht="13.5" customHeight="1" x14ac:dyDescent="0.15"/>
    <row r="85" ht="14.25" customHeight="1" x14ac:dyDescent="0.15"/>
    <row r="86" ht="13.5" customHeight="1" x14ac:dyDescent="0.15"/>
    <row r="87" ht="14.25" customHeight="1" x14ac:dyDescent="0.15"/>
    <row r="88" ht="13.5" customHeight="1" x14ac:dyDescent="0.15"/>
    <row r="89" ht="14.25" customHeight="1" x14ac:dyDescent="0.15"/>
    <row r="99" ht="15.75" customHeight="1" x14ac:dyDescent="0.15"/>
  </sheetData>
  <dataConsolidate/>
  <mergeCells count="138">
    <mergeCell ref="O1:S1"/>
    <mergeCell ref="J55:K55"/>
    <mergeCell ref="J51:K53"/>
    <mergeCell ref="J54:K54"/>
    <mergeCell ref="D49:E49"/>
    <mergeCell ref="D50:E50"/>
    <mergeCell ref="J50:K50"/>
    <mergeCell ref="G49:H49"/>
    <mergeCell ref="J49:K49"/>
    <mergeCell ref="G50:H50"/>
    <mergeCell ref="A2:N2"/>
    <mergeCell ref="D4:F4"/>
    <mergeCell ref="J16:M16"/>
    <mergeCell ref="J21:M21"/>
    <mergeCell ref="J4:M4"/>
    <mergeCell ref="J5:M5"/>
    <mergeCell ref="J6:M6"/>
    <mergeCell ref="J7:M7"/>
    <mergeCell ref="J8:M8"/>
    <mergeCell ref="J9:M9"/>
    <mergeCell ref="J10:M10"/>
    <mergeCell ref="J17:M17"/>
    <mergeCell ref="J18:M18"/>
    <mergeCell ref="J19:M19"/>
    <mergeCell ref="J20:M20"/>
    <mergeCell ref="A4:C4"/>
    <mergeCell ref="A10:C10"/>
    <mergeCell ref="A11:C11"/>
    <mergeCell ref="A12:C12"/>
    <mergeCell ref="A14:C14"/>
    <mergeCell ref="A15:C15"/>
    <mergeCell ref="J11:M11"/>
    <mergeCell ref="J12:M12"/>
    <mergeCell ref="J13:M13"/>
    <mergeCell ref="A5:C5"/>
    <mergeCell ref="A6:C6"/>
    <mergeCell ref="A7:C7"/>
    <mergeCell ref="A8:C8"/>
    <mergeCell ref="A9:C9"/>
    <mergeCell ref="A13:C13"/>
    <mergeCell ref="A18:C18"/>
    <mergeCell ref="A19:C19"/>
    <mergeCell ref="A20:C20"/>
    <mergeCell ref="A16:C16"/>
    <mergeCell ref="A17:C17"/>
    <mergeCell ref="A22:C22"/>
    <mergeCell ref="K36:M36"/>
    <mergeCell ref="K37:M37"/>
    <mergeCell ref="J29:M29"/>
    <mergeCell ref="J28:M28"/>
    <mergeCell ref="A30:M30"/>
    <mergeCell ref="G37:H37"/>
    <mergeCell ref="D36:F36"/>
    <mergeCell ref="D37:F37"/>
    <mergeCell ref="K38:M38"/>
    <mergeCell ref="K39:M39"/>
    <mergeCell ref="K34:M34"/>
    <mergeCell ref="G34:I34"/>
    <mergeCell ref="G35:H35"/>
    <mergeCell ref="G36:H36"/>
    <mergeCell ref="J22:M22"/>
    <mergeCell ref="J23:M23"/>
    <mergeCell ref="J26:M26"/>
    <mergeCell ref="J27:M27"/>
    <mergeCell ref="J24:M24"/>
    <mergeCell ref="J25:M25"/>
    <mergeCell ref="B70:C70"/>
    <mergeCell ref="B71:C71"/>
    <mergeCell ref="B62:C62"/>
    <mergeCell ref="B63:C63"/>
    <mergeCell ref="B64:C64"/>
    <mergeCell ref="B65:C65"/>
    <mergeCell ref="A25:C25"/>
    <mergeCell ref="A26:C26"/>
    <mergeCell ref="A27:C27"/>
    <mergeCell ref="A28:C28"/>
    <mergeCell ref="A29:C29"/>
    <mergeCell ref="B54:C54"/>
    <mergeCell ref="B48:C48"/>
    <mergeCell ref="B49:C49"/>
    <mergeCell ref="B50:C50"/>
    <mergeCell ref="A47:F47"/>
    <mergeCell ref="D34:F34"/>
    <mergeCell ref="A34:C34"/>
    <mergeCell ref="D35:F35"/>
    <mergeCell ref="B53:C53"/>
    <mergeCell ref="D51:E51"/>
    <mergeCell ref="D52:E52"/>
    <mergeCell ref="B51:C51"/>
    <mergeCell ref="B52:C52"/>
    <mergeCell ref="B69:C69"/>
    <mergeCell ref="A35:C35"/>
    <mergeCell ref="A36:C36"/>
    <mergeCell ref="A37:C37"/>
    <mergeCell ref="A38:C38"/>
    <mergeCell ref="A39:C39"/>
    <mergeCell ref="A40:C40"/>
    <mergeCell ref="A41:C41"/>
    <mergeCell ref="J14:M14"/>
    <mergeCell ref="J15:M15"/>
    <mergeCell ref="A21:C21"/>
    <mergeCell ref="A23:C23"/>
    <mergeCell ref="A24:C24"/>
    <mergeCell ref="A33:N33"/>
    <mergeCell ref="D48:E48"/>
    <mergeCell ref="K35:M35"/>
    <mergeCell ref="K40:M40"/>
    <mergeCell ref="K41:M41"/>
    <mergeCell ref="K42:M42"/>
    <mergeCell ref="G42:H42"/>
    <mergeCell ref="G48:H48"/>
    <mergeCell ref="I48:K48"/>
    <mergeCell ref="G51:H51"/>
    <mergeCell ref="G52:H52"/>
    <mergeCell ref="D40:F40"/>
    <mergeCell ref="D41:F41"/>
    <mergeCell ref="D39:F39"/>
    <mergeCell ref="G41:H41"/>
    <mergeCell ref="G38:H38"/>
    <mergeCell ref="G39:H39"/>
    <mergeCell ref="G40:H40"/>
    <mergeCell ref="B58:C58"/>
    <mergeCell ref="B68:C68"/>
    <mergeCell ref="B59:C59"/>
    <mergeCell ref="B60:C60"/>
    <mergeCell ref="B61:C61"/>
    <mergeCell ref="B66:C66"/>
    <mergeCell ref="D38:F38"/>
    <mergeCell ref="D42:F42"/>
    <mergeCell ref="E56:F56"/>
    <mergeCell ref="G56:H56"/>
    <mergeCell ref="G54:H54"/>
    <mergeCell ref="D54:E54"/>
    <mergeCell ref="G55:H55"/>
    <mergeCell ref="A42:C42"/>
    <mergeCell ref="B67:C67"/>
    <mergeCell ref="G53:H53"/>
    <mergeCell ref="D53:E53"/>
  </mergeCells>
  <phoneticPr fontId="4"/>
  <conditionalFormatting sqref="S5:S29">
    <cfRule type="containsText" dxfId="0" priority="7" stopIfTrue="1" operator="containsText" text="要確認">
      <formula>NOT(ISERROR(SEARCH("要確認",S5)))</formula>
    </cfRule>
  </conditionalFormatting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>
    <oddHeader>&amp;R&amp;"ＭＳ 明朝,標準"様式２－２</oddHeader>
  </headerFooter>
  <colBreaks count="1" manualBreakCount="1">
    <brk id="14" min="1" max="62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H5:H29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workbookViewId="0">
      <selection activeCell="C5" sqref="C5"/>
    </sheetView>
  </sheetViews>
  <sheetFormatPr defaultRowHeight="13.5" x14ac:dyDescent="0.15"/>
  <cols>
    <col min="2" max="2" width="4.5" customWidth="1"/>
    <col min="3" max="3" width="57.5" style="3" bestFit="1" customWidth="1"/>
    <col min="4" max="4" width="4.5" bestFit="1" customWidth="1"/>
  </cols>
  <sheetData>
    <row r="1" spans="2:4" ht="14.25" x14ac:dyDescent="0.15">
      <c r="B1" s="19"/>
      <c r="C1" s="20"/>
      <c r="D1" s="19" t="s">
        <v>5</v>
      </c>
    </row>
    <row r="3" spans="2:4" ht="22.5" x14ac:dyDescent="0.15">
      <c r="B3" s="35" t="s">
        <v>81</v>
      </c>
      <c r="C3" s="22" t="s">
        <v>6</v>
      </c>
      <c r="D3" s="21" t="s">
        <v>106</v>
      </c>
    </row>
    <row r="4" spans="2:4" ht="13.5" customHeight="1" x14ac:dyDescent="0.15">
      <c r="B4" s="36" t="s">
        <v>79</v>
      </c>
      <c r="C4" s="25" t="s">
        <v>78</v>
      </c>
      <c r="D4" s="24" t="s">
        <v>79</v>
      </c>
    </row>
    <row r="5" spans="2:4" x14ac:dyDescent="0.15">
      <c r="B5" s="37" t="s">
        <v>7</v>
      </c>
      <c r="C5" s="23" t="s">
        <v>3</v>
      </c>
      <c r="D5" s="24" t="s">
        <v>79</v>
      </c>
    </row>
    <row r="6" spans="2:4" ht="13.5" customHeight="1" x14ac:dyDescent="0.15">
      <c r="B6" s="24" t="s">
        <v>8</v>
      </c>
      <c r="C6" s="25" t="s">
        <v>9</v>
      </c>
      <c r="D6" s="24" t="s">
        <v>79</v>
      </c>
    </row>
    <row r="7" spans="2:4" x14ac:dyDescent="0.15">
      <c r="B7" s="26" t="s">
        <v>10</v>
      </c>
      <c r="C7" s="27" t="s">
        <v>11</v>
      </c>
      <c r="D7" s="26" t="s">
        <v>96</v>
      </c>
    </row>
    <row r="8" spans="2:4" x14ac:dyDescent="0.15">
      <c r="B8" s="26" t="s">
        <v>12</v>
      </c>
      <c r="C8" s="27" t="s">
        <v>13</v>
      </c>
      <c r="D8" s="26" t="s">
        <v>96</v>
      </c>
    </row>
    <row r="9" spans="2:4" ht="13.5" customHeight="1" x14ac:dyDescent="0.15">
      <c r="B9" s="24" t="s">
        <v>14</v>
      </c>
      <c r="C9" s="25" t="s">
        <v>15</v>
      </c>
      <c r="D9" s="24" t="s">
        <v>93</v>
      </c>
    </row>
    <row r="10" spans="2:4" x14ac:dyDescent="0.15">
      <c r="B10" s="24" t="s">
        <v>16</v>
      </c>
      <c r="C10" s="28" t="s">
        <v>17</v>
      </c>
      <c r="D10" s="24" t="s">
        <v>95</v>
      </c>
    </row>
    <row r="11" spans="2:4" ht="13.5" customHeight="1" x14ac:dyDescent="0.15">
      <c r="B11" s="24" t="s">
        <v>18</v>
      </c>
      <c r="C11" s="25" t="s">
        <v>19</v>
      </c>
      <c r="D11" s="24" t="s">
        <v>93</v>
      </c>
    </row>
    <row r="12" spans="2:4" x14ac:dyDescent="0.15">
      <c r="B12" s="24" t="s">
        <v>20</v>
      </c>
      <c r="C12" s="28" t="s">
        <v>21</v>
      </c>
      <c r="D12" s="24" t="s">
        <v>95</v>
      </c>
    </row>
    <row r="13" spans="2:4" x14ac:dyDescent="0.15">
      <c r="B13" s="26" t="s">
        <v>22</v>
      </c>
      <c r="C13" s="27" t="s">
        <v>23</v>
      </c>
      <c r="D13" s="26" t="s">
        <v>94</v>
      </c>
    </row>
    <row r="14" spans="2:4" x14ac:dyDescent="0.15">
      <c r="B14" s="26" t="s">
        <v>24</v>
      </c>
      <c r="C14" s="27" t="s">
        <v>25</v>
      </c>
      <c r="D14" s="26" t="s">
        <v>101</v>
      </c>
    </row>
    <row r="15" spans="2:4" ht="13.5" customHeight="1" x14ac:dyDescent="0.15">
      <c r="B15" s="26" t="s">
        <v>26</v>
      </c>
      <c r="C15" s="29" t="s">
        <v>27</v>
      </c>
      <c r="D15" s="26" t="s">
        <v>101</v>
      </c>
    </row>
    <row r="16" spans="2:4" x14ac:dyDescent="0.15">
      <c r="B16" s="24" t="s">
        <v>28</v>
      </c>
      <c r="C16" s="28" t="s">
        <v>29</v>
      </c>
      <c r="D16" s="24" t="s">
        <v>97</v>
      </c>
    </row>
    <row r="17" spans="2:4" ht="13.5" customHeight="1" x14ac:dyDescent="0.15">
      <c r="B17" s="24" t="s">
        <v>30</v>
      </c>
      <c r="C17" s="25" t="s">
        <v>31</v>
      </c>
      <c r="D17" s="24" t="s">
        <v>102</v>
      </c>
    </row>
    <row r="18" spans="2:4" ht="13.5" customHeight="1" x14ac:dyDescent="0.15">
      <c r="B18" s="26" t="s">
        <v>32</v>
      </c>
      <c r="C18" s="29" t="s">
        <v>33</v>
      </c>
      <c r="D18" s="26" t="s">
        <v>103</v>
      </c>
    </row>
    <row r="19" spans="2:4" x14ac:dyDescent="0.15">
      <c r="B19" s="26" t="s">
        <v>34</v>
      </c>
      <c r="C19" s="27" t="s">
        <v>35</v>
      </c>
      <c r="D19" s="26" t="s">
        <v>98</v>
      </c>
    </row>
    <row r="20" spans="2:4" x14ac:dyDescent="0.15">
      <c r="B20" s="24" t="s">
        <v>36</v>
      </c>
      <c r="C20" s="28" t="s">
        <v>37</v>
      </c>
      <c r="D20" s="24" t="s">
        <v>104</v>
      </c>
    </row>
    <row r="21" spans="2:4" x14ac:dyDescent="0.15">
      <c r="B21" s="24" t="s">
        <v>38</v>
      </c>
      <c r="C21" s="25" t="s">
        <v>39</v>
      </c>
      <c r="D21" s="24" t="s">
        <v>99</v>
      </c>
    </row>
    <row r="22" spans="2:4" x14ac:dyDescent="0.15">
      <c r="B22" s="24" t="s">
        <v>40</v>
      </c>
      <c r="C22" s="25" t="s">
        <v>41</v>
      </c>
      <c r="D22" s="24" t="s">
        <v>99</v>
      </c>
    </row>
    <row r="23" spans="2:4" x14ac:dyDescent="0.15">
      <c r="B23" s="24" t="s">
        <v>42</v>
      </c>
      <c r="C23" s="28" t="s">
        <v>43</v>
      </c>
      <c r="D23" s="24" t="s">
        <v>104</v>
      </c>
    </row>
    <row r="24" spans="2:4" x14ac:dyDescent="0.15">
      <c r="B24" s="26" t="s">
        <v>44</v>
      </c>
      <c r="C24" s="27" t="s">
        <v>45</v>
      </c>
      <c r="D24" s="26" t="s">
        <v>100</v>
      </c>
    </row>
    <row r="25" spans="2:4" x14ac:dyDescent="0.15">
      <c r="B25" s="26" t="s">
        <v>46</v>
      </c>
      <c r="C25" s="29" t="s">
        <v>47</v>
      </c>
      <c r="D25" s="26" t="s">
        <v>105</v>
      </c>
    </row>
    <row r="26" spans="2:4" x14ac:dyDescent="0.15">
      <c r="B26" s="26" t="s">
        <v>48</v>
      </c>
      <c r="C26" s="27" t="s">
        <v>49</v>
      </c>
      <c r="D26" s="26" t="s">
        <v>100</v>
      </c>
    </row>
    <row r="27" spans="2:4" x14ac:dyDescent="0.15">
      <c r="B27" s="24" t="s">
        <v>113</v>
      </c>
      <c r="C27" s="28" t="s">
        <v>50</v>
      </c>
      <c r="D27" s="24" t="s">
        <v>90</v>
      </c>
    </row>
    <row r="28" spans="2:4" ht="13.5" customHeight="1" x14ac:dyDescent="0.15">
      <c r="B28" s="24" t="s">
        <v>51</v>
      </c>
      <c r="C28" s="25" t="s">
        <v>52</v>
      </c>
      <c r="D28" s="24" t="s">
        <v>90</v>
      </c>
    </row>
    <row r="29" spans="2:4" ht="13.5" customHeight="1" x14ac:dyDescent="0.15">
      <c r="B29" s="24" t="s">
        <v>53</v>
      </c>
      <c r="C29" s="25" t="s">
        <v>54</v>
      </c>
      <c r="D29" s="24" t="s">
        <v>90</v>
      </c>
    </row>
    <row r="30" spans="2:4" x14ac:dyDescent="0.15">
      <c r="B30" s="30" t="s">
        <v>55</v>
      </c>
      <c r="C30" s="31" t="s">
        <v>56</v>
      </c>
      <c r="D30" s="30" t="s">
        <v>91</v>
      </c>
    </row>
    <row r="31" spans="2:4" x14ac:dyDescent="0.15">
      <c r="B31" s="30" t="s">
        <v>57</v>
      </c>
      <c r="C31" s="31" t="s">
        <v>58</v>
      </c>
      <c r="D31" s="30" t="s">
        <v>91</v>
      </c>
    </row>
    <row r="32" spans="2:4" x14ac:dyDescent="0.15">
      <c r="B32" s="30" t="s">
        <v>59</v>
      </c>
      <c r="C32" s="32" t="s">
        <v>60</v>
      </c>
      <c r="D32" s="30" t="s">
        <v>109</v>
      </c>
    </row>
    <row r="33" spans="2:4" x14ac:dyDescent="0.15">
      <c r="B33" s="30" t="s">
        <v>61</v>
      </c>
      <c r="C33" s="32" t="s">
        <v>62</v>
      </c>
      <c r="D33" s="30" t="s">
        <v>109</v>
      </c>
    </row>
    <row r="34" spans="2:4" x14ac:dyDescent="0.15">
      <c r="B34" s="30" t="s">
        <v>63</v>
      </c>
      <c r="C34" s="32" t="s">
        <v>64</v>
      </c>
      <c r="D34" s="30" t="s">
        <v>109</v>
      </c>
    </row>
    <row r="35" spans="2:4" x14ac:dyDescent="0.15">
      <c r="B35" s="30" t="s">
        <v>65</v>
      </c>
      <c r="C35" s="32" t="s">
        <v>66</v>
      </c>
      <c r="D35" s="30" t="s">
        <v>109</v>
      </c>
    </row>
    <row r="36" spans="2:4" x14ac:dyDescent="0.15">
      <c r="B36" s="30" t="s">
        <v>67</v>
      </c>
      <c r="C36" s="32" t="s">
        <v>68</v>
      </c>
      <c r="D36" s="30" t="s">
        <v>109</v>
      </c>
    </row>
    <row r="37" spans="2:4" x14ac:dyDescent="0.15">
      <c r="B37" s="30" t="s">
        <v>69</v>
      </c>
      <c r="C37" s="32" t="s">
        <v>70</v>
      </c>
      <c r="D37" s="30" t="s">
        <v>109</v>
      </c>
    </row>
    <row r="38" spans="2:4" x14ac:dyDescent="0.15">
      <c r="B38" s="30" t="s">
        <v>71</v>
      </c>
      <c r="C38" s="32" t="s">
        <v>72</v>
      </c>
      <c r="D38" s="30" t="s">
        <v>109</v>
      </c>
    </row>
    <row r="39" spans="2:4" x14ac:dyDescent="0.15">
      <c r="B39" s="24" t="s">
        <v>73</v>
      </c>
      <c r="C39" s="28" t="s">
        <v>74</v>
      </c>
      <c r="D39" s="24" t="s">
        <v>92</v>
      </c>
    </row>
    <row r="40" spans="2:4" x14ac:dyDescent="0.15">
      <c r="B40" s="24" t="s">
        <v>75</v>
      </c>
      <c r="C40" s="28" t="s">
        <v>76</v>
      </c>
      <c r="D40" s="24" t="s">
        <v>92</v>
      </c>
    </row>
    <row r="41" spans="2:4" x14ac:dyDescent="0.15">
      <c r="B41" s="26" t="s">
        <v>80</v>
      </c>
      <c r="C41" s="29" t="s">
        <v>78</v>
      </c>
      <c r="D41" s="26" t="s">
        <v>80</v>
      </c>
    </row>
    <row r="42" spans="2:4" x14ac:dyDescent="0.15">
      <c r="B42" s="26" t="s">
        <v>107</v>
      </c>
      <c r="C42" s="27" t="s">
        <v>4</v>
      </c>
      <c r="D42" s="26" t="s">
        <v>80</v>
      </c>
    </row>
    <row r="43" spans="2:4" x14ac:dyDescent="0.15">
      <c r="B43" s="38" t="s">
        <v>108</v>
      </c>
      <c r="C43" s="29" t="s">
        <v>77</v>
      </c>
      <c r="D43" s="26" t="s">
        <v>80</v>
      </c>
    </row>
  </sheetData>
  <phoneticPr fontId="4"/>
  <pageMargins left="0.7" right="0.7" top="0.75" bottom="0.75" header="0.3" footer="0.3"/>
  <ignoredErrors>
    <ignoredError sqref="B41 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 x14ac:dyDescent="0.1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 x14ac:dyDescent="0.15">
      <c r="A1" t="s">
        <v>85</v>
      </c>
    </row>
    <row r="2" spans="1:6" x14ac:dyDescent="0.15">
      <c r="B2" t="s">
        <v>86</v>
      </c>
    </row>
    <row r="3" spans="1:6" x14ac:dyDescent="0.15">
      <c r="B3">
        <v>1</v>
      </c>
      <c r="D3">
        <v>5</v>
      </c>
      <c r="F3" t="s">
        <v>87</v>
      </c>
    </row>
    <row r="4" spans="1:6" x14ac:dyDescent="0.15">
      <c r="B4">
        <v>2</v>
      </c>
      <c r="D4">
        <v>6</v>
      </c>
      <c r="F4" t="s">
        <v>88</v>
      </c>
    </row>
    <row r="5" spans="1:6" x14ac:dyDescent="0.15">
      <c r="B5">
        <v>3</v>
      </c>
      <c r="D5">
        <v>7</v>
      </c>
      <c r="F5" t="s">
        <v>89</v>
      </c>
    </row>
    <row r="6" spans="1:6" x14ac:dyDescent="0.15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研修日程表 (通信)</vt:lpstr>
      <vt:lpstr>細目リスト</vt:lpstr>
      <vt:lpstr>Sheet2</vt:lpstr>
      <vt:lpstr>記載例!Print_Area</vt:lpstr>
      <vt:lpstr>'研修日程表 (通信)'!Print_Area</vt:lpstr>
      <vt:lpstr>記載例!Print_Titles</vt:lpstr>
      <vt:lpstr>'研修日程表 (通信)'!Print_Titles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2018-07-26T02:56:44Z</cp:lastPrinted>
  <dcterms:created xsi:type="dcterms:W3CDTF">2012-12-01T07:46:00Z</dcterms:created>
  <dcterms:modified xsi:type="dcterms:W3CDTF">2018-07-26T02:56:46Z</dcterms:modified>
</cp:coreProperties>
</file>