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データ貼り付け" sheetId="1" r:id="rId1"/>
    <sheet name="分水ます上下放流量(様式Ｄ）" sheetId="2" r:id="rId2"/>
    <sheet name="施設規模の計算(様式Ｅ）" sheetId="3" r:id="rId3"/>
    <sheet name="参考；（データ計算（一定量差し引き））" sheetId="4" r:id="rId4"/>
  </sheets>
  <definedNames>
    <definedName name="_xlnm.Print_Area" localSheetId="0">'データ貼り付け'!$A$1:$H$160</definedName>
    <definedName name="_xlnm.Print_Area" localSheetId="2">'施設規模の計算(様式Ｅ）'!$A$26:$Q$102</definedName>
  </definedNames>
  <calcPr fullCalcOnLoad="1"/>
</workbook>
</file>

<file path=xl/sharedStrings.xml><?xml version="1.0" encoding="utf-8"?>
<sst xmlns="http://schemas.openxmlformats.org/spreadsheetml/2006/main" count="426" uniqueCount="284">
  <si>
    <t>飽和透水係数</t>
  </si>
  <si>
    <t>影響係数</t>
  </si>
  <si>
    <t>比浸透量</t>
  </si>
  <si>
    <t>浸透対策量</t>
  </si>
  <si>
    <t>個</t>
  </si>
  <si>
    <t>浸透対策量　計</t>
  </si>
  <si>
    <t>m</t>
  </si>
  <si>
    <t>個　数</t>
  </si>
  <si>
    <t>幅(直径)、設計水頭を用いて算定式により算出</t>
  </si>
  <si>
    <t>設置する浸透ますの個数</t>
  </si>
  <si>
    <t>α</t>
  </si>
  <si>
    <t>m</t>
  </si>
  <si>
    <t>N</t>
  </si>
  <si>
    <t>％</t>
  </si>
  <si>
    <t>幅1(直径)</t>
  </si>
  <si>
    <t>←円筒ます：1、正方ます：2、矩形ます：3</t>
  </si>
  <si>
    <t>円筒ます</t>
  </si>
  <si>
    <t>ますの種類</t>
  </si>
  <si>
    <t>浸透面</t>
  </si>
  <si>
    <t>側面及び底面</t>
  </si>
  <si>
    <t>0.2m≦直径≦1m</t>
  </si>
  <si>
    <t>1.0m＜直径＜10m</t>
  </si>
  <si>
    <t>底面</t>
  </si>
  <si>
    <t>0.3m≦直径≦1m</t>
  </si>
  <si>
    <t>kf＝aH+b</t>
  </si>
  <si>
    <t>基本式</t>
  </si>
  <si>
    <t>施設規模</t>
  </si>
  <si>
    <t>正方形ます</t>
  </si>
  <si>
    <t>幅≦1m</t>
  </si>
  <si>
    <t>1.0m＜幅≦10m</t>
  </si>
  <si>
    <t>10m＜直径＜80m</t>
  </si>
  <si>
    <t>矩形のます</t>
  </si>
  <si>
    <t>延長200m、幅約4m</t>
  </si>
  <si>
    <t>幅2(延長)</t>
  </si>
  <si>
    <t>m/hr</t>
  </si>
  <si>
    <t>m</t>
  </si>
  <si>
    <t>←それぞれ４種類まで入力可能</t>
  </si>
  <si>
    <t>a</t>
  </si>
  <si>
    <t>0.475D+0.945</t>
  </si>
  <si>
    <t>6.244D+2.853</t>
  </si>
  <si>
    <t>1.497D-0.100</t>
  </si>
  <si>
    <t>2.556D-2.052</t>
  </si>
  <si>
    <t>b</t>
  </si>
  <si>
    <t>6.07D+1.01</t>
  </si>
  <si>
    <t>c</t>
  </si>
  <si>
    <t>2.570D-0.188</t>
  </si>
  <si>
    <t>-</t>
  </si>
  <si>
    <t>kfm1</t>
  </si>
  <si>
    <t>kfm2</t>
  </si>
  <si>
    <t>a</t>
  </si>
  <si>
    <t>0.120W+0.985</t>
  </si>
  <si>
    <t>0.747W+21.355</t>
  </si>
  <si>
    <t>1.676W-0.137</t>
  </si>
  <si>
    <t>1.265W-15.670</t>
  </si>
  <si>
    <t>b</t>
  </si>
  <si>
    <t>7.837W+0.82</t>
  </si>
  <si>
    <t>c</t>
  </si>
  <si>
    <t>2.858W-0.283</t>
  </si>
  <si>
    <t>-</t>
  </si>
  <si>
    <t>kfm1</t>
  </si>
  <si>
    <t>kfm2</t>
  </si>
  <si>
    <t>kfm3</t>
  </si>
  <si>
    <t>kfm4</t>
  </si>
  <si>
    <t>a</t>
  </si>
  <si>
    <t>3.297L+(1.971W+4.663)</t>
  </si>
  <si>
    <t>b</t>
  </si>
  <si>
    <t>(1.401W+0.684)L+(1.214W-0.834)</t>
  </si>
  <si>
    <t>kfm1</t>
  </si>
  <si>
    <t>kfm2</t>
  </si>
  <si>
    <t>kfm3</t>
  </si>
  <si>
    <t>kfm4</t>
  </si>
  <si>
    <t>①</t>
  </si>
  <si>
    <t>②</t>
  </si>
  <si>
    <t>③</t>
  </si>
  <si>
    <t>④</t>
  </si>
  <si>
    <t>地下水位、目づまり等による影響に対する安全率(=0.81)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</si>
  <si>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</si>
  <si>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</si>
  <si>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</si>
  <si>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</si>
  <si>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</si>
  <si>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r>
      <t>ｋ</t>
    </r>
    <r>
      <rPr>
        <vertAlign val="subscript"/>
        <sz val="11"/>
        <rFont val="ＭＳ Ｐ明朝"/>
        <family val="1"/>
      </rPr>
      <t>０</t>
    </r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</si>
  <si>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</si>
  <si>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</si>
  <si>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</si>
  <si>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</si>
  <si>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</si>
  <si>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</si>
  <si>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</si>
  <si>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</si>
  <si>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</si>
  <si>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m</t>
    </r>
    <r>
      <rPr>
        <vertAlign val="superscript"/>
        <sz val="11"/>
        <rFont val="ＭＳ Ｐ明朝"/>
        <family val="1"/>
      </rPr>
      <t>3</t>
    </r>
  </si>
  <si>
    <t>kfm4</t>
  </si>
  <si>
    <r>
      <t>m</t>
    </r>
    <r>
      <rPr>
        <vertAlign val="superscript"/>
        <sz val="11"/>
        <rFont val="ＭＳ Ｐ明朝"/>
        <family val="1"/>
      </rPr>
      <t>3</t>
    </r>
  </si>
  <si>
    <t>砕石厚（側面）</t>
  </si>
  <si>
    <t>砕石厚（底面）</t>
  </si>
  <si>
    <t>W1(ｄ)</t>
  </si>
  <si>
    <t>W2(L)</t>
  </si>
  <si>
    <t>ｋｆ</t>
  </si>
  <si>
    <t>T1</t>
  </si>
  <si>
    <t>T2</t>
  </si>
  <si>
    <t>m</t>
  </si>
  <si>
    <t>V2</t>
  </si>
  <si>
    <t>V3</t>
  </si>
  <si>
    <t>内空材の空隙率</t>
  </si>
  <si>
    <t>砕石の空隙率</t>
  </si>
  <si>
    <t>使用するメーカーのカタログによる</t>
  </si>
  <si>
    <t>ｈ</t>
  </si>
  <si>
    <t>＝</t>
  </si>
  <si>
    <t>ｍ</t>
  </si>
  <si>
    <t>時刻</t>
  </si>
  <si>
    <t>降雨強度</t>
  </si>
  <si>
    <t>24:00</t>
  </si>
  <si>
    <t>データなし</t>
  </si>
  <si>
    <t>放流量
（上段）の
結果データを貼り付け</t>
  </si>
  <si>
    <t>流出計算
結果データ
を貼り付け</t>
  </si>
  <si>
    <t>底面浸透のみの場合は「０」</t>
  </si>
  <si>
    <t>Vmax</t>
  </si>
  <si>
    <t>砕石部面積（底面）</t>
  </si>
  <si>
    <t>A1</t>
  </si>
  <si>
    <t>A2</t>
  </si>
  <si>
    <t>A3</t>
  </si>
  <si>
    <t>砕石部面積（側面）</t>
  </si>
  <si>
    <t>内空部面積</t>
  </si>
  <si>
    <t>砕石部容積（底面）</t>
  </si>
  <si>
    <t>V1</t>
  </si>
  <si>
    <r>
      <t>m</t>
    </r>
    <r>
      <rPr>
        <vertAlign val="superscript"/>
        <sz val="11"/>
        <rFont val="ＭＳ Ｐ明朝"/>
        <family val="1"/>
      </rPr>
      <t>3</t>
    </r>
  </si>
  <si>
    <t>砕石部容積（側面）</t>
  </si>
  <si>
    <r>
      <t>m</t>
    </r>
    <r>
      <rPr>
        <vertAlign val="superscript"/>
        <sz val="11"/>
        <rFont val="ＭＳ Ｐ明朝"/>
        <family val="1"/>
      </rPr>
      <t>3</t>
    </r>
  </si>
  <si>
    <t>内空部容積</t>
  </si>
  <si>
    <r>
      <t>m</t>
    </r>
    <r>
      <rPr>
        <vertAlign val="superscript"/>
        <sz val="11"/>
        <rFont val="ＭＳ Ｐ明朝"/>
        <family val="1"/>
      </rPr>
      <t>3</t>
    </r>
  </si>
  <si>
    <t>Qp1～n</t>
  </si>
  <si>
    <t>Qp</t>
  </si>
  <si>
    <t>α1,2</t>
  </si>
  <si>
    <t>α3</t>
  </si>
  <si>
    <t>砕石部貯留量（底面）</t>
  </si>
  <si>
    <t>砕石部貯留量（側面）</t>
  </si>
  <si>
    <t>内空部貯留量</t>
  </si>
  <si>
    <t>空隙貯留量</t>
  </si>
  <si>
    <t>空隙貯留量　計</t>
  </si>
  <si>
    <t>Vg1</t>
  </si>
  <si>
    <t>Vg2</t>
  </si>
  <si>
    <t>Vg3</t>
  </si>
  <si>
    <t>Vg1～n</t>
  </si>
  <si>
    <t>Vg</t>
  </si>
  <si>
    <t>W1×W2</t>
  </si>
  <si>
    <t>A1×T1</t>
  </si>
  <si>
    <t>A2×（HーT1）</t>
  </si>
  <si>
    <t>A3×（HーT1）</t>
  </si>
  <si>
    <t>N×（V1×α1,2）</t>
  </si>
  <si>
    <t>N×（V2×α1,2）</t>
  </si>
  <si>
    <t>N×（V3×α3）</t>
  </si>
  <si>
    <r>
      <t>Qp</t>
    </r>
    <r>
      <rPr>
        <vertAlign val="subscript"/>
        <sz val="10"/>
        <rFont val="ＭＳ Ｐ明朝"/>
        <family val="1"/>
      </rPr>
      <t>1～n</t>
    </r>
    <r>
      <rPr>
        <sz val="10"/>
        <rFont val="ＭＳ Ｐ明朝"/>
        <family val="1"/>
      </rPr>
      <t>＝k</t>
    </r>
    <r>
      <rPr>
        <vertAlign val="subscript"/>
        <sz val="10"/>
        <rFont val="ＭＳ Ｐ明朝"/>
        <family val="1"/>
      </rPr>
      <t>０</t>
    </r>
    <r>
      <rPr>
        <sz val="10"/>
        <rFont val="ＭＳ Ｐ明朝"/>
        <family val="1"/>
      </rPr>
      <t>'×α×k</t>
    </r>
    <r>
      <rPr>
        <vertAlign val="subscript"/>
        <sz val="10"/>
        <rFont val="ＭＳ Ｐ明朝"/>
        <family val="1"/>
      </rPr>
      <t>ｆp</t>
    </r>
    <r>
      <rPr>
        <sz val="10"/>
        <rFont val="ＭＳ Ｐ明朝"/>
        <family val="1"/>
      </rPr>
      <t>×N</t>
    </r>
  </si>
  <si>
    <r>
      <t>(Qp＝Qp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＋Qp</t>
    </r>
    <r>
      <rPr>
        <vertAlign val="subscript"/>
        <sz val="10"/>
        <rFont val="ＭＳ Ｐ明朝"/>
        <family val="1"/>
      </rPr>
      <t>２</t>
    </r>
    <r>
      <rPr>
        <sz val="10"/>
        <rFont val="ＭＳ Ｐ明朝"/>
        <family val="1"/>
      </rPr>
      <t>＋・・・・＋Qp</t>
    </r>
    <r>
      <rPr>
        <vertAlign val="subscript"/>
        <sz val="10"/>
        <rFont val="ＭＳ Ｐ明朝"/>
        <family val="1"/>
      </rPr>
      <t>n</t>
    </r>
    <r>
      <rPr>
        <sz val="10"/>
        <rFont val="ＭＳ Ｐ明朝"/>
        <family val="1"/>
      </rPr>
      <t>)/3600</t>
    </r>
  </si>
  <si>
    <t>空隙貯留浸透施設
（矩形の浸透桝）
側面・底面</t>
  </si>
  <si>
    <t>空隙貯留浸透施設内に残る流入容量</t>
  </si>
  <si>
    <t>最大可能貯留量</t>
  </si>
  <si>
    <t>行為前
流入量
(m3/s)</t>
  </si>
  <si>
    <t>行為後
流入量
(m3/s)</t>
  </si>
  <si>
    <t>行為後
流入容量
(m3)</t>
  </si>
  <si>
    <t>行為後
流入容量
累計(m3)</t>
  </si>
  <si>
    <t>浸透能力
(m3/s)</t>
  </si>
  <si>
    <t>浸透考慮後
流入量
(m3/s)</t>
  </si>
  <si>
    <t>浸透考慮後
流入容量
(m3)</t>
  </si>
  <si>
    <t>浸透考慮後
流入容量
累計(m3)</t>
  </si>
  <si>
    <t>↓</t>
  </si>
  <si>
    <t>↓</t>
  </si>
  <si>
    <t>①側面及び底面</t>
  </si>
  <si>
    <t>kf①＝aH+b</t>
  </si>
  <si>
    <t>←側面及び底面：1、底面：2、側面：3</t>
  </si>
  <si>
    <t>側面浸透のみの場合は「０」</t>
  </si>
  <si>
    <t>無色のセルの箇所は自動計算されます（手入力しないこと）</t>
  </si>
  <si>
    <t>2段オリフィス
方式の場合</t>
  </si>
  <si>
    <t>貯め切り方式の場合</t>
  </si>
  <si>
    <t>（「データ計算」シート</t>
  </si>
  <si>
    <t>流入量</t>
  </si>
  <si>
    <t>浸透考慮後</t>
  </si>
  <si>
    <t>放流量(計)</t>
  </si>
  <si>
    <t>放流量(上段)</t>
  </si>
  <si>
    <t>放流量（下段）</t>
  </si>
  <si>
    <t>透水係数(中央値）ｏｒ現地試験</t>
  </si>
  <si>
    <t>中央値の場合、0．03を入力、現地試験の場合、結果を入力
(ただし、単位注意）</t>
  </si>
  <si>
    <r>
      <t>黄色のセルの箇所を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する（条件入力）</t>
    </r>
  </si>
  <si>
    <r>
      <t>緑色のセルの箇所を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して容量を調整する（面積調整）</t>
    </r>
  </si>
  <si>
    <r>
      <t>桃色のセルの箇所に製品規格高＋砕石厚（底面）を</t>
    </r>
    <r>
      <rPr>
        <b/>
        <sz val="11"/>
        <color indexed="10"/>
        <rFont val="ＭＳ Ｐ明朝"/>
        <family val="1"/>
      </rPr>
      <t>入力</t>
    </r>
    <r>
      <rPr>
        <b/>
        <sz val="11"/>
        <rFont val="ＭＳ Ｐ明朝"/>
        <family val="1"/>
      </rPr>
      <t>して施設容量確認</t>
    </r>
  </si>
  <si>
    <r>
      <t>緑色セル入力後左側のボタン　　 を押すと</t>
    </r>
    <r>
      <rPr>
        <b/>
        <sz val="11"/>
        <color indexed="12"/>
        <rFont val="ＭＳ Ｐ明朝"/>
        <family val="1"/>
      </rPr>
      <t>設計水頭Ｈが自動計算</t>
    </r>
    <r>
      <rPr>
        <b/>
        <sz val="11"/>
        <rFont val="ＭＳ Ｐ明朝"/>
        <family val="1"/>
      </rPr>
      <t>されます。</t>
    </r>
  </si>
  <si>
    <t>放流容量
累計(上段)</t>
  </si>
  <si>
    <t>放流容量
(上段)</t>
  </si>
  <si>
    <r>
      <t>底面（幅は正方形ます面積相当に換算；W=(W1×W2）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）</t>
    </r>
  </si>
  <si>
    <t>kf＝aH+b</t>
  </si>
  <si>
    <t>1.676W-0.137</t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</si>
  <si>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</si>
  <si>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t>1.265W-15.670</t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</si>
  <si>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</si>
  <si>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</si>
  <si>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</si>
  <si>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t>-</t>
  </si>
  <si>
    <t>（１）地下貯留浸透施設諸元＜必要設計水頭の計算＞</t>
  </si>
  <si>
    <t>（２）対策施設として設置するの地下貯留浸透施設の最大可能貯留量　Vmax</t>
  </si>
  <si>
    <t>貯留槽高さ</t>
  </si>
  <si>
    <t>●必要設計水頭</t>
  </si>
  <si>
    <t>■対策施設設計水頭</t>
  </si>
  <si>
    <t>最大可能貯留量</t>
  </si>
  <si>
    <t>結果</t>
  </si>
  <si>
    <t>（３）計算確認</t>
  </si>
  <si>
    <t>ステップ①</t>
  </si>
  <si>
    <t>ステップ②</t>
  </si>
  <si>
    <t>ステップ③</t>
  </si>
  <si>
    <t>ステップ④</t>
  </si>
  <si>
    <t>▼浸透ますの設計水頭(最適解）　自動計算</t>
  </si>
  <si>
    <t>水深(チェック用）</t>
  </si>
  <si>
    <t>m     必要空隙貯留量　Vg＝</t>
  </si>
  <si>
    <t>Ｖ＝</t>
  </si>
  <si>
    <t>m3</t>
  </si>
  <si>
    <t>◆貯めきり貯留の場合(浸透なし）</t>
  </si>
  <si>
    <t>▼必要設計水頭</t>
  </si>
  <si>
    <r>
      <t xml:space="preserve">▼設計水頭
</t>
    </r>
    <r>
      <rPr>
        <b/>
        <sz val="8"/>
        <color indexed="12"/>
        <rFont val="ＭＳ ゴシック"/>
        <family val="3"/>
      </rPr>
      <t>　(設置する施設）</t>
    </r>
  </si>
  <si>
    <r>
      <t>H</t>
    </r>
    <r>
      <rPr>
        <b/>
        <sz val="8"/>
        <color indexed="12"/>
        <rFont val="ＭＳ Ｐゴシック"/>
        <family val="3"/>
      </rPr>
      <t>２</t>
    </r>
    <r>
      <rPr>
        <b/>
        <sz val="11"/>
        <color indexed="12"/>
        <rFont val="ＭＳ Ｐゴシック"/>
        <family val="3"/>
      </rPr>
      <t>（ｈ＋Ｔ１）</t>
    </r>
  </si>
  <si>
    <r>
      <t>H</t>
    </r>
    <r>
      <rPr>
        <sz val="6"/>
        <rFont val="ＭＳ Ｐゴシック"/>
        <family val="3"/>
      </rPr>
      <t>１</t>
    </r>
  </si>
  <si>
    <t>＝</t>
  </si>
  <si>
    <t>m3</t>
  </si>
  <si>
    <t>Qp</t>
  </si>
  <si>
    <t>＝</t>
  </si>
  <si>
    <t>m3/s　となり</t>
  </si>
  <si>
    <t>Vs</t>
  </si>
  <si>
    <t>＝</t>
  </si>
  <si>
    <t>m3</t>
  </si>
  <si>
    <t>から）　となり</t>
  </si>
  <si>
    <r>
      <t>Ｈ</t>
    </r>
    <r>
      <rPr>
        <sz val="6"/>
        <rFont val="ＭＳ Ｐゴシック"/>
        <family val="3"/>
      </rPr>
      <t>２</t>
    </r>
  </si>
  <si>
    <t>＝</t>
  </si>
  <si>
    <t>ｍ</t>
  </si>
  <si>
    <t>Ｈ２≧Ｈ１か？</t>
  </si>
  <si>
    <t>ｈ</t>
  </si>
  <si>
    <t>＝</t>
  </si>
  <si>
    <t>ｍ</t>
  </si>
  <si>
    <t>Ｖｍａｘ</t>
  </si>
  <si>
    <t>＝</t>
  </si>
  <si>
    <t>ｍ３</t>
  </si>
  <si>
    <t>ｈ’</t>
  </si>
  <si>
    <t>ｍ</t>
  </si>
  <si>
    <r>
      <t>最大水深</t>
    </r>
    <r>
      <rPr>
        <sz val="8"/>
        <rFont val="ＭＳ Ｐゴシック"/>
        <family val="3"/>
      </rPr>
      <t>（貯留槽底から）</t>
    </r>
  </si>
  <si>
    <t>Ｖｍａｘ≧Ｖｓか？</t>
  </si>
  <si>
    <r>
      <t>設置する浸透ますの幅（直径）→</t>
    </r>
    <r>
      <rPr>
        <sz val="10"/>
        <color indexed="10"/>
        <rFont val="ＭＳ Ｐ明朝"/>
        <family val="1"/>
      </rPr>
      <t>砕石層までの幅</t>
    </r>
    <r>
      <rPr>
        <sz val="10"/>
        <rFont val="ＭＳ Ｐ明朝"/>
        <family val="1"/>
      </rPr>
      <t>～以下同じ</t>
    </r>
  </si>
  <si>
    <t>◆計算手順</t>
  </si>
  <si>
    <r>
      <t>←実際の浸透槽の高さ（ｈ）＋底辺の砕石厚（Ｔ１）を入力する。
    注意）　Ｈ</t>
    </r>
    <r>
      <rPr>
        <sz val="8"/>
        <rFont val="ＭＳ Ｐ明朝"/>
        <family val="1"/>
      </rPr>
      <t>２</t>
    </r>
    <r>
      <rPr>
        <sz val="10"/>
        <rFont val="ＭＳ Ｐ明朝"/>
        <family val="1"/>
      </rPr>
      <t>≧Ｈ</t>
    </r>
    <r>
      <rPr>
        <sz val="8"/>
        <rFont val="ＭＳ Ｐ明朝"/>
        <family val="1"/>
      </rPr>
      <t>１</t>
    </r>
    <r>
      <rPr>
        <sz val="10"/>
        <rFont val="ＭＳ Ｐ明朝"/>
        <family val="1"/>
      </rPr>
      <t>であること！</t>
    </r>
  </si>
  <si>
    <t>ｗ１</t>
  </si>
  <si>
    <t>ｗ２</t>
  </si>
  <si>
    <t>貯留槽寸法</t>
  </si>
  <si>
    <t>単粒度砕石は４０％、その他１０％</t>
  </si>
  <si>
    <t>分水ます
水位</t>
  </si>
  <si>
    <t>W1(w)</t>
  </si>
  <si>
    <r>
      <t>設置する浸透ますの幅(延長)　</t>
    </r>
    <r>
      <rPr>
        <sz val="9"/>
        <rFont val="ＭＳ Ｐ明朝"/>
        <family val="1"/>
      </rPr>
      <t>※円筒、正方の場合は記入不要</t>
    </r>
  </si>
  <si>
    <r>
      <t>幅1(直径)　</t>
    </r>
    <r>
      <rPr>
        <b/>
        <sz val="11"/>
        <rFont val="ＭＳ ゴシック"/>
        <family val="3"/>
      </rPr>
      <t>砕石含</t>
    </r>
  </si>
  <si>
    <r>
      <t>幅2(延長)　</t>
    </r>
    <r>
      <rPr>
        <b/>
        <sz val="11"/>
        <rFont val="ＭＳ ゴシック"/>
        <family val="3"/>
      </rPr>
      <t>砕石含</t>
    </r>
  </si>
  <si>
    <t>W2(L)</t>
  </si>
  <si>
    <t>H１</t>
  </si>
  <si>
    <t>計算の上直接入力</t>
  </si>
  <si>
    <t>A1ーA3（側面浸透有りの場合）</t>
  </si>
  <si>
    <t>放流量</t>
  </si>
  <si>
    <t>許容放流量</t>
  </si>
  <si>
    <t>上段オリフィス</t>
  </si>
  <si>
    <t>□or◯</t>
  </si>
  <si>
    <t>矩形は１、円管は２を入力</t>
  </si>
  <si>
    <t>備考</t>
  </si>
  <si>
    <t>円管は直径を入力</t>
  </si>
  <si>
    <t>池底から</t>
  </si>
  <si>
    <t>下段オリフィス</t>
  </si>
  <si>
    <t>□-1.2D</t>
  </si>
  <si>
    <t>□-1.8D</t>
  </si>
  <si>
    <t>◯-1.2D</t>
  </si>
  <si>
    <t>◯-1.8D</t>
  </si>
  <si>
    <t>□</t>
  </si>
  <si>
    <t>◯</t>
  </si>
  <si>
    <t>上段オリフィス
流出量</t>
  </si>
  <si>
    <t>下段オリフィス
流出量</t>
  </si>
  <si>
    <t>g</t>
  </si>
  <si>
    <t>π</t>
  </si>
  <si>
    <t>24:00</t>
  </si>
  <si>
    <t>高さ(m)</t>
  </si>
  <si>
    <t>幅(m)</t>
  </si>
  <si>
    <t>管底位置(m)</t>
  </si>
  <si>
    <t>上段オリフィスチェック用</t>
  </si>
  <si>
    <t>下段オリフィスチェック用</t>
  </si>
  <si>
    <t>差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</si>
</sst>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_);[Red]\(0.000\)"/>
    <numFmt numFmtId="180" formatCode="0.00_);[Red]\(0.00\)"/>
    <numFmt numFmtId="181" formatCode="0.00000"/>
    <numFmt numFmtId="182" formatCode="0.00000_);[Red]\(0.000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0.000000"/>
    <numFmt numFmtId="194" formatCode="0.0000000"/>
    <numFmt numFmtId="195" formatCode="0.00000000"/>
    <numFmt numFmtId="196" formatCode="0.000000000"/>
    <numFmt numFmtId="197" formatCode="0&quot;Ａ&quot;"/>
    <numFmt numFmtId="198" formatCode="0.00000&quot;&lt;=&quot;"/>
    <numFmt numFmtId="199" formatCode="0.00000&quot;≧&quot;"/>
    <numFmt numFmtId="200" formatCode="0_);[Red]\(0\)"/>
    <numFmt numFmtId="201" formatCode="0.0000_);[Red]\(0.0000\)"/>
    <numFmt numFmtId="202" formatCode="0.0000_ "/>
    <numFmt numFmtId="203" formatCode="0.000_ "/>
    <numFmt numFmtId="204" formatCode="0.00_ "/>
    <numFmt numFmtId="205" formatCode="0.0_ "/>
    <numFmt numFmtId="206" formatCode="0_ "/>
    <numFmt numFmtId="207" formatCode="0.00000_ "/>
    <numFmt numFmtId="208" formatCode="0.0_);[Red]\(0.0\)"/>
    <numFmt numFmtId="209" formatCode="0.000000_);[Red]\(0.000000\)"/>
    <numFmt numFmtId="210" formatCode="0.00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0000000000000_);[Red]\(0.000000000000000000\)"/>
    <numFmt numFmtId="216" formatCode="0_);\(0\)"/>
    <numFmt numFmtId="217" formatCode="h:mm;@"/>
    <numFmt numFmtId="218" formatCode="0.0000000_);[Red]\(0.0000000\)"/>
    <numFmt numFmtId="219" formatCode="0.00000000_);[Red]\(0.00000000\)"/>
    <numFmt numFmtId="220" formatCode="0.000000000_);[Red]\(0.000000000\)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bscript"/>
      <sz val="10"/>
      <name val="ＭＳ Ｐ明朝"/>
      <family val="1"/>
    </font>
    <font>
      <b/>
      <sz val="9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b/>
      <sz val="11"/>
      <color indexed="12"/>
      <name val="ＭＳ Ｐ明朝"/>
      <family val="1"/>
    </font>
    <font>
      <b/>
      <sz val="14"/>
      <name val="ＭＳ Ｐゴシック"/>
      <family val="3"/>
    </font>
    <font>
      <b/>
      <sz val="10"/>
      <color indexed="12"/>
      <name val="ＭＳ Ｐ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11"/>
      <color indexed="12"/>
      <name val="ＭＳ ゴシック"/>
      <family val="3"/>
    </font>
    <font>
      <b/>
      <sz val="8"/>
      <color indexed="12"/>
      <name val="ＭＳ ゴシック"/>
      <family val="3"/>
    </font>
    <font>
      <b/>
      <sz val="11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明朝"/>
      <family val="1"/>
    </font>
    <font>
      <b/>
      <sz val="12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2"/>
      <color indexed="8"/>
      <name val="ＭＳ Ｐゴシック"/>
      <family val="3"/>
    </font>
    <font>
      <sz val="9.65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b/>
      <sz val="12"/>
      <color indexed="11"/>
      <name val="ＭＳ Ｐゴシック"/>
      <family val="3"/>
    </font>
    <font>
      <b/>
      <i/>
      <sz val="16"/>
      <color indexed="10"/>
      <name val="ＭＳ Ｐゴシック"/>
      <family val="3"/>
    </font>
    <font>
      <sz val="1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b/>
      <sz val="10.75"/>
      <color indexed="8"/>
      <name val="ＭＳ Ｐゴシック"/>
      <family val="3"/>
    </font>
    <font>
      <b/>
      <sz val="1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2" fillId="0" borderId="0" xfId="61" applyFont="1">
      <alignment/>
      <protection/>
    </xf>
    <xf numFmtId="202" fontId="12" fillId="0" borderId="0" xfId="61" applyNumberFormat="1" applyFont="1">
      <alignment/>
      <protection/>
    </xf>
    <xf numFmtId="20" fontId="12" fillId="0" borderId="0" xfId="61" applyNumberFormat="1" applyFont="1" applyFill="1">
      <alignment/>
      <protection/>
    </xf>
    <xf numFmtId="202" fontId="12" fillId="0" borderId="0" xfId="61" applyNumberFormat="1" applyFont="1" applyFill="1">
      <alignment/>
      <protection/>
    </xf>
    <xf numFmtId="0" fontId="12" fillId="0" borderId="0" xfId="61" applyFont="1" applyFill="1">
      <alignment/>
      <protection/>
    </xf>
    <xf numFmtId="207" fontId="12" fillId="33" borderId="0" xfId="61" applyNumberFormat="1" applyFont="1" applyFill="1" applyAlignment="1">
      <alignment horizontal="center" wrapText="1"/>
      <protection/>
    </xf>
    <xf numFmtId="207" fontId="12" fillId="33" borderId="0" xfId="61" applyNumberFormat="1" applyFont="1" applyFill="1">
      <alignment/>
      <protection/>
    </xf>
    <xf numFmtId="207" fontId="12" fillId="0" borderId="0" xfId="61" applyNumberFormat="1" applyFont="1" applyFill="1" applyAlignment="1">
      <alignment horizontal="center"/>
      <protection/>
    </xf>
    <xf numFmtId="202" fontId="12" fillId="0" borderId="0" xfId="61" applyNumberFormat="1" applyFont="1" applyFill="1" applyAlignment="1">
      <alignment horizontal="right"/>
      <protection/>
    </xf>
    <xf numFmtId="207" fontId="12" fillId="0" borderId="0" xfId="61" applyNumberFormat="1" applyFont="1" applyFill="1">
      <alignment/>
      <protection/>
    </xf>
    <xf numFmtId="46" fontId="12" fillId="0" borderId="0" xfId="61" applyNumberFormat="1" applyFont="1" applyFill="1" applyAlignment="1" quotePrefix="1">
      <alignment horizontal="right"/>
      <protection/>
    </xf>
    <xf numFmtId="207" fontId="12" fillId="0" borderId="10" xfId="61" applyNumberFormat="1" applyFont="1" applyFill="1" applyBorder="1">
      <alignment/>
      <protection/>
    </xf>
    <xf numFmtId="207" fontId="12" fillId="0" borderId="11" xfId="61" applyNumberFormat="1" applyFont="1" applyFill="1" applyBorder="1" applyAlignment="1">
      <alignment horizontal="center"/>
      <protection/>
    </xf>
    <xf numFmtId="207" fontId="12" fillId="0" borderId="11" xfId="61" applyNumberFormat="1" applyFont="1" applyFill="1" applyBorder="1" applyAlignment="1">
      <alignment horizontal="center" wrapText="1"/>
      <protection/>
    </xf>
    <xf numFmtId="202" fontId="12" fillId="0" borderId="12" xfId="61" applyNumberFormat="1" applyFont="1" applyFill="1" applyBorder="1" applyAlignment="1">
      <alignment horizontal="right"/>
      <protection/>
    </xf>
    <xf numFmtId="207" fontId="12" fillId="0" borderId="12" xfId="61" applyNumberFormat="1" applyFont="1" applyFill="1" applyBorder="1" applyAlignment="1">
      <alignment horizontal="center" wrapText="1"/>
      <protection/>
    </xf>
    <xf numFmtId="0" fontId="12" fillId="0" borderId="0" xfId="61" applyFont="1" applyFill="1" applyBorder="1" applyAlignment="1">
      <alignment wrapText="1"/>
      <protection/>
    </xf>
    <xf numFmtId="207" fontId="12" fillId="0" borderId="0" xfId="61" applyNumberFormat="1" applyFont="1" applyFill="1" applyBorder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207" fontId="12" fillId="0" borderId="0" xfId="61" applyNumberFormat="1" applyFont="1" applyAlignment="1">
      <alignment horizontal="center" wrapText="1"/>
      <protection/>
    </xf>
    <xf numFmtId="0" fontId="14" fillId="0" borderId="13" xfId="61" applyFont="1" applyFill="1" applyBorder="1" applyAlignment="1">
      <alignment wrapText="1"/>
      <protection/>
    </xf>
    <xf numFmtId="207" fontId="14" fillId="0" borderId="0" xfId="61" applyNumberFormat="1" applyFont="1" applyFill="1" applyBorder="1" applyAlignment="1">
      <alignment horizontal="center" vertical="center"/>
      <protection/>
    </xf>
    <xf numFmtId="207" fontId="14" fillId="0" borderId="0" xfId="61" applyNumberFormat="1" applyFont="1" applyFill="1" applyBorder="1" applyAlignment="1">
      <alignment horizontal="center" vertical="center" wrapText="1"/>
      <protection/>
    </xf>
    <xf numFmtId="202" fontId="14" fillId="0" borderId="0" xfId="61" applyNumberFormat="1" applyFont="1" applyFill="1" applyBorder="1" applyAlignment="1">
      <alignment horizontal="center" vertical="center"/>
      <protection/>
    </xf>
    <xf numFmtId="207" fontId="12" fillId="0" borderId="14" xfId="61" applyNumberFormat="1" applyFont="1" applyFill="1" applyBorder="1">
      <alignment/>
      <protection/>
    </xf>
    <xf numFmtId="207" fontId="12" fillId="34" borderId="0" xfId="61" applyNumberFormat="1" applyFont="1" applyFill="1" applyAlignment="1">
      <alignment horizontal="center" wrapText="1"/>
      <protection/>
    </xf>
    <xf numFmtId="207" fontId="12" fillId="34" borderId="0" xfId="61" applyNumberFormat="1" applyFont="1" applyFill="1">
      <alignment/>
      <protection/>
    </xf>
    <xf numFmtId="202" fontId="12" fillId="34" borderId="0" xfId="61" applyNumberFormat="1" applyFont="1" applyFill="1" applyAlignment="1">
      <alignment horizontal="center"/>
      <protection/>
    </xf>
    <xf numFmtId="202" fontId="12" fillId="34" borderId="0" xfId="61" applyNumberFormat="1" applyFont="1" applyFill="1" applyAlignment="1">
      <alignment horizontal="right"/>
      <protection/>
    </xf>
    <xf numFmtId="0" fontId="12" fillId="34" borderId="0" xfId="61" applyFont="1" applyFill="1" applyAlignment="1">
      <alignment horizontal="right"/>
      <protection/>
    </xf>
    <xf numFmtId="202" fontId="12" fillId="34" borderId="0" xfId="61" applyNumberFormat="1" applyFont="1" applyFill="1">
      <alignment/>
      <protection/>
    </xf>
    <xf numFmtId="0" fontId="12" fillId="0" borderId="0" xfId="62" applyFont="1" applyFill="1">
      <alignment/>
      <protection/>
    </xf>
    <xf numFmtId="182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right"/>
      <protection/>
    </xf>
    <xf numFmtId="209" fontId="12" fillId="0" borderId="0" xfId="62" applyNumberFormat="1" applyFont="1" applyFill="1">
      <alignment/>
      <protection/>
    </xf>
    <xf numFmtId="202" fontId="12" fillId="0" borderId="0" xfId="62" applyNumberFormat="1" applyFont="1" applyFill="1">
      <alignment/>
      <protection/>
    </xf>
    <xf numFmtId="0" fontId="12" fillId="0" borderId="0" xfId="62" applyFont="1" applyFill="1" applyAlignment="1">
      <alignment horizontal="center"/>
      <protection/>
    </xf>
    <xf numFmtId="20" fontId="12" fillId="0" borderId="0" xfId="62" applyNumberFormat="1" applyFont="1" applyFill="1">
      <alignment/>
      <protection/>
    </xf>
    <xf numFmtId="182" fontId="12" fillId="0" borderId="0" xfId="62" applyNumberFormat="1" applyFont="1" applyFill="1">
      <alignment/>
      <protection/>
    </xf>
    <xf numFmtId="46" fontId="12" fillId="0" borderId="0" xfId="62" applyNumberFormat="1" applyFont="1" applyFill="1" applyAlignment="1" quotePrefix="1">
      <alignment horizontal="right"/>
      <protection/>
    </xf>
    <xf numFmtId="209" fontId="12" fillId="0" borderId="0" xfId="62" applyNumberFormat="1" applyFont="1" applyFill="1" applyAlignment="1">
      <alignment horizontal="right" wrapText="1"/>
      <protection/>
    </xf>
    <xf numFmtId="0" fontId="12" fillId="0" borderId="15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0" fontId="12" fillId="0" borderId="17" xfId="62" applyFont="1" applyFill="1" applyBorder="1">
      <alignment/>
      <protection/>
    </xf>
    <xf numFmtId="0" fontId="12" fillId="0" borderId="18" xfId="62" applyFont="1" applyFill="1" applyBorder="1">
      <alignment/>
      <protection/>
    </xf>
    <xf numFmtId="0" fontId="12" fillId="0" borderId="0" xfId="62" applyFont="1" applyFill="1" applyBorder="1">
      <alignment/>
      <protection/>
    </xf>
    <xf numFmtId="0" fontId="12" fillId="0" borderId="19" xfId="62" applyFont="1" applyFill="1" applyBorder="1">
      <alignment/>
      <protection/>
    </xf>
    <xf numFmtId="0" fontId="12" fillId="0" borderId="18" xfId="62" applyFont="1" applyFill="1" applyBorder="1" applyAlignment="1">
      <alignment horizontal="center"/>
      <protection/>
    </xf>
    <xf numFmtId="0" fontId="12" fillId="0" borderId="20" xfId="62" applyFont="1" applyFill="1" applyBorder="1">
      <alignment/>
      <protection/>
    </xf>
    <xf numFmtId="0" fontId="12" fillId="0" borderId="14" xfId="62" applyFont="1" applyFill="1" applyBorder="1">
      <alignment/>
      <protection/>
    </xf>
    <xf numFmtId="0" fontId="12" fillId="0" borderId="21" xfId="62" applyFont="1" applyFill="1" applyBorder="1">
      <alignment/>
      <protection/>
    </xf>
    <xf numFmtId="210" fontId="12" fillId="33" borderId="0" xfId="61" applyNumberFormat="1" applyFont="1" applyFill="1">
      <alignment/>
      <protection/>
    </xf>
    <xf numFmtId="210" fontId="12" fillId="0" borderId="0" xfId="61" applyNumberFormat="1" applyFont="1" applyFill="1">
      <alignment/>
      <protection/>
    </xf>
    <xf numFmtId="209" fontId="12" fillId="0" borderId="0" xfId="62" applyNumberFormat="1" applyFont="1" applyFill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3" fillId="35" borderId="0" xfId="0" applyFont="1" applyFill="1" applyAlignment="1" applyProtection="1">
      <alignment vertical="center" shrinkToFit="1"/>
      <protection/>
    </xf>
    <xf numFmtId="0" fontId="3" fillId="35" borderId="0" xfId="0" applyFont="1" applyFill="1" applyAlignment="1" applyProtection="1">
      <alignment horizontal="right" vertical="center" shrinkToFit="1"/>
      <protection/>
    </xf>
    <xf numFmtId="0" fontId="3" fillId="35" borderId="0" xfId="0" applyFont="1" applyFill="1" applyAlignment="1" applyProtection="1">
      <alignment horizontal="center" vertical="center" shrinkToFit="1"/>
      <protection/>
    </xf>
    <xf numFmtId="0" fontId="3" fillId="35" borderId="22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right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23" xfId="0" applyFont="1" applyFill="1" applyBorder="1" applyAlignment="1" applyProtection="1">
      <alignment horizontal="right" vertical="center" shrinkToFit="1"/>
      <protection/>
    </xf>
    <xf numFmtId="0" fontId="3" fillId="35" borderId="23" xfId="0" applyFont="1" applyFill="1" applyBorder="1" applyAlignment="1" applyProtection="1">
      <alignment horizontal="center" vertical="center" shrinkToFit="1"/>
      <protection/>
    </xf>
    <xf numFmtId="0" fontId="3" fillId="35" borderId="24" xfId="0" applyFont="1" applyFill="1" applyBorder="1" applyAlignment="1" applyProtection="1">
      <alignment horizontal="right" vertical="center" shrinkToFit="1"/>
      <protection/>
    </xf>
    <xf numFmtId="2" fontId="3" fillId="35" borderId="25" xfId="0" applyNumberFormat="1" applyFont="1" applyFill="1" applyBorder="1" applyAlignment="1" applyProtection="1">
      <alignment horizontal="center" vertical="center" shrinkToFit="1"/>
      <protection/>
    </xf>
    <xf numFmtId="2" fontId="3" fillId="35" borderId="26" xfId="0" applyNumberFormat="1" applyFont="1" applyFill="1" applyBorder="1" applyAlignment="1" applyProtection="1">
      <alignment horizontal="center" vertical="center" shrinkToFit="1"/>
      <protection/>
    </xf>
    <xf numFmtId="181" fontId="7" fillId="0" borderId="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right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2" fontId="3" fillId="35" borderId="28" xfId="0" applyNumberFormat="1" applyFont="1" applyFill="1" applyBorder="1" applyAlignment="1" applyProtection="1">
      <alignment horizontal="center" vertical="center" shrinkToFit="1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29" xfId="0" applyFont="1" applyFill="1" applyBorder="1" applyAlignment="1" applyProtection="1">
      <alignment horizontal="right" vertical="center" shrinkToFit="1"/>
      <protection/>
    </xf>
    <xf numFmtId="2" fontId="3" fillId="35" borderId="23" xfId="0" applyNumberFormat="1" applyFont="1" applyFill="1" applyBorder="1" applyAlignment="1" applyProtection="1">
      <alignment horizontal="center" vertical="center" shrinkToFit="1"/>
      <protection/>
    </xf>
    <xf numFmtId="2" fontId="3" fillId="35" borderId="3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right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0" borderId="32" xfId="0" applyFont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0" fontId="2" fillId="0" borderId="34" xfId="0" applyFont="1" applyFill="1" applyBorder="1" applyAlignment="1" applyProtection="1">
      <alignment vertical="center" wrapText="1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vertical="center" wrapText="1" shrinkToFit="1"/>
      <protection/>
    </xf>
    <xf numFmtId="0" fontId="3" fillId="0" borderId="36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35" borderId="19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right" vertical="center" shrinkToFit="1"/>
      <protection/>
    </xf>
    <xf numFmtId="0" fontId="3" fillId="0" borderId="38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vertical="center" shrinkToFit="1"/>
      <protection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  <xf numFmtId="0" fontId="24" fillId="33" borderId="37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center" vertical="center" wrapText="1" shrinkToFit="1"/>
      <protection/>
    </xf>
    <xf numFmtId="0" fontId="3" fillId="35" borderId="37" xfId="0" applyFont="1" applyFill="1" applyBorder="1" applyAlignment="1" applyProtection="1">
      <alignment horizontal="center" vertical="center" shrinkToFit="1"/>
      <protection/>
    </xf>
    <xf numFmtId="0" fontId="22" fillId="36" borderId="10" xfId="0" applyFont="1" applyFill="1" applyBorder="1" applyAlignment="1" applyProtection="1">
      <alignment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35" borderId="10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vertical="center" shrinkToFit="1"/>
      <protection/>
    </xf>
    <xf numFmtId="2" fontId="0" fillId="0" borderId="41" xfId="0" applyNumberFormat="1" applyFont="1" applyFill="1" applyBorder="1" applyAlignment="1" applyProtection="1">
      <alignment horizontal="center" vertical="center" shrinkToFit="1"/>
      <protection/>
    </xf>
    <xf numFmtId="0" fontId="19" fillId="0" borderId="37" xfId="0" applyFont="1" applyBorder="1" applyAlignment="1" applyProtection="1">
      <alignment horizontal="left" vertical="center"/>
      <protection/>
    </xf>
    <xf numFmtId="0" fontId="3" fillId="35" borderId="42" xfId="0" applyFont="1" applyFill="1" applyBorder="1" applyAlignment="1" applyProtection="1">
      <alignment horizontal="right" vertical="center" shrinkToFit="1"/>
      <protection/>
    </xf>
    <xf numFmtId="0" fontId="3" fillId="35" borderId="42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2" fontId="3" fillId="35" borderId="43" xfId="0" applyNumberFormat="1" applyFont="1" applyFill="1" applyBorder="1" applyAlignment="1" applyProtection="1">
      <alignment horizontal="center" vertical="center" shrinkToFit="1"/>
      <protection/>
    </xf>
    <xf numFmtId="1" fontId="0" fillId="0" borderId="38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3" fillId="35" borderId="37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3" fillId="35" borderId="44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right" vertical="center" shrinkToFit="1"/>
      <protection/>
    </xf>
    <xf numFmtId="0" fontId="22" fillId="33" borderId="10" xfId="0" applyFont="1" applyFill="1" applyBorder="1" applyAlignment="1" applyProtection="1">
      <alignment horizontal="left" vertical="center" shrinkToFit="1"/>
      <protection/>
    </xf>
    <xf numFmtId="0" fontId="0" fillId="35" borderId="0" xfId="0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2" fontId="3" fillId="35" borderId="34" xfId="0" applyNumberFormat="1" applyFont="1" applyFill="1" applyBorder="1" applyAlignment="1" applyProtection="1">
      <alignment horizontal="center" vertical="center" shrinkToFit="1"/>
      <protection/>
    </xf>
    <xf numFmtId="2" fontId="3" fillId="35" borderId="18" xfId="0" applyNumberFormat="1" applyFont="1" applyFill="1" applyBorder="1" applyAlignment="1" applyProtection="1">
      <alignment horizontal="center" vertical="center" shrinkToFit="1"/>
      <protection/>
    </xf>
    <xf numFmtId="2" fontId="3" fillId="35" borderId="22" xfId="0" applyNumberFormat="1" applyFont="1" applyFill="1" applyBorder="1" applyAlignment="1" applyProtection="1">
      <alignment horizontal="center" vertical="center" shrinkToFit="1"/>
      <protection/>
    </xf>
    <xf numFmtId="176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176" fontId="0" fillId="0" borderId="45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 shrinkToFit="1"/>
      <protection/>
    </xf>
    <xf numFmtId="0" fontId="2" fillId="0" borderId="37" xfId="0" applyFont="1" applyFill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25" fillId="0" borderId="10" xfId="0" applyFont="1" applyBorder="1" applyAlignment="1" applyProtection="1">
      <alignment vertical="center" wrapText="1" shrinkToFit="1"/>
      <protection/>
    </xf>
    <xf numFmtId="2" fontId="0" fillId="0" borderId="41" xfId="0" applyNumberFormat="1" applyFont="1" applyFill="1" applyBorder="1" applyAlignment="1" applyProtection="1">
      <alignment horizontal="center" vertical="center" shrinkToFit="1"/>
      <protection/>
    </xf>
    <xf numFmtId="1" fontId="0" fillId="0" borderId="38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vertical="center" shrinkToFit="1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right" vertical="center" shrinkToFit="1"/>
      <protection/>
    </xf>
    <xf numFmtId="176" fontId="0" fillId="0" borderId="45" xfId="0" applyNumberFormat="1" applyFont="1" applyFill="1" applyBorder="1" applyAlignment="1" applyProtection="1">
      <alignment horizontal="center" vertical="center" shrinkToFit="1"/>
      <protection/>
    </xf>
    <xf numFmtId="176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11" fillId="0" borderId="47" xfId="0" applyFont="1" applyBorder="1" applyAlignment="1" applyProtection="1">
      <alignment horizontal="left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2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horizontal="right" vertical="center" shrinkToFit="1"/>
      <protection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2" fontId="0" fillId="0" borderId="50" xfId="0" applyNumberFormat="1" applyFont="1" applyFill="1" applyBorder="1" applyAlignment="1" applyProtection="1">
      <alignment horizontal="center" vertical="center" shrinkToFit="1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208" fontId="0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vertical="center" shrinkToFit="1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vertical="center" shrinkToFit="1"/>
      <protection/>
    </xf>
    <xf numFmtId="0" fontId="0" fillId="0" borderId="56" xfId="0" applyFont="1" applyFill="1" applyBorder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left" vertical="center"/>
      <protection/>
    </xf>
    <xf numFmtId="0" fontId="0" fillId="0" borderId="56" xfId="0" applyFont="1" applyFill="1" applyBorder="1" applyAlignment="1" applyProtection="1">
      <alignment horizontal="center" vertical="center" shrinkToFit="1"/>
      <protection/>
    </xf>
    <xf numFmtId="177" fontId="0" fillId="0" borderId="56" xfId="0" applyNumberFormat="1" applyFont="1" applyFill="1" applyBorder="1" applyAlignment="1" applyProtection="1">
      <alignment horizontal="center" vertical="center"/>
      <protection/>
    </xf>
    <xf numFmtId="2" fontId="0" fillId="0" borderId="56" xfId="0" applyNumberFormat="1" applyFont="1" applyFill="1" applyBorder="1" applyAlignment="1" applyProtection="1">
      <alignment horizontal="left" vertical="center"/>
      <protection/>
    </xf>
    <xf numFmtId="208" fontId="0" fillId="0" borderId="56" xfId="0" applyNumberFormat="1" applyFont="1" applyFill="1" applyBorder="1" applyAlignment="1" applyProtection="1">
      <alignment horizontal="right" vertical="center"/>
      <protection/>
    </xf>
    <xf numFmtId="208" fontId="0" fillId="0" borderId="56" xfId="0" applyNumberFormat="1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177" fontId="3" fillId="35" borderId="0" xfId="0" applyNumberFormat="1" applyFont="1" applyFill="1" applyBorder="1" applyAlignment="1" applyProtection="1">
      <alignment horizontal="center" vertical="center"/>
      <protection/>
    </xf>
    <xf numFmtId="2" fontId="3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181" fontId="3" fillId="35" borderId="0" xfId="0" applyNumberFormat="1" applyFont="1" applyFill="1" applyBorder="1" applyAlignment="1" applyProtection="1">
      <alignment horizontal="left" vertical="center"/>
      <protection/>
    </xf>
    <xf numFmtId="17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 wrapText="1" shrinkToFit="1"/>
      <protection/>
    </xf>
    <xf numFmtId="0" fontId="3" fillId="35" borderId="0" xfId="0" applyFont="1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shrinkToFit="1"/>
      <protection/>
    </xf>
    <xf numFmtId="200" fontId="12" fillId="37" borderId="10" xfId="62" applyNumberFormat="1" applyFont="1" applyFill="1" applyBorder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12" fillId="0" borderId="10" xfId="63" applyFont="1" applyBorder="1" applyProtection="1">
      <alignment vertical="center"/>
      <protection locked="0"/>
    </xf>
    <xf numFmtId="182" fontId="12" fillId="37" borderId="10" xfId="62" applyNumberFormat="1" applyFont="1" applyFill="1" applyBorder="1" applyProtection="1">
      <alignment/>
      <protection locked="0"/>
    </xf>
    <xf numFmtId="209" fontId="12" fillId="37" borderId="10" xfId="62" applyNumberFormat="1" applyFont="1" applyFill="1" applyBorder="1" applyProtection="1">
      <alignment/>
      <protection locked="0"/>
    </xf>
    <xf numFmtId="209" fontId="12" fillId="37" borderId="10" xfId="62" applyNumberFormat="1" applyFont="1" applyFill="1" applyBorder="1" applyAlignment="1" applyProtection="1">
      <alignment horizontal="right"/>
      <protection locked="0"/>
    </xf>
    <xf numFmtId="193" fontId="12" fillId="0" borderId="10" xfId="63" applyNumberFormat="1" applyFont="1" applyBorder="1" applyProtection="1">
      <alignment vertical="center"/>
      <protection locked="0"/>
    </xf>
    <xf numFmtId="0" fontId="12" fillId="0" borderId="0" xfId="62" applyFont="1" applyFill="1" applyProtection="1">
      <alignment/>
      <protection/>
    </xf>
    <xf numFmtId="209" fontId="12" fillId="0" borderId="0" xfId="62" applyNumberFormat="1" applyFont="1" applyFill="1" applyProtection="1">
      <alignment/>
      <protection/>
    </xf>
    <xf numFmtId="0" fontId="12" fillId="0" borderId="0" xfId="63" applyFont="1" applyProtection="1">
      <alignment vertical="center"/>
      <protection/>
    </xf>
    <xf numFmtId="182" fontId="12" fillId="38" borderId="10" xfId="62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/>
      <protection/>
    </xf>
    <xf numFmtId="182" fontId="12" fillId="0" borderId="0" xfId="62" applyNumberFormat="1" applyFont="1" applyFill="1" applyProtection="1">
      <alignment/>
      <protection/>
    </xf>
    <xf numFmtId="209" fontId="12" fillId="0" borderId="0" xfId="62" applyNumberFormat="1" applyFont="1" applyFill="1" applyAlignment="1" applyProtection="1">
      <alignment horizontal="right"/>
      <protection/>
    </xf>
    <xf numFmtId="0" fontId="12" fillId="0" borderId="10" xfId="63" applyFont="1" applyBorder="1" applyAlignment="1" applyProtection="1">
      <alignment vertical="center"/>
      <protection/>
    </xf>
    <xf numFmtId="0" fontId="12" fillId="0" borderId="10" xfId="63" applyFont="1" applyBorder="1" applyProtection="1">
      <alignment vertical="center"/>
      <protection/>
    </xf>
    <xf numFmtId="182" fontId="12" fillId="0" borderId="0" xfId="62" applyNumberFormat="1" applyFont="1" applyFill="1" applyAlignment="1" applyProtection="1">
      <alignment horizontal="center"/>
      <protection/>
    </xf>
    <xf numFmtId="209" fontId="12" fillId="0" borderId="0" xfId="62" applyNumberFormat="1" applyFont="1" applyFill="1" applyAlignment="1" applyProtection="1">
      <alignment horizontal="center"/>
      <protection/>
    </xf>
    <xf numFmtId="0" fontId="12" fillId="38" borderId="10" xfId="62" applyFont="1" applyFill="1" applyBorder="1" applyAlignment="1" applyProtection="1">
      <alignment horizontal="center" vertical="center"/>
      <protection/>
    </xf>
    <xf numFmtId="182" fontId="12" fillId="38" borderId="10" xfId="62" applyNumberFormat="1" applyFont="1" applyFill="1" applyBorder="1" applyAlignment="1" applyProtection="1">
      <alignment horizontal="center" vertical="center"/>
      <protection/>
    </xf>
    <xf numFmtId="209" fontId="12" fillId="38" borderId="10" xfId="62" applyNumberFormat="1" applyFont="1" applyFill="1" applyBorder="1" applyAlignment="1" applyProtection="1">
      <alignment horizontal="center" vertical="center"/>
      <protection/>
    </xf>
    <xf numFmtId="209" fontId="12" fillId="38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20" fontId="12" fillId="38" borderId="10" xfId="62" applyNumberFormat="1" applyFont="1" applyFill="1" applyBorder="1" applyProtection="1">
      <alignment/>
      <protection/>
    </xf>
    <xf numFmtId="182" fontId="12" fillId="37" borderId="58" xfId="62" applyNumberFormat="1" applyFont="1" applyFill="1" applyBorder="1" applyProtection="1">
      <alignment/>
      <protection/>
    </xf>
    <xf numFmtId="209" fontId="12" fillId="37" borderId="58" xfId="62" applyNumberFormat="1" applyFont="1" applyFill="1" applyBorder="1" applyProtection="1">
      <alignment/>
      <protection/>
    </xf>
    <xf numFmtId="209" fontId="12" fillId="37" borderId="58" xfId="62" applyNumberFormat="1" applyFont="1" applyFill="1" applyBorder="1" applyAlignment="1" applyProtection="1">
      <alignment horizontal="right"/>
      <protection/>
    </xf>
    <xf numFmtId="20" fontId="12" fillId="0" borderId="10" xfId="63" applyNumberFormat="1" applyFont="1" applyBorder="1" applyProtection="1">
      <alignment vertical="center"/>
      <protection/>
    </xf>
    <xf numFmtId="193" fontId="12" fillId="0" borderId="10" xfId="63" applyNumberFormat="1" applyFont="1" applyBorder="1" applyProtection="1">
      <alignment vertical="center"/>
      <protection/>
    </xf>
    <xf numFmtId="20" fontId="12" fillId="38" borderId="10" xfId="62" applyNumberFormat="1" applyFont="1" applyFill="1" applyBorder="1" applyAlignment="1" applyProtection="1" quotePrefix="1">
      <alignment horizontal="right"/>
      <protection/>
    </xf>
    <xf numFmtId="20" fontId="12" fillId="0" borderId="10" xfId="63" applyNumberFormat="1" applyFont="1" applyBorder="1" applyAlignment="1" applyProtection="1">
      <alignment horizontal="right" vertical="center"/>
      <protection/>
    </xf>
    <xf numFmtId="20" fontId="12" fillId="38" borderId="10" xfId="62" applyNumberFormat="1" applyFont="1" applyFill="1" applyBorder="1" applyAlignment="1" applyProtection="1">
      <alignment horizontal="right" vertical="center"/>
      <protection/>
    </xf>
    <xf numFmtId="179" fontId="12" fillId="37" borderId="10" xfId="62" applyNumberFormat="1" applyFont="1" applyFill="1" applyBorder="1" applyProtection="1">
      <alignment/>
      <protection locked="0"/>
    </xf>
    <xf numFmtId="182" fontId="12" fillId="37" borderId="10" xfId="62" applyNumberFormat="1" applyFont="1" applyFill="1" applyBorder="1" applyProtection="1">
      <alignment/>
      <protection/>
    </xf>
    <xf numFmtId="0" fontId="12" fillId="0" borderId="37" xfId="63" applyFont="1" applyBorder="1" applyAlignment="1" applyProtection="1">
      <alignment horizontal="center" vertical="center"/>
      <protection/>
    </xf>
    <xf numFmtId="0" fontId="12" fillId="0" borderId="11" xfId="63" applyFont="1" applyBorder="1" applyAlignment="1" applyProtection="1">
      <alignment horizontal="center" vertical="center"/>
      <protection/>
    </xf>
    <xf numFmtId="0" fontId="12" fillId="0" borderId="12" xfId="63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horizontal="center" vertical="center"/>
      <protection/>
    </xf>
    <xf numFmtId="182" fontId="12" fillId="38" borderId="10" xfId="62" applyNumberFormat="1" applyFont="1" applyFill="1" applyBorder="1" applyAlignment="1" applyProtection="1">
      <alignment horizontal="center"/>
      <protection/>
    </xf>
    <xf numFmtId="209" fontId="12" fillId="38" borderId="37" xfId="62" applyNumberFormat="1" applyFont="1" applyFill="1" applyBorder="1" applyAlignment="1" applyProtection="1">
      <alignment horizontal="center"/>
      <protection/>
    </xf>
    <xf numFmtId="209" fontId="12" fillId="38" borderId="12" xfId="62" applyNumberFormat="1" applyFont="1" applyFill="1" applyBorder="1" applyAlignment="1" applyProtection="1">
      <alignment horizontal="center"/>
      <protection/>
    </xf>
    <xf numFmtId="209" fontId="12" fillId="38" borderId="10" xfId="62" applyNumberFormat="1" applyFont="1" applyFill="1" applyBorder="1" applyAlignment="1" applyProtection="1">
      <alignment horizontal="center"/>
      <protection/>
    </xf>
    <xf numFmtId="209" fontId="12" fillId="0" borderId="42" xfId="62" applyNumberFormat="1" applyFont="1" applyFill="1" applyBorder="1" applyAlignment="1">
      <alignment horizontal="center"/>
      <protection/>
    </xf>
    <xf numFmtId="209" fontId="12" fillId="0" borderId="22" xfId="62" applyNumberFormat="1" applyFont="1" applyFill="1" applyBorder="1" applyAlignment="1">
      <alignment horizontal="center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39" borderId="42" xfId="0" applyFont="1" applyFill="1" applyBorder="1" applyAlignment="1" applyProtection="1">
      <alignment horizontal="center" vertical="center"/>
      <protection/>
    </xf>
    <xf numFmtId="0" fontId="0" fillId="39" borderId="22" xfId="0" applyFont="1" applyFill="1" applyBorder="1" applyAlignment="1" applyProtection="1">
      <alignment horizontal="center" vertical="center"/>
      <protection/>
    </xf>
    <xf numFmtId="177" fontId="0" fillId="0" borderId="37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177" fontId="0" fillId="0" borderId="61" xfId="0" applyNumberFormat="1" applyFont="1" applyFill="1" applyBorder="1" applyAlignment="1" applyProtection="1">
      <alignment horizontal="center" vertical="center" shrinkToFit="1"/>
      <protection/>
    </xf>
    <xf numFmtId="177" fontId="0" fillId="0" borderId="62" xfId="0" applyNumberFormat="1" applyFont="1" applyFill="1" applyBorder="1" applyAlignment="1" applyProtection="1">
      <alignment horizontal="center" vertical="center" shrinkToFit="1"/>
      <protection/>
    </xf>
    <xf numFmtId="176" fontId="0" fillId="0" borderId="45" xfId="0" applyNumberFormat="1" applyFont="1" applyFill="1" applyBorder="1" applyAlignment="1" applyProtection="1">
      <alignment horizontal="center" vertical="center" shrinkToFit="1"/>
      <protection/>
    </xf>
    <xf numFmtId="176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35" borderId="63" xfId="0" applyFont="1" applyFill="1" applyBorder="1" applyAlignment="1" applyProtection="1">
      <alignment horizontal="center" vertical="center" shrinkToFit="1"/>
      <protection/>
    </xf>
    <xf numFmtId="0" fontId="3" fillId="35" borderId="64" xfId="0" applyFont="1" applyFill="1" applyBorder="1" applyAlignment="1" applyProtection="1">
      <alignment horizontal="center" vertical="center" shrinkToFit="1"/>
      <protection/>
    </xf>
    <xf numFmtId="0" fontId="3" fillId="35" borderId="65" xfId="0" applyFont="1" applyFill="1" applyBorder="1" applyAlignment="1" applyProtection="1">
      <alignment horizontal="center" vertical="center" shrinkToFit="1"/>
      <protection/>
    </xf>
    <xf numFmtId="2" fontId="3" fillId="33" borderId="43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6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66" xfId="0" applyFont="1" applyBorder="1" applyAlignment="1" applyProtection="1">
      <alignment horizontal="left" vertical="center" wrapText="1"/>
      <protection/>
    </xf>
    <xf numFmtId="0" fontId="2" fillId="0" borderId="67" xfId="0" applyFont="1" applyBorder="1" applyAlignment="1" applyProtection="1">
      <alignment horizontal="left" vertical="center" wrapText="1"/>
      <protection/>
    </xf>
    <xf numFmtId="2" fontId="31" fillId="36" borderId="45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38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45" xfId="0" applyNumberFormat="1" applyFont="1" applyFill="1" applyBorder="1" applyAlignment="1" applyProtection="1">
      <alignment horizontal="center" vertical="center" shrinkToFit="1"/>
      <protection/>
    </xf>
    <xf numFmtId="178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0" fillId="0" borderId="45" xfId="0" applyNumberFormat="1" applyFont="1" applyFill="1" applyBorder="1" applyAlignment="1" applyProtection="1">
      <alignment horizontal="center"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177" fontId="0" fillId="0" borderId="45" xfId="0" applyNumberFormat="1" applyFont="1" applyFill="1" applyBorder="1" applyAlignment="1" applyProtection="1">
      <alignment horizontal="center" vertical="center" shrinkToFit="1"/>
      <protection/>
    </xf>
    <xf numFmtId="177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67" xfId="0" applyFont="1" applyBorder="1" applyAlignment="1" applyProtection="1">
      <alignment horizontal="center" vertical="center" shrinkToFit="1"/>
      <protection/>
    </xf>
    <xf numFmtId="0" fontId="18" fillId="33" borderId="37" xfId="0" applyFont="1" applyFill="1" applyBorder="1" applyAlignment="1" applyProtection="1" quotePrefix="1">
      <alignment horizontal="center" vertical="center" shrinkToFit="1"/>
      <protection locked="0"/>
    </xf>
    <xf numFmtId="0" fontId="18" fillId="33" borderId="41" xfId="0" applyFont="1" applyFill="1" applyBorder="1" applyAlignment="1" applyProtection="1">
      <alignment horizontal="center" vertical="center" shrinkToFit="1"/>
      <protection locked="0"/>
    </xf>
    <xf numFmtId="0" fontId="18" fillId="33" borderId="3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177" fontId="0" fillId="0" borderId="70" xfId="0" applyNumberFormat="1" applyFont="1" applyFill="1" applyBorder="1" applyAlignment="1" applyProtection="1">
      <alignment horizontal="center" vertical="center" shrinkToFit="1"/>
      <protection/>
    </xf>
    <xf numFmtId="177" fontId="0" fillId="0" borderId="71" xfId="0" applyNumberFormat="1" applyFont="1" applyFill="1" applyBorder="1" applyAlignment="1" applyProtection="1">
      <alignment horizontal="center" vertical="center" shrinkToFit="1"/>
      <protection/>
    </xf>
    <xf numFmtId="181" fontId="0" fillId="0" borderId="45" xfId="0" applyNumberFormat="1" applyFont="1" applyFill="1" applyBorder="1" applyAlignment="1" applyProtection="1">
      <alignment horizontal="center" vertical="center" shrinkToFit="1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4" fillId="0" borderId="37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178" fontId="0" fillId="0" borderId="45" xfId="0" applyNumberFormat="1" applyFont="1" applyFill="1" applyBorder="1" applyAlignment="1" applyProtection="1">
      <alignment horizontal="center" vertical="center" shrinkToFit="1"/>
      <protection/>
    </xf>
    <xf numFmtId="178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1" fontId="0" fillId="0" borderId="45" xfId="0" applyNumberFormat="1" applyFont="1" applyFill="1" applyBorder="1" applyAlignment="1" applyProtection="1">
      <alignment horizontal="center" vertical="center" shrinkToFit="1"/>
      <protection/>
    </xf>
    <xf numFmtId="1" fontId="0" fillId="0" borderId="38" xfId="0" applyNumberFormat="1" applyFont="1" applyFill="1" applyBorder="1" applyAlignment="1" applyProtection="1">
      <alignment horizontal="center" vertical="center" shrinkToFit="1"/>
      <protection/>
    </xf>
    <xf numFmtId="178" fontId="0" fillId="33" borderId="45" xfId="0" applyNumberFormat="1" applyFont="1" applyFill="1" applyBorder="1" applyAlignment="1" applyProtection="1">
      <alignment horizontal="center" vertical="center" shrinkToFit="1"/>
      <protection/>
    </xf>
    <xf numFmtId="178" fontId="0" fillId="33" borderId="38" xfId="0" applyNumberFormat="1" applyFont="1" applyFill="1" applyBorder="1" applyAlignment="1" applyProtection="1">
      <alignment horizontal="center" vertical="center" shrinkToFit="1"/>
      <protection/>
    </xf>
    <xf numFmtId="177" fontId="0" fillId="0" borderId="76" xfId="0" applyNumberFormat="1" applyFont="1" applyFill="1" applyBorder="1" applyAlignment="1" applyProtection="1">
      <alignment horizontal="center" vertical="center" shrinkToFit="1"/>
      <protection/>
    </xf>
    <xf numFmtId="177" fontId="0" fillId="0" borderId="77" xfId="0" applyNumberFormat="1" applyFont="1" applyFill="1" applyBorder="1" applyAlignment="1" applyProtection="1">
      <alignment horizontal="center" vertical="center" shrinkToFit="1"/>
      <protection/>
    </xf>
    <xf numFmtId="177" fontId="0" fillId="0" borderId="78" xfId="0" applyNumberFormat="1" applyFont="1" applyFill="1" applyBorder="1" applyAlignment="1" applyProtection="1">
      <alignment horizontal="center" vertical="center" shrinkToFit="1"/>
      <protection/>
    </xf>
    <xf numFmtId="177" fontId="0" fillId="0" borderId="45" xfId="0" applyNumberFormat="1" applyFont="1" applyFill="1" applyBorder="1" applyAlignment="1" applyProtection="1">
      <alignment horizontal="center" vertical="center" shrinkToFit="1"/>
      <protection/>
    </xf>
    <xf numFmtId="177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3" fillId="35" borderId="23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42" xfId="0" applyFont="1" applyFill="1" applyBorder="1" applyAlignment="1" applyProtection="1">
      <alignment horizontal="center" vertical="center" shrinkToFit="1"/>
      <protection/>
    </xf>
    <xf numFmtId="2" fontId="3" fillId="35" borderId="25" xfId="0" applyNumberFormat="1" applyFont="1" applyFill="1" applyBorder="1" applyAlignment="1" applyProtection="1">
      <alignment horizontal="center" vertical="center" shrinkToFit="1"/>
      <protection/>
    </xf>
    <xf numFmtId="177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177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22" xfId="0" applyFont="1" applyFill="1" applyBorder="1" applyAlignment="1" applyProtection="1">
      <alignment horizontal="center" vertical="center" shrinkToFit="1"/>
      <protection/>
    </xf>
    <xf numFmtId="0" fontId="3" fillId="35" borderId="37" xfId="0" applyFont="1" applyFill="1" applyBorder="1" applyAlignment="1" applyProtection="1">
      <alignment horizontal="center" vertical="center" shrinkToFit="1"/>
      <protection/>
    </xf>
    <xf numFmtId="0" fontId="3" fillId="35" borderId="12" xfId="0" applyFont="1" applyFill="1" applyBorder="1" applyAlignment="1" applyProtection="1">
      <alignment horizontal="center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40" fontId="3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35" borderId="20" xfId="0" applyFont="1" applyFill="1" applyBorder="1" applyAlignment="1" applyProtection="1">
      <alignment horizontal="center" vertical="center" shrinkToFit="1"/>
      <protection/>
    </xf>
    <xf numFmtId="0" fontId="3" fillId="35" borderId="14" xfId="0" applyFont="1" applyFill="1" applyBorder="1" applyAlignment="1" applyProtection="1">
      <alignment horizontal="center" vertical="center" shrinkToFit="1"/>
      <protection/>
    </xf>
    <xf numFmtId="0" fontId="3" fillId="35" borderId="21" xfId="0" applyFont="1" applyFill="1" applyBorder="1" applyAlignment="1" applyProtection="1">
      <alignment horizontal="center" vertical="center" shrinkToFit="1"/>
      <protection/>
    </xf>
    <xf numFmtId="0" fontId="3" fillId="35" borderId="79" xfId="0" applyFont="1" applyFill="1" applyBorder="1" applyAlignment="1" applyProtection="1">
      <alignment horizontal="center" vertical="center" shrinkToFit="1"/>
      <protection/>
    </xf>
    <xf numFmtId="0" fontId="3" fillId="35" borderId="80" xfId="0" applyFont="1" applyFill="1" applyBorder="1" applyAlignment="1" applyProtection="1">
      <alignment horizontal="center" vertical="center" shrinkToFit="1"/>
      <protection/>
    </xf>
    <xf numFmtId="0" fontId="3" fillId="35" borderId="81" xfId="0" applyFont="1" applyFill="1" applyBorder="1" applyAlignment="1" applyProtection="1">
      <alignment horizontal="center" vertical="center" shrinkToFit="1"/>
      <protection/>
    </xf>
    <xf numFmtId="181" fontId="21" fillId="33" borderId="37" xfId="0" applyNumberFormat="1" applyFont="1" applyFill="1" applyBorder="1" applyAlignment="1" applyProtection="1">
      <alignment horizontal="center" vertical="center" shrinkToFit="1"/>
      <protection/>
    </xf>
    <xf numFmtId="181" fontId="21" fillId="33" borderId="11" xfId="0" applyNumberFormat="1" applyFont="1" applyFill="1" applyBorder="1" applyAlignment="1" applyProtection="1">
      <alignment horizontal="center" vertical="center" shrinkToFit="1"/>
      <protection/>
    </xf>
    <xf numFmtId="181" fontId="21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wrapText="1" shrinkToFit="1"/>
      <protection/>
    </xf>
    <xf numFmtId="0" fontId="3" fillId="0" borderId="40" xfId="0" applyFont="1" applyBorder="1" applyAlignment="1" applyProtection="1">
      <alignment horizontal="center" vertical="center" wrapText="1" shrinkToFit="1"/>
      <protection/>
    </xf>
    <xf numFmtId="0" fontId="3" fillId="0" borderId="82" xfId="0" applyFont="1" applyBorder="1" applyAlignment="1" applyProtection="1">
      <alignment horizontal="center" vertical="center" wrapText="1" shrinkToFit="1"/>
      <protection/>
    </xf>
    <xf numFmtId="2" fontId="34" fillId="40" borderId="83" xfId="0" applyNumberFormat="1" applyFont="1" applyFill="1" applyBorder="1" applyAlignment="1" applyProtection="1">
      <alignment horizontal="center" vertical="center" shrinkToFit="1"/>
      <protection locked="0"/>
    </xf>
    <xf numFmtId="2" fontId="34" fillId="40" borderId="62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15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84" xfId="0" applyNumberFormat="1" applyFont="1" applyFill="1" applyBorder="1" applyAlignment="1" applyProtection="1">
      <alignment horizontal="center" vertical="center" shrinkToFit="1"/>
      <protection locked="0"/>
    </xf>
    <xf numFmtId="187" fontId="3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181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center" vertical="center" shrinkToFit="1"/>
      <protection/>
    </xf>
    <xf numFmtId="40" fontId="7" fillId="0" borderId="0" xfId="49" applyNumberFormat="1" applyFont="1" applyFill="1" applyBorder="1" applyAlignment="1" applyProtection="1">
      <alignment horizontal="center" vertical="center" shrinkToFit="1"/>
      <protection/>
    </xf>
    <xf numFmtId="181" fontId="21" fillId="36" borderId="37" xfId="0" applyNumberFormat="1" applyFont="1" applyFill="1" applyBorder="1" applyAlignment="1" applyProtection="1">
      <alignment horizontal="center" vertical="center" shrinkToFit="1"/>
      <protection/>
    </xf>
    <xf numFmtId="181" fontId="21" fillId="36" borderId="11" xfId="0" applyNumberFormat="1" applyFont="1" applyFill="1" applyBorder="1" applyAlignment="1" applyProtection="1">
      <alignment horizontal="center" vertical="center" shrinkToFit="1"/>
      <protection/>
    </xf>
    <xf numFmtId="181" fontId="21" fillId="36" borderId="12" xfId="0" applyNumberFormat="1" applyFont="1" applyFill="1" applyBorder="1" applyAlignment="1" applyProtection="1">
      <alignment horizontal="center" vertical="center" shrinkToFit="1"/>
      <protection/>
    </xf>
    <xf numFmtId="181" fontId="21" fillId="39" borderId="37" xfId="0" applyNumberFormat="1" applyFont="1" applyFill="1" applyBorder="1" applyAlignment="1" applyProtection="1">
      <alignment horizontal="center" vertical="center" shrinkToFit="1"/>
      <protection/>
    </xf>
    <xf numFmtId="181" fontId="21" fillId="39" borderId="11" xfId="0" applyNumberFormat="1" applyFont="1" applyFill="1" applyBorder="1" applyAlignment="1" applyProtection="1">
      <alignment horizontal="center" vertical="center" shrinkToFit="1"/>
      <protection/>
    </xf>
    <xf numFmtId="181" fontId="21" fillId="39" borderId="12" xfId="0" applyNumberFormat="1" applyFont="1" applyFill="1" applyBorder="1" applyAlignment="1" applyProtection="1">
      <alignment horizontal="center" vertical="center" shrinkToFit="1"/>
      <protection/>
    </xf>
    <xf numFmtId="21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37" xfId="0" applyNumberFormat="1" applyFont="1" applyFill="1" applyBorder="1" applyAlignment="1" applyProtection="1">
      <alignment horizontal="center" vertical="center" shrinkToFit="1"/>
      <protection/>
    </xf>
    <xf numFmtId="181" fontId="7" fillId="0" borderId="11" xfId="0" applyNumberFormat="1" applyFont="1" applyFill="1" applyBorder="1" applyAlignment="1" applyProtection="1">
      <alignment horizontal="center" vertical="center" shrinkToFit="1"/>
      <protection/>
    </xf>
    <xf numFmtId="181" fontId="7" fillId="0" borderId="12" xfId="0" applyNumberFormat="1" applyFont="1" applyFill="1" applyBorder="1" applyAlignment="1" applyProtection="1">
      <alignment horizontal="center" vertical="center" shrinkToFit="1"/>
      <protection/>
    </xf>
    <xf numFmtId="187" fontId="7" fillId="0" borderId="0" xfId="49" applyNumberFormat="1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2" fontId="0" fillId="0" borderId="85" xfId="0" applyNumberFormat="1" applyFont="1" applyFill="1" applyBorder="1" applyAlignment="1" applyProtection="1">
      <alignment horizontal="center" vertical="center" shrinkToFit="1"/>
      <protection/>
    </xf>
    <xf numFmtId="2" fontId="0" fillId="0" borderId="86" xfId="0" applyNumberFormat="1" applyFont="1" applyFill="1" applyBorder="1" applyAlignment="1" applyProtection="1">
      <alignment horizontal="center" vertical="center" shrinkToFit="1"/>
      <protection/>
    </xf>
    <xf numFmtId="2" fontId="0" fillId="0" borderId="45" xfId="0" applyNumberFormat="1" applyFont="1" applyFill="1" applyBorder="1" applyAlignment="1" applyProtection="1">
      <alignment horizontal="center"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21" fillId="41" borderId="37" xfId="0" applyNumberFormat="1" applyFont="1" applyFill="1" applyBorder="1" applyAlignment="1" applyProtection="1">
      <alignment horizontal="center" vertical="center" shrinkToFit="1"/>
      <protection/>
    </xf>
    <xf numFmtId="181" fontId="21" fillId="41" borderId="11" xfId="0" applyNumberFormat="1" applyFont="1" applyFill="1" applyBorder="1" applyAlignment="1" applyProtection="1">
      <alignment horizontal="center" vertical="center" shrinkToFit="1"/>
      <protection/>
    </xf>
    <xf numFmtId="181" fontId="21" fillId="41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3" fillId="0" borderId="38" xfId="0" applyFont="1" applyFill="1" applyBorder="1" applyAlignment="1" applyProtection="1">
      <alignment horizontal="center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176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177" fontId="3" fillId="35" borderId="37" xfId="0" applyNumberFormat="1" applyFont="1" applyFill="1" applyBorder="1" applyAlignment="1" applyProtection="1">
      <alignment horizontal="center" vertical="center"/>
      <protection/>
    </xf>
    <xf numFmtId="177" fontId="3" fillId="35" borderId="11" xfId="0" applyNumberFormat="1" applyFont="1" applyFill="1" applyBorder="1" applyAlignment="1" applyProtection="1">
      <alignment horizontal="center" vertical="center"/>
      <protection/>
    </xf>
    <xf numFmtId="177" fontId="3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81" fontId="0" fillId="0" borderId="37" xfId="0" applyNumberFormat="1" applyFont="1" applyFill="1" applyBorder="1" applyAlignment="1" applyProtection="1">
      <alignment horizontal="center" vertical="center" shrinkToFit="1"/>
      <protection/>
    </xf>
    <xf numFmtId="181" fontId="0" fillId="0" borderId="11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 applyProtection="1">
      <alignment horizontal="center" vertical="center" shrinkToFit="1"/>
      <protection/>
    </xf>
    <xf numFmtId="2" fontId="0" fillId="0" borderId="85" xfId="0" applyNumberFormat="1" applyFont="1" applyFill="1" applyBorder="1" applyAlignment="1" applyProtection="1">
      <alignment horizontal="center" vertical="center" shrinkToFit="1"/>
      <protection/>
    </xf>
    <xf numFmtId="2" fontId="0" fillId="0" borderId="86" xfId="0" applyNumberFormat="1" applyFont="1" applyFill="1" applyBorder="1" applyAlignment="1" applyProtection="1">
      <alignment horizontal="center" vertical="center" shrinkToFit="1"/>
      <protection/>
    </xf>
    <xf numFmtId="178" fontId="0" fillId="39" borderId="83" xfId="0" applyNumberFormat="1" applyFont="1" applyFill="1" applyBorder="1" applyAlignment="1" applyProtection="1">
      <alignment horizontal="center" vertical="center" shrinkToFit="1"/>
      <protection locked="0"/>
    </xf>
    <xf numFmtId="178" fontId="0" fillId="39" borderId="62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45" xfId="0" applyNumberFormat="1" applyFont="1" applyFill="1" applyBorder="1" applyAlignment="1" applyProtection="1">
      <alignment horizontal="center" vertical="center" shrinkToFit="1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77" fontId="0" fillId="0" borderId="15" xfId="0" applyNumberFormat="1" applyFont="1" applyFill="1" applyBorder="1" applyAlignment="1" applyProtection="1">
      <alignment horizontal="center" vertical="center" shrinkToFit="1"/>
      <protection/>
    </xf>
    <xf numFmtId="177" fontId="0" fillId="0" borderId="84" xfId="0" applyNumberFormat="1" applyFont="1" applyFill="1" applyBorder="1" applyAlignment="1" applyProtection="1">
      <alignment horizontal="center" vertical="center" shrinkToFit="1"/>
      <protection/>
    </xf>
    <xf numFmtId="0" fontId="35" fillId="0" borderId="10" xfId="0" applyFont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2流入量マクロ" xfId="61"/>
    <cellStyle name="標準_005流入出量マクロ" xfId="62"/>
    <cellStyle name="標準_QT-グラフ(内訳表示)2007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水位・流量ハイドログラフ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2475"/>
          <c:w val="0.910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'分水ます上下放流量(様式Ｄ）'!$B$2</c:f>
              <c:strCache>
                <c:ptCount val="1"/>
                <c:pt idx="0">
                  <c:v>流入量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'分水ます上下放流量(様式Ｄ）'!$B$3:$B$146</c:f>
              <c:numCache/>
            </c:numRef>
          </c:val>
          <c:smooth val="0"/>
        </c:ser>
        <c:ser>
          <c:idx val="1"/>
          <c:order val="1"/>
          <c:tx>
            <c:strRef>
              <c:f>'分水ます上下放流量(様式Ｄ）'!$C$2</c:f>
              <c:strCache>
                <c:ptCount val="1"/>
                <c:pt idx="0">
                  <c:v>浸透考慮後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'分水ます上下放流量(様式Ｄ）'!$C$3:$C$146</c:f>
              <c:numCache/>
            </c:numRef>
          </c:val>
          <c:smooth val="0"/>
        </c:ser>
        <c:ser>
          <c:idx val="2"/>
          <c:order val="2"/>
          <c:tx>
            <c:strRef>
              <c:f>'分水ます上下放流量(様式Ｄ）'!$D$2</c:f>
              <c:strCache>
                <c:ptCount val="1"/>
                <c:pt idx="0">
                  <c:v>放流量(計)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'分水ます上下放流量(様式Ｄ）'!$D$3:$D$146</c:f>
              <c:numCache/>
            </c:numRef>
          </c:val>
          <c:smooth val="0"/>
        </c:ser>
        <c:ser>
          <c:idx val="3"/>
          <c:order val="3"/>
          <c:tx>
            <c:strRef>
              <c:f>'分水ます上下放流量(様式Ｄ）'!$E$2</c:f>
              <c:strCache>
                <c:ptCount val="1"/>
                <c:pt idx="0">
                  <c:v>放流量(上段)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'分水ます上下放流量(様式Ｄ）'!$E$3:$E$146</c:f>
              <c:numCache/>
            </c:numRef>
          </c:val>
          <c:smooth val="0"/>
        </c:ser>
        <c:ser>
          <c:idx val="4"/>
          <c:order val="4"/>
          <c:tx>
            <c:strRef>
              <c:f>'分水ます上下放流量(様式Ｄ）'!$H$2</c:f>
              <c:strCache>
                <c:ptCount val="1"/>
                <c:pt idx="0">
                  <c:v>放流量（下段）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'分水ます上下放流量(様式Ｄ）'!$H$3:$H$146</c:f>
              <c:numCache/>
            </c:numRef>
          </c:val>
          <c:smooth val="0"/>
        </c:ser>
        <c:marker val="1"/>
        <c:axId val="22702065"/>
        <c:axId val="50627334"/>
      </c:lineChart>
      <c:lineChart>
        <c:grouping val="standard"/>
        <c:varyColors val="0"/>
        <c:ser>
          <c:idx val="5"/>
          <c:order val="5"/>
          <c:tx>
            <c:strRef>
              <c:f>'分水ます上下放流量(様式Ｄ）'!$I$2</c:f>
              <c:strCache>
                <c:ptCount val="1"/>
                <c:pt idx="0">
                  <c:v>分水ます
水位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'分水ます上下放流量(様式Ｄ）'!$I$3:$I$146</c:f>
              <c:numCache/>
            </c:numRef>
          </c:val>
          <c:smooth val="0"/>
        </c:ser>
        <c:marker val="1"/>
        <c:axId val="8356095"/>
        <c:axId val="39179436"/>
      </c:lineChart>
      <c:catAx>
        <c:axId val="2270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7334"/>
        <c:crosses val="autoZero"/>
        <c:auto val="1"/>
        <c:lblOffset val="100"/>
        <c:tickLblSkip val="3"/>
        <c:noMultiLvlLbl val="0"/>
      </c:catAx>
      <c:valAx>
        <c:axId val="50627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02065"/>
        <c:crossesAt val="1"/>
        <c:crossBetween val="between"/>
        <c:dispUnits/>
      </c:valAx>
      <c:catAx>
        <c:axId val="8356095"/>
        <c:scaling>
          <c:orientation val="minMax"/>
        </c:scaling>
        <c:axPos val="b"/>
        <c:delete val="1"/>
        <c:majorTickMark val="out"/>
        <c:minorTickMark val="none"/>
        <c:tickLblPos val="nextTo"/>
        <c:crossAx val="39179436"/>
        <c:crosses val="autoZero"/>
        <c:auto val="1"/>
        <c:lblOffset val="100"/>
        <c:tickLblSkip val="1"/>
        <c:noMultiLvlLbl val="0"/>
      </c:catAx>
      <c:valAx>
        <c:axId val="39179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5609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02325"/>
          <c:w val="0.167"/>
          <c:h val="0.3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流入量－時間関係グラフ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695"/>
          <c:w val="0.91625"/>
          <c:h val="0.90075"/>
        </c:manualLayout>
      </c:layout>
      <c:lineChart>
        <c:grouping val="standard"/>
        <c:varyColors val="0"/>
        <c:ser>
          <c:idx val="0"/>
          <c:order val="1"/>
          <c:tx>
            <c:strRef>
              <c:f>'参考；（データ計算（一定量差し引き））'!$C$5</c:f>
              <c:strCache>
                <c:ptCount val="1"/>
                <c:pt idx="0">
                  <c:v>行為後
流入量
(m3/s)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'参考；（データ計算（一定量差し引き））'!$C$6:$C$150</c:f>
              <c:numCache/>
            </c:numRef>
          </c:val>
          <c:smooth val="0"/>
        </c:ser>
        <c:marker val="1"/>
        <c:axId val="41917725"/>
        <c:axId val="6236834"/>
      </c:lineChart>
      <c:lineChart>
        <c:grouping val="standard"/>
        <c:varyColors val="0"/>
        <c:ser>
          <c:idx val="1"/>
          <c:order val="0"/>
          <c:tx>
            <c:strRef>
              <c:f>'参考；（データ計算（一定量差し引き））'!$I$5</c:f>
              <c:strCache>
                <c:ptCount val="1"/>
                <c:pt idx="0">
                  <c:v>浸透考慮後
流入容量
累計(m3)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'参考；（データ計算（一定量差し引き））'!$A$6:$A$149</c:f>
              <c:strCache/>
            </c:strRef>
          </c:cat>
          <c:val>
            <c:numRef>
              <c:f>'参考；（データ計算（一定量差し引き））'!$I$6:$I$149</c:f>
              <c:numCache/>
            </c:numRef>
          </c:val>
          <c:smooth val="0"/>
        </c:ser>
        <c:ser>
          <c:idx val="2"/>
          <c:order val="2"/>
          <c:tx>
            <c:strRef>
              <c:f>'参考；（データ計算（一定量差し引き））'!$E$5</c:f>
              <c:strCache>
                <c:ptCount val="1"/>
                <c:pt idx="0">
                  <c:v>行為後
流入容量
累計(m3)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'参考；（データ計算（一定量差し引き））'!$E$7:$E$150</c:f>
              <c:numCache/>
            </c:numRef>
          </c:val>
          <c:smooth val="0"/>
        </c:ser>
        <c:marker val="1"/>
        <c:axId val="60368843"/>
        <c:axId val="31077992"/>
      </c:lineChart>
      <c:catAx>
        <c:axId val="4191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　　間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834"/>
        <c:crosses val="autoZero"/>
        <c:auto val="1"/>
        <c:lblOffset val="100"/>
        <c:tickLblSkip val="3"/>
        <c:noMultiLvlLbl val="0"/>
      </c:catAx>
      <c:valAx>
        <c:axId val="623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17725"/>
        <c:crossesAt val="1"/>
        <c:crossBetween val="between"/>
        <c:dispUnits/>
      </c:valAx>
      <c:catAx>
        <c:axId val="60368843"/>
        <c:scaling>
          <c:orientation val="minMax"/>
        </c:scaling>
        <c:axPos val="b"/>
        <c:delete val="1"/>
        <c:majorTickMark val="out"/>
        <c:minorTickMark val="none"/>
        <c:tickLblPos val="nextTo"/>
        <c:crossAx val="31077992"/>
        <c:crosses val="autoZero"/>
        <c:auto val="1"/>
        <c:lblOffset val="100"/>
        <c:tickLblSkip val="1"/>
        <c:noMultiLvlLbl val="0"/>
      </c:catAx>
      <c:valAx>
        <c:axId val="31077992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8843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1255"/>
          <c:w val="0.204"/>
          <c:h val="0.2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20</xdr:col>
      <xdr:colOff>476250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7067550" y="161925"/>
        <a:ext cx="78962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52</xdr:row>
      <xdr:rowOff>28575</xdr:rowOff>
    </xdr:from>
    <xdr:to>
      <xdr:col>25</xdr:col>
      <xdr:colOff>28575</xdr:colOff>
      <xdr:row>81</xdr:row>
      <xdr:rowOff>47625</xdr:rowOff>
    </xdr:to>
    <xdr:grpSp>
      <xdr:nvGrpSpPr>
        <xdr:cNvPr id="1" name="Group 30"/>
        <xdr:cNvGrpSpPr>
          <a:grpSpLocks/>
        </xdr:cNvGrpSpPr>
      </xdr:nvGrpSpPr>
      <xdr:grpSpPr>
        <a:xfrm>
          <a:off x="10744200" y="8439150"/>
          <a:ext cx="7743825" cy="5295900"/>
          <a:chOff x="1089" y="886"/>
          <a:chExt cx="813" cy="556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9" y="886"/>
            <a:ext cx="813" cy="55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Text Box 28"/>
          <xdr:cNvSpPr txBox="1">
            <a:spLocks noChangeArrowheads="1"/>
          </xdr:cNvSpPr>
        </xdr:nvSpPr>
        <xdr:spPr>
          <a:xfrm>
            <a:off x="1312" y="1396"/>
            <a:ext cx="267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砕石とフィルター砂の間に透水シ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ートを設置する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" name="Text Box 29"/>
          <xdr:cNvSpPr txBox="1">
            <a:spLocks noChangeArrowheads="1"/>
          </xdr:cNvSpPr>
        </xdr:nvSpPr>
        <xdr:spPr>
          <a:xfrm>
            <a:off x="1323" y="1373"/>
            <a:ext cx="123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＜底面のシート＞</a:t>
            </a:r>
          </a:p>
        </xdr:txBody>
      </xdr:sp>
    </xdr:grpSp>
    <xdr:clientData/>
  </xdr:twoCellAnchor>
  <xdr:twoCellAnchor>
    <xdr:from>
      <xdr:col>13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5" name="Group 1"/>
        <xdr:cNvGrpSpPr>
          <a:grpSpLocks/>
        </xdr:cNvGrpSpPr>
      </xdr:nvGrpSpPr>
      <xdr:grpSpPr>
        <a:xfrm>
          <a:off x="722947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6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106</xdr:row>
      <xdr:rowOff>0</xdr:rowOff>
    </xdr:from>
    <xdr:to>
      <xdr:col>11</xdr:col>
      <xdr:colOff>0</xdr:colOff>
      <xdr:row>106</xdr:row>
      <xdr:rowOff>0</xdr:rowOff>
    </xdr:to>
    <xdr:grpSp>
      <xdr:nvGrpSpPr>
        <xdr:cNvPr id="10" name="Group 6"/>
        <xdr:cNvGrpSpPr>
          <a:grpSpLocks/>
        </xdr:cNvGrpSpPr>
      </xdr:nvGrpSpPr>
      <xdr:grpSpPr>
        <a:xfrm>
          <a:off x="583882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11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1219200</xdr:colOff>
      <xdr:row>18</xdr:row>
      <xdr:rowOff>66675</xdr:rowOff>
    </xdr:from>
    <xdr:to>
      <xdr:col>6</xdr:col>
      <xdr:colOff>123825</xdr:colOff>
      <xdr:row>24</xdr:row>
      <xdr:rowOff>19050</xdr:rowOff>
    </xdr:to>
    <xdr:sp macro="[0]!Macro3">
      <xdr:nvSpPr>
        <xdr:cNvPr id="15" name="Oval 11"/>
        <xdr:cNvSpPr>
          <a:spLocks/>
        </xdr:cNvSpPr>
      </xdr:nvSpPr>
      <xdr:spPr>
        <a:xfrm>
          <a:off x="2524125" y="1609725"/>
          <a:ext cx="1019175" cy="981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緑色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セルの入力後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PUSH</a:t>
          </a:r>
        </a:p>
      </xdr:txBody>
    </xdr:sp>
    <xdr:clientData/>
  </xdr:twoCellAnchor>
  <xdr:twoCellAnchor>
    <xdr:from>
      <xdr:col>6</xdr:col>
      <xdr:colOff>219075</xdr:colOff>
      <xdr:row>20</xdr:row>
      <xdr:rowOff>28575</xdr:rowOff>
    </xdr:from>
    <xdr:to>
      <xdr:col>6</xdr:col>
      <xdr:colOff>733425</xdr:colOff>
      <xdr:row>21</xdr:row>
      <xdr:rowOff>19050</xdr:rowOff>
    </xdr:to>
    <xdr:sp>
      <xdr:nvSpPr>
        <xdr:cNvPr id="16" name="AutoShape 14"/>
        <xdr:cNvSpPr>
          <a:spLocks/>
        </xdr:cNvSpPr>
      </xdr:nvSpPr>
      <xdr:spPr>
        <a:xfrm>
          <a:off x="3638550" y="191452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28575</xdr:rowOff>
    </xdr:from>
    <xdr:to>
      <xdr:col>13</xdr:col>
      <xdr:colOff>180975</xdr:colOff>
      <xdr:row>22</xdr:row>
      <xdr:rowOff>171450</xdr:rowOff>
    </xdr:to>
    <xdr:sp macro="[0]!Macro3">
      <xdr:nvSpPr>
        <xdr:cNvPr id="17" name="Oval 16"/>
        <xdr:cNvSpPr>
          <a:spLocks/>
        </xdr:cNvSpPr>
      </xdr:nvSpPr>
      <xdr:spPr>
        <a:xfrm>
          <a:off x="7267575" y="2257425"/>
          <a:ext cx="142875" cy="1428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67</xdr:row>
      <xdr:rowOff>142875</xdr:rowOff>
    </xdr:from>
    <xdr:to>
      <xdr:col>20</xdr:col>
      <xdr:colOff>238125</xdr:colOff>
      <xdr:row>69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11096625" y="11430000"/>
          <a:ext cx="45720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71</xdr:row>
      <xdr:rowOff>114300</xdr:rowOff>
    </xdr:from>
    <xdr:to>
      <xdr:col>20</xdr:col>
      <xdr:colOff>352425</xdr:colOff>
      <xdr:row>73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0820400" y="12087225"/>
          <a:ext cx="847725" cy="2476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Ｈ＝ｈ＋Ｔ１</a:t>
          </a:r>
        </a:p>
      </xdr:txBody>
    </xdr:sp>
    <xdr:clientData/>
  </xdr:twoCellAnchor>
  <xdr:twoCellAnchor>
    <xdr:from>
      <xdr:col>6</xdr:col>
      <xdr:colOff>228600</xdr:colOff>
      <xdr:row>22</xdr:row>
      <xdr:rowOff>9525</xdr:rowOff>
    </xdr:from>
    <xdr:to>
      <xdr:col>6</xdr:col>
      <xdr:colOff>742950</xdr:colOff>
      <xdr:row>23</xdr:row>
      <xdr:rowOff>0</xdr:rowOff>
    </xdr:to>
    <xdr:sp>
      <xdr:nvSpPr>
        <xdr:cNvPr id="20" name="AutoShape 20"/>
        <xdr:cNvSpPr>
          <a:spLocks/>
        </xdr:cNvSpPr>
      </xdr:nvSpPr>
      <xdr:spPr>
        <a:xfrm rot="10800000">
          <a:off x="3648075" y="223837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23</xdr:row>
      <xdr:rowOff>38100</xdr:rowOff>
    </xdr:from>
    <xdr:to>
      <xdr:col>8</xdr:col>
      <xdr:colOff>238125</xdr:colOff>
      <xdr:row>23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4781550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96</xdr:row>
      <xdr:rowOff>66675</xdr:rowOff>
    </xdr:from>
    <xdr:to>
      <xdr:col>12</xdr:col>
      <xdr:colOff>723900</xdr:colOff>
      <xdr:row>99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924675" y="16859250"/>
          <a:ext cx="1524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152400</xdr:rowOff>
    </xdr:from>
    <xdr:to>
      <xdr:col>15</xdr:col>
      <xdr:colOff>523875</xdr:colOff>
      <xdr:row>15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219075" y="323850"/>
          <a:ext cx="9286875" cy="752475"/>
        </a:xfrm>
        <a:prstGeom prst="plaqu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地下貯留浸透施設の「必要設計水深」と対策施設容量のチェック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</a:rPr>
            <a:t>ステップ①～ステップ④を入力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　結果　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ＯＫ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ＮＧ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か確認◆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638175</xdr:colOff>
      <xdr:row>70</xdr:row>
      <xdr:rowOff>57150</xdr:rowOff>
    </xdr:from>
    <xdr:to>
      <xdr:col>21</xdr:col>
      <xdr:colOff>619125</xdr:colOff>
      <xdr:row>71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11953875" y="11858625"/>
          <a:ext cx="1028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底面）</a:t>
          </a:r>
        </a:p>
      </xdr:txBody>
    </xdr:sp>
    <xdr:clientData/>
  </xdr:twoCellAnchor>
  <xdr:twoCellAnchor>
    <xdr:from>
      <xdr:col>20</xdr:col>
      <xdr:colOff>123825</xdr:colOff>
      <xdr:row>60</xdr:row>
      <xdr:rowOff>247650</xdr:rowOff>
    </xdr:from>
    <xdr:to>
      <xdr:col>20</xdr:col>
      <xdr:colOff>828675</xdr:colOff>
      <xdr:row>62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11439525" y="10029825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828675</xdr:colOff>
      <xdr:row>54</xdr:row>
      <xdr:rowOff>47625</xdr:rowOff>
    </xdr:from>
    <xdr:to>
      <xdr:col>24</xdr:col>
      <xdr:colOff>38100</xdr:colOff>
      <xdr:row>56</xdr:row>
      <xdr:rowOff>57150</xdr:rowOff>
    </xdr:to>
    <xdr:sp>
      <xdr:nvSpPr>
        <xdr:cNvPr id="26" name="Rectangle 26"/>
        <xdr:cNvSpPr>
          <a:spLocks/>
        </xdr:cNvSpPr>
      </xdr:nvSpPr>
      <xdr:spPr>
        <a:xfrm>
          <a:off x="16240125" y="8801100"/>
          <a:ext cx="695325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0</xdr:rowOff>
    </xdr:from>
    <xdr:to>
      <xdr:col>2</xdr:col>
      <xdr:colOff>866775</xdr:colOff>
      <xdr:row>32</xdr:row>
      <xdr:rowOff>304800</xdr:rowOff>
    </xdr:to>
    <xdr:sp>
      <xdr:nvSpPr>
        <xdr:cNvPr id="27" name="Rectangle 27"/>
        <xdr:cNvSpPr>
          <a:spLocks/>
        </xdr:cNvSpPr>
      </xdr:nvSpPr>
      <xdr:spPr>
        <a:xfrm>
          <a:off x="257175" y="4381500"/>
          <a:ext cx="9144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≧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砕石幅含む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0</xdr:rowOff>
    </xdr:from>
    <xdr:to>
      <xdr:col>22</xdr:col>
      <xdr:colOff>666750</xdr:colOff>
      <xdr:row>46</xdr:row>
      <xdr:rowOff>104775</xdr:rowOff>
    </xdr:to>
    <xdr:graphicFrame>
      <xdr:nvGraphicFramePr>
        <xdr:cNvPr id="1" name="グラフ 1"/>
        <xdr:cNvGraphicFramePr/>
      </xdr:nvGraphicFramePr>
      <xdr:xfrm>
        <a:off x="6924675" y="361950"/>
        <a:ext cx="8991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2:AB160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8.50390625" style="254" customWidth="1"/>
    <col min="2" max="2" width="12.75390625" style="259" customWidth="1"/>
    <col min="3" max="4" width="12.75390625" style="255" customWidth="1"/>
    <col min="5" max="5" width="12.75390625" style="260" customWidth="1"/>
    <col min="6" max="6" width="12.75390625" style="255" customWidth="1"/>
    <col min="7" max="7" width="8.75390625" style="256" customWidth="1"/>
    <col min="8" max="10" width="9.00390625" style="256" customWidth="1"/>
    <col min="11" max="12" width="10.875" style="256" customWidth="1"/>
    <col min="13" max="14" width="9.00390625" style="256" customWidth="1"/>
    <col min="15" max="15" width="10.00390625" style="256" customWidth="1"/>
    <col min="16" max="16" width="9.00390625" style="256" customWidth="1"/>
    <col min="17" max="17" width="10.00390625" style="256" customWidth="1"/>
    <col min="18" max="19" width="9.00390625" style="256" customWidth="1"/>
    <col min="20" max="20" width="10.00390625" style="256" customWidth="1"/>
    <col min="21" max="21" width="9.00390625" style="256" customWidth="1"/>
    <col min="22" max="22" width="10.00390625" style="256" customWidth="1"/>
    <col min="23" max="16384" width="9.00390625" style="256" customWidth="1"/>
  </cols>
  <sheetData>
    <row r="2" spans="2:5" ht="11.25">
      <c r="B2" s="286" t="s">
        <v>260</v>
      </c>
      <c r="C2" s="286"/>
      <c r="D2" s="287" t="s">
        <v>263</v>
      </c>
      <c r="E2" s="288"/>
    </row>
    <row r="3" spans="2:5" ht="11.25">
      <c r="B3" s="257" t="s">
        <v>261</v>
      </c>
      <c r="C3" s="247">
        <v>1</v>
      </c>
      <c r="D3" s="287" t="s">
        <v>262</v>
      </c>
      <c r="E3" s="288"/>
    </row>
    <row r="4" spans="2:12" ht="13.5">
      <c r="B4" s="257" t="s">
        <v>278</v>
      </c>
      <c r="C4" s="280">
        <v>0.2</v>
      </c>
      <c r="D4" s="287" t="s">
        <v>264</v>
      </c>
      <c r="E4" s="288"/>
      <c r="K4" s="258" t="s">
        <v>275</v>
      </c>
      <c r="L4" s="248">
        <v>9.8065</v>
      </c>
    </row>
    <row r="5" spans="2:12" ht="13.5">
      <c r="B5" s="257" t="s">
        <v>279</v>
      </c>
      <c r="C5" s="280">
        <v>0.8</v>
      </c>
      <c r="D5" s="287" t="s">
        <v>264</v>
      </c>
      <c r="E5" s="288"/>
      <c r="K5" s="258" t="s">
        <v>276</v>
      </c>
      <c r="L5" s="248">
        <v>3.1416</v>
      </c>
    </row>
    <row r="6" spans="2:5" ht="11.25">
      <c r="B6" s="257" t="s">
        <v>280</v>
      </c>
      <c r="C6" s="280">
        <v>0.4</v>
      </c>
      <c r="D6" s="289" t="s">
        <v>265</v>
      </c>
      <c r="E6" s="289"/>
    </row>
    <row r="8" spans="2:5" ht="11.25">
      <c r="B8" s="286" t="s">
        <v>266</v>
      </c>
      <c r="C8" s="286"/>
      <c r="D8" s="287" t="s">
        <v>263</v>
      </c>
      <c r="E8" s="288"/>
    </row>
    <row r="9" spans="2:5" ht="11.25">
      <c r="B9" s="257" t="s">
        <v>261</v>
      </c>
      <c r="C9" s="247">
        <v>2</v>
      </c>
      <c r="D9" s="287" t="s">
        <v>262</v>
      </c>
      <c r="E9" s="288"/>
    </row>
    <row r="10" spans="2:5" ht="11.25">
      <c r="B10" s="257" t="s">
        <v>278</v>
      </c>
      <c r="C10" s="280">
        <v>0.06</v>
      </c>
      <c r="D10" s="287" t="s">
        <v>264</v>
      </c>
      <c r="E10" s="288"/>
    </row>
    <row r="11" spans="2:5" ht="11.25">
      <c r="B11" s="257" t="s">
        <v>279</v>
      </c>
      <c r="C11" s="280">
        <v>0.06</v>
      </c>
      <c r="D11" s="287" t="s">
        <v>264</v>
      </c>
      <c r="E11" s="288"/>
    </row>
    <row r="12" spans="2:22" ht="11.25">
      <c r="B12" s="257" t="s">
        <v>280</v>
      </c>
      <c r="C12" s="280">
        <v>0</v>
      </c>
      <c r="D12" s="289" t="s">
        <v>265</v>
      </c>
      <c r="E12" s="289"/>
      <c r="N12" s="282" t="s">
        <v>260</v>
      </c>
      <c r="O12" s="283"/>
      <c r="P12" s="283"/>
      <c r="Q12" s="284"/>
      <c r="S12" s="282" t="s">
        <v>266</v>
      </c>
      <c r="T12" s="283"/>
      <c r="U12" s="283"/>
      <c r="V12" s="284"/>
    </row>
    <row r="13" spans="14:22" ht="11.25">
      <c r="N13" s="261" t="s">
        <v>267</v>
      </c>
      <c r="O13" s="261">
        <f>ROUND(1.8*$C$5*POWER(1.2*$C$4,1.5),6)</f>
        <v>0.169309</v>
      </c>
      <c r="P13" s="262" t="s">
        <v>269</v>
      </c>
      <c r="Q13" s="262">
        <f>ROUNDDOWN(1.8*POWER($L$5*$C$4*$C$4/4,0.5)*POWER((1.2*$C$4),1.5),6)</f>
        <v>0.037511</v>
      </c>
      <c r="S13" s="261" t="s">
        <v>267</v>
      </c>
      <c r="T13" s="261">
        <f>ROUND(1.8*$C$11*POWER(1.2*$C$10,1.5),6)</f>
        <v>0.002087</v>
      </c>
      <c r="U13" s="262" t="s">
        <v>269</v>
      </c>
      <c r="V13" s="262">
        <f>ROUNDDOWN(1.8*POWER($L$5*$C$10*$C$10/4,0.5)*POWER((1.2*$C$10),1.5),6)</f>
        <v>0.001849</v>
      </c>
    </row>
    <row r="14" spans="2:22" ht="11.25">
      <c r="B14" s="263"/>
      <c r="C14" s="264"/>
      <c r="D14" s="264"/>
      <c r="N14" s="261" t="s">
        <v>268</v>
      </c>
      <c r="O14" s="262">
        <f>ROUND(0.6*$C$5*$C$4*POWER(2*$L$4*1.3*$C$4,0.5),6)</f>
        <v>0.216785</v>
      </c>
      <c r="P14" s="262" t="s">
        <v>270</v>
      </c>
      <c r="Q14" s="262">
        <f>ROUNDDOWN(0.6*$L$5*($C$4*0.5)*($C$4*0.5)*POWER(2*$L$4*(1.8*$C$4-$C$4/2),0.5),6)</f>
        <v>0.042565</v>
      </c>
      <c r="S14" s="261" t="s">
        <v>268</v>
      </c>
      <c r="T14" s="262">
        <f>ROUND(0.6*$C$11*$C$10*POWER(2*$L$4*1.3*$C$10,0.5),6)</f>
        <v>0.002672</v>
      </c>
      <c r="U14" s="262" t="s">
        <v>270</v>
      </c>
      <c r="V14" s="262">
        <f>ROUNDDOWN(0.6*$L$5*($C$10*0.5)*($C$10*0.5)*POWER(2*$L$4*(1.8*$C$10-$C$10/2),0.5),6)</f>
        <v>0.002098</v>
      </c>
    </row>
    <row r="15" spans="1:27" ht="25.5" customHeight="1">
      <c r="A15" s="265" t="s">
        <v>110</v>
      </c>
      <c r="B15" s="266" t="s">
        <v>175</v>
      </c>
      <c r="C15" s="267" t="s">
        <v>176</v>
      </c>
      <c r="D15" s="267" t="s">
        <v>259</v>
      </c>
      <c r="E15" s="267" t="s">
        <v>258</v>
      </c>
      <c r="F15" s="268" t="s">
        <v>249</v>
      </c>
      <c r="J15" s="269" t="s">
        <v>110</v>
      </c>
      <c r="K15" s="270" t="s">
        <v>273</v>
      </c>
      <c r="L15" s="270" t="s">
        <v>274</v>
      </c>
      <c r="N15" s="285" t="s">
        <v>271</v>
      </c>
      <c r="O15" s="285"/>
      <c r="P15" s="285" t="s">
        <v>272</v>
      </c>
      <c r="Q15" s="285"/>
      <c r="S15" s="285" t="s">
        <v>271</v>
      </c>
      <c r="T15" s="285"/>
      <c r="U15" s="285" t="s">
        <v>272</v>
      </c>
      <c r="V15" s="285"/>
      <c r="X15" s="256" t="s">
        <v>281</v>
      </c>
      <c r="AA15" s="256" t="s">
        <v>282</v>
      </c>
    </row>
    <row r="16" spans="1:22" ht="14.25" customHeight="1">
      <c r="A16" s="279">
        <v>0</v>
      </c>
      <c r="B16" s="272"/>
      <c r="C16" s="273"/>
      <c r="D16" s="273"/>
      <c r="E16" s="274"/>
      <c r="F16" s="273"/>
      <c r="J16" s="269"/>
      <c r="K16" s="270"/>
      <c r="L16" s="270"/>
      <c r="N16" s="269"/>
      <c r="O16" s="269"/>
      <c r="P16" s="269"/>
      <c r="Q16" s="269"/>
      <c r="S16" s="269"/>
      <c r="T16" s="269"/>
      <c r="U16" s="269"/>
      <c r="V16" s="269"/>
    </row>
    <row r="17" spans="1:28" ht="11.25" customHeight="1">
      <c r="A17" s="271">
        <v>0.006944444444444444</v>
      </c>
      <c r="B17" s="281"/>
      <c r="C17" s="251">
        <v>0.000625</v>
      </c>
      <c r="D17" s="251"/>
      <c r="E17" s="252">
        <v>0</v>
      </c>
      <c r="F17" s="251">
        <v>0</v>
      </c>
      <c r="J17" s="275">
        <f>$A17</f>
        <v>0.006944444444444444</v>
      </c>
      <c r="K17" s="262">
        <f>IF($C$3=1,$O17,IF($C$3=2,$Q17,"NG"))</f>
        <v>0</v>
      </c>
      <c r="L17" s="262">
        <f>IF($C$9=1,$T17,IF($C$9=2,$V17,"NG"))</f>
        <v>0</v>
      </c>
      <c r="N17" s="275">
        <f>$A17</f>
        <v>0.006944444444444444</v>
      </c>
      <c r="O17" s="262">
        <f>ROUNDDOWN(IF(($F17-$C$6)&lt;=0,0,IF(($F17-$C$6)&lt;=1.2*$C$4,1.8*$C$5*POWER(($F17-$C$6),1.5),IF(($F17-$C$6)&lt;(1.8*$C$4),(($O$14-$O$13)/(0.6*$C$4)*($F17-$C$6-1.2*$C$4))+$O$13,(0.6*$C$5*$C$4*POWER(2*$L$4*(($F17-$C$6)-0.5*$C$4),0.5))))),6)</f>
        <v>0</v>
      </c>
      <c r="P17" s="275">
        <f>$A17</f>
        <v>0.006944444444444444</v>
      </c>
      <c r="Q17" s="262">
        <f>ROUNDDOWN(IF(($F17-$C$6)&lt;=0,0,IF(($F17-$C$6)&lt;=1.2*$C$4,1.8*POWER($L$5*$C$4*$C$4/4,0.5)*POWER(($F17-$C$6),1.5),IF(($F17-$C$6)&lt;(1.8*$C$4),((($Q$14-$Q$13)*($F17-$C$6-1.2*$C$4)/(0.6*$C$4))+$Q$13),(0.6*$L$5*POWER(($C$4*0.5),2)*POWER(2*$L$4*(($F17-$C$6)-0.5*$C$4),0.5))))),6)</f>
        <v>0</v>
      </c>
      <c r="S17" s="275">
        <f>$A17</f>
        <v>0.006944444444444444</v>
      </c>
      <c r="T17" s="262">
        <f>ROUNDDOWN(IF(($F17-$C$12)&lt;=0,0,IF(($F17-$C$12)&lt;=1.2*$C$10,1.8*$C$11*POWER(($F17-$C$12),1.5),IF(($F17-$C$12)&lt;(1.8*$C$10),(($T$14-$T$13)/(0.6*$C$10)*($F17-$C$12-1.2*$C$10))+$T$13,(0.6*$C$11*$C$10*POWER(2*$L$4*(($F17-$C$12)-0.5*$C$10),0.5))))),6)</f>
        <v>0</v>
      </c>
      <c r="U17" s="275">
        <f>$A17</f>
        <v>0.006944444444444444</v>
      </c>
      <c r="V17" s="262">
        <f>ROUNDDOWN(IF(($F17-$C$12)&lt;=0,0,IF(($F17-$C$12)&lt;=1.2*$C$10,1.8*POWER($L$5*$C$10*$C$10/4,0.5)*POWER(($F17-$C$12),1.5),IF(($F17-$C$12)&lt;(1.8*$C$10),((($V$14-$V$13)*($F17-$C$12-1.2*$C$10)/(0.6*$C$10))+$V$13),(0.6*$L$5*POWER(($C$10*0.5),2)*POWER(2*$L$4*(($F17-$C$12)-0.5*$C$10),0.5))))),6)</f>
        <v>0</v>
      </c>
      <c r="X17" s="262"/>
      <c r="Y17" s="262" t="s">
        <v>283</v>
      </c>
      <c r="AA17" s="262"/>
      <c r="AB17" s="262" t="s">
        <v>283</v>
      </c>
    </row>
    <row r="18" spans="1:28" ht="11.25" customHeight="1">
      <c r="A18" s="271">
        <v>0.013888888888888888</v>
      </c>
      <c r="B18" s="250"/>
      <c r="C18" s="251">
        <v>0.000625</v>
      </c>
      <c r="D18" s="251"/>
      <c r="E18" s="252">
        <v>0</v>
      </c>
      <c r="F18" s="251">
        <v>0</v>
      </c>
      <c r="J18" s="275">
        <f aca="true" t="shared" si="0" ref="J18:J81">$A18</f>
        <v>0.013888888888888888</v>
      </c>
      <c r="K18" s="262">
        <f aca="true" t="shared" si="1" ref="K18:K81">IF($C$3=1,$O18,IF($C$3=2,$Q18,"NG"))</f>
        <v>0</v>
      </c>
      <c r="L18" s="262">
        <f aca="true" t="shared" si="2" ref="L18:L81">IF($C$9=1,$T18,IF($C$9=2,$V18,"NG"))</f>
        <v>0</v>
      </c>
      <c r="N18" s="275">
        <f aca="true" t="shared" si="3" ref="N18:P81">$A18</f>
        <v>0.013888888888888888</v>
      </c>
      <c r="O18" s="262">
        <f aca="true" t="shared" si="4" ref="O18:O81">ROUNDDOWN(IF(($F18-$C$6)&lt;=0,0,IF(($F18-$C$6)&lt;=1.2*$C$4,1.8*$C$5*POWER(($F18-$C$6),1.5),IF(($F18-$C$6)&lt;(1.8*$C$4),(($O$14-$O$13)/(0.6*$C$4)*($F18-$C$6-1.2*$C$4))+$O$13,(0.6*$C$5*$C$4*POWER(2*$L$4*(($F18-$C$6)-0.5*$C$4),0.5))))),6)</f>
        <v>0</v>
      </c>
      <c r="P18" s="275">
        <f t="shared" si="3"/>
        <v>0.013888888888888888</v>
      </c>
      <c r="Q18" s="262">
        <f aca="true" t="shared" si="5" ref="Q18:Q81">ROUNDDOWN(IF(($F18-$C$6)&lt;=0,0,IF(($F18-$C$6)&lt;=1.2*$C$4,1.8*POWER($L$5*$C$4*$C$4/4,0.5)*POWER(($F18-$C$6),1.5),IF(($F18-$C$6)&lt;(1.8*$C$4),((($Q$14-$Q$13)*($F18-$C$6-1.2*$C$4)/(0.6*$C$4))+$Q$13),(0.6*$L$5*POWER(($C$4*0.5),2)*POWER(2*$L$4*(($F18-$C$6)-0.5*$C$4),0.5))))),6)</f>
        <v>0</v>
      </c>
      <c r="S18" s="275">
        <f aca="true" t="shared" si="6" ref="S18:U81">$A18</f>
        <v>0.013888888888888888</v>
      </c>
      <c r="T18" s="262">
        <f aca="true" t="shared" si="7" ref="T18:T81">ROUNDDOWN(IF(($F18-$C$12)&lt;=0,0,IF(($F18-$C$12)&lt;=1.2*$C$10,1.8*$C$11*POWER(($F18-$C$12),1.5),IF(($F18-$C$12)&lt;(1.8*$C$10),(($T$14-$T$13)/(0.6*$C$10)*($F18-$C$12-1.2*$C$10))+$T$13,(0.6*$C$11*$C$10*POWER(2*$L$4*(($F18-$C$12)-0.5*$C$10),0.5))))),6)</f>
        <v>0</v>
      </c>
      <c r="U18" s="275">
        <f t="shared" si="6"/>
        <v>0.013888888888888888</v>
      </c>
      <c r="V18" s="262">
        <f aca="true" t="shared" si="8" ref="V18:V81">ROUNDDOWN(IF(($F18-$C$12)&lt;=0,0,IF(($F18-$C$12)&lt;=1.2*$C$10,1.8*POWER($L$5*$C$10*$C$10/4,0.5)*POWER(($F18-$C$12),1.5),IF(($F18-$C$12)&lt;(1.8*$C$10),((($V$14-$V$13)*($F18-$C$12-1.2*$C$10)/(0.6*$C$10))+$V$13),(0.6*$L$5*POWER(($C$10*0.5),2)*POWER(2*$L$4*(($F18-$C$12)-0.5*$C$10),0.5))))),6)</f>
        <v>0</v>
      </c>
      <c r="X18" s="253">
        <v>0</v>
      </c>
      <c r="Y18" s="276">
        <f>X18-K18</f>
        <v>0</v>
      </c>
      <c r="AA18" s="249">
        <v>0</v>
      </c>
      <c r="AB18" s="276">
        <f>AA18-L18</f>
        <v>0</v>
      </c>
    </row>
    <row r="19" spans="1:28" ht="11.25" customHeight="1">
      <c r="A19" s="271">
        <v>0.0208333333333333</v>
      </c>
      <c r="B19" s="250"/>
      <c r="C19" s="251">
        <v>0.000625</v>
      </c>
      <c r="D19" s="251"/>
      <c r="E19" s="252">
        <v>0.000971</v>
      </c>
      <c r="F19" s="251">
        <v>0.046875</v>
      </c>
      <c r="J19" s="275">
        <f t="shared" si="0"/>
        <v>0.0208333333333333</v>
      </c>
      <c r="K19" s="262">
        <f t="shared" si="1"/>
        <v>0</v>
      </c>
      <c r="L19" s="262">
        <f t="shared" si="2"/>
        <v>0.000971</v>
      </c>
      <c r="N19" s="275">
        <f t="shared" si="3"/>
        <v>0.0208333333333333</v>
      </c>
      <c r="O19" s="262">
        <f t="shared" si="4"/>
        <v>0</v>
      </c>
      <c r="P19" s="275">
        <f t="shared" si="3"/>
        <v>0.0208333333333333</v>
      </c>
      <c r="Q19" s="262">
        <f t="shared" si="5"/>
        <v>0</v>
      </c>
      <c r="S19" s="275">
        <f t="shared" si="6"/>
        <v>0.0208333333333333</v>
      </c>
      <c r="T19" s="262">
        <f t="shared" si="7"/>
        <v>0.001096</v>
      </c>
      <c r="U19" s="275">
        <f t="shared" si="6"/>
        <v>0.0208333333333333</v>
      </c>
      <c r="V19" s="262">
        <f t="shared" si="8"/>
        <v>0.000971</v>
      </c>
      <c r="X19" s="253">
        <v>0</v>
      </c>
      <c r="Y19" s="276">
        <f aca="true" t="shared" si="9" ref="Y19:Y82">X19-K19</f>
        <v>0</v>
      </c>
      <c r="AA19" s="249">
        <v>0.000971</v>
      </c>
      <c r="AB19" s="276">
        <f aca="true" t="shared" si="10" ref="AB19:AB82">AA19-L19</f>
        <v>0</v>
      </c>
    </row>
    <row r="20" spans="1:28" ht="11.25" customHeight="1">
      <c r="A20" s="271">
        <v>0.0277777777777777</v>
      </c>
      <c r="B20" s="250"/>
      <c r="C20" s="251">
        <v>0.000625</v>
      </c>
      <c r="D20" s="251"/>
      <c r="E20" s="252">
        <v>0.000187</v>
      </c>
      <c r="F20" s="251">
        <v>0.015625</v>
      </c>
      <c r="J20" s="275">
        <f t="shared" si="0"/>
        <v>0.0277777777777777</v>
      </c>
      <c r="K20" s="262">
        <f t="shared" si="1"/>
        <v>0</v>
      </c>
      <c r="L20" s="262">
        <f t="shared" si="2"/>
        <v>0.000186</v>
      </c>
      <c r="N20" s="275">
        <f t="shared" si="3"/>
        <v>0.0277777777777777</v>
      </c>
      <c r="O20" s="262">
        <f t="shared" si="4"/>
        <v>0</v>
      </c>
      <c r="P20" s="275">
        <f t="shared" si="3"/>
        <v>0.0277777777777777</v>
      </c>
      <c r="Q20" s="262">
        <f t="shared" si="5"/>
        <v>0</v>
      </c>
      <c r="S20" s="275">
        <f t="shared" si="6"/>
        <v>0.0277777777777777</v>
      </c>
      <c r="T20" s="262">
        <f t="shared" si="7"/>
        <v>0.00021</v>
      </c>
      <c r="U20" s="275">
        <f t="shared" si="6"/>
        <v>0.0277777777777777</v>
      </c>
      <c r="V20" s="262">
        <f t="shared" si="8"/>
        <v>0.000186</v>
      </c>
      <c r="X20" s="253">
        <v>0</v>
      </c>
      <c r="Y20" s="276">
        <f t="shared" si="9"/>
        <v>0</v>
      </c>
      <c r="AA20" s="249">
        <v>0.000187</v>
      </c>
      <c r="AB20" s="276">
        <f t="shared" si="10"/>
        <v>9.999999999999972E-07</v>
      </c>
    </row>
    <row r="21" spans="1:28" ht="11.25" customHeight="1">
      <c r="A21" s="271">
        <v>0.0347222222222222</v>
      </c>
      <c r="B21" s="250"/>
      <c r="C21" s="251">
        <v>0.000625</v>
      </c>
      <c r="D21" s="251"/>
      <c r="E21" s="252">
        <v>0.000971</v>
      </c>
      <c r="F21" s="251">
        <v>0.046875</v>
      </c>
      <c r="J21" s="275">
        <f t="shared" si="0"/>
        <v>0.0347222222222222</v>
      </c>
      <c r="K21" s="262">
        <f t="shared" si="1"/>
        <v>0</v>
      </c>
      <c r="L21" s="262">
        <f t="shared" si="2"/>
        <v>0.000971</v>
      </c>
      <c r="N21" s="275">
        <f t="shared" si="3"/>
        <v>0.0347222222222222</v>
      </c>
      <c r="O21" s="262">
        <f t="shared" si="4"/>
        <v>0</v>
      </c>
      <c r="P21" s="275">
        <f t="shared" si="3"/>
        <v>0.0347222222222222</v>
      </c>
      <c r="Q21" s="262">
        <f t="shared" si="5"/>
        <v>0</v>
      </c>
      <c r="S21" s="275">
        <f t="shared" si="6"/>
        <v>0.0347222222222222</v>
      </c>
      <c r="T21" s="262">
        <f t="shared" si="7"/>
        <v>0.001096</v>
      </c>
      <c r="U21" s="275">
        <f t="shared" si="6"/>
        <v>0.0347222222222222</v>
      </c>
      <c r="V21" s="262">
        <f t="shared" si="8"/>
        <v>0.000971</v>
      </c>
      <c r="X21" s="253">
        <v>0</v>
      </c>
      <c r="Y21" s="276">
        <f t="shared" si="9"/>
        <v>0</v>
      </c>
      <c r="AA21" s="249">
        <v>0.000971</v>
      </c>
      <c r="AB21" s="276">
        <f t="shared" si="10"/>
        <v>0</v>
      </c>
    </row>
    <row r="22" spans="1:28" ht="11.25" customHeight="1">
      <c r="A22" s="271">
        <v>0.0416666666666666</v>
      </c>
      <c r="B22" s="250"/>
      <c r="C22" s="251">
        <v>0.00065</v>
      </c>
      <c r="D22" s="251"/>
      <c r="E22" s="252">
        <v>0.000529</v>
      </c>
      <c r="F22" s="251">
        <v>0.03125</v>
      </c>
      <c r="J22" s="275">
        <f t="shared" si="0"/>
        <v>0.0416666666666666</v>
      </c>
      <c r="K22" s="262">
        <f t="shared" si="1"/>
        <v>0</v>
      </c>
      <c r="L22" s="262">
        <f t="shared" si="2"/>
        <v>0.000528</v>
      </c>
      <c r="N22" s="275">
        <f t="shared" si="3"/>
        <v>0.0416666666666666</v>
      </c>
      <c r="O22" s="262">
        <f t="shared" si="4"/>
        <v>0</v>
      </c>
      <c r="P22" s="275">
        <f t="shared" si="3"/>
        <v>0.0416666666666666</v>
      </c>
      <c r="Q22" s="262">
        <f t="shared" si="5"/>
        <v>0</v>
      </c>
      <c r="S22" s="275">
        <f t="shared" si="6"/>
        <v>0.0416666666666666</v>
      </c>
      <c r="T22" s="262">
        <f t="shared" si="7"/>
        <v>0.000596</v>
      </c>
      <c r="U22" s="275">
        <f t="shared" si="6"/>
        <v>0.0416666666666666</v>
      </c>
      <c r="V22" s="262">
        <f t="shared" si="8"/>
        <v>0.000528</v>
      </c>
      <c r="X22" s="253">
        <v>0</v>
      </c>
      <c r="Y22" s="276">
        <f t="shared" si="9"/>
        <v>0</v>
      </c>
      <c r="AA22" s="249">
        <v>0.000529</v>
      </c>
      <c r="AB22" s="276">
        <f t="shared" si="10"/>
        <v>9.999999999999159E-07</v>
      </c>
    </row>
    <row r="23" spans="1:28" ht="11.25" customHeight="1">
      <c r="A23" s="271">
        <v>0.0486111111111111</v>
      </c>
      <c r="B23" s="250"/>
      <c r="C23" s="251">
        <v>0.00065</v>
      </c>
      <c r="D23" s="251"/>
      <c r="E23" s="252">
        <v>0.000739</v>
      </c>
      <c r="F23" s="251">
        <v>0.039063</v>
      </c>
      <c r="J23" s="275">
        <f t="shared" si="0"/>
        <v>0.0486111111111111</v>
      </c>
      <c r="K23" s="262">
        <f t="shared" si="1"/>
        <v>0</v>
      </c>
      <c r="L23" s="262">
        <f t="shared" si="2"/>
        <v>0.000738</v>
      </c>
      <c r="N23" s="275">
        <f t="shared" si="3"/>
        <v>0.0486111111111111</v>
      </c>
      <c r="O23" s="262">
        <f t="shared" si="4"/>
        <v>0</v>
      </c>
      <c r="P23" s="275">
        <f t="shared" si="3"/>
        <v>0.0486111111111111</v>
      </c>
      <c r="Q23" s="262">
        <f t="shared" si="5"/>
        <v>0</v>
      </c>
      <c r="S23" s="275">
        <f t="shared" si="6"/>
        <v>0.0486111111111111</v>
      </c>
      <c r="T23" s="262">
        <f t="shared" si="7"/>
        <v>0.000833</v>
      </c>
      <c r="U23" s="275">
        <f t="shared" si="6"/>
        <v>0.0486111111111111</v>
      </c>
      <c r="V23" s="262">
        <f t="shared" si="8"/>
        <v>0.000738</v>
      </c>
      <c r="X23" s="253">
        <v>0</v>
      </c>
      <c r="Y23" s="276">
        <f t="shared" si="9"/>
        <v>0</v>
      </c>
      <c r="AA23" s="249">
        <v>0.000739</v>
      </c>
      <c r="AB23" s="276">
        <f t="shared" si="10"/>
        <v>9.999999999999159E-07</v>
      </c>
    </row>
    <row r="24" spans="1:28" ht="11.25" customHeight="1">
      <c r="A24" s="271">
        <v>0.0555555555555555</v>
      </c>
      <c r="B24" s="250"/>
      <c r="C24" s="251">
        <v>0.00065</v>
      </c>
      <c r="D24" s="251"/>
      <c r="E24" s="252">
        <v>0.000739</v>
      </c>
      <c r="F24" s="251">
        <v>0.039063</v>
      </c>
      <c r="J24" s="275">
        <f t="shared" si="0"/>
        <v>0.0555555555555555</v>
      </c>
      <c r="K24" s="262">
        <f t="shared" si="1"/>
        <v>0</v>
      </c>
      <c r="L24" s="262">
        <f t="shared" si="2"/>
        <v>0.000738</v>
      </c>
      <c r="N24" s="275">
        <f t="shared" si="3"/>
        <v>0.0555555555555555</v>
      </c>
      <c r="O24" s="262">
        <f t="shared" si="4"/>
        <v>0</v>
      </c>
      <c r="P24" s="275">
        <f t="shared" si="3"/>
        <v>0.0555555555555555</v>
      </c>
      <c r="Q24" s="262">
        <f t="shared" si="5"/>
        <v>0</v>
      </c>
      <c r="S24" s="275">
        <f t="shared" si="6"/>
        <v>0.0555555555555555</v>
      </c>
      <c r="T24" s="262">
        <f t="shared" si="7"/>
        <v>0.000833</v>
      </c>
      <c r="U24" s="275">
        <f t="shared" si="6"/>
        <v>0.0555555555555555</v>
      </c>
      <c r="V24" s="262">
        <f t="shared" si="8"/>
        <v>0.000738</v>
      </c>
      <c r="X24" s="253">
        <v>0</v>
      </c>
      <c r="Y24" s="276">
        <f t="shared" si="9"/>
        <v>0</v>
      </c>
      <c r="AA24" s="249">
        <v>0.000739</v>
      </c>
      <c r="AB24" s="276">
        <f t="shared" si="10"/>
        <v>9.999999999999159E-07</v>
      </c>
    </row>
    <row r="25" spans="1:28" ht="11.25" customHeight="1">
      <c r="A25" s="271">
        <v>0.0625</v>
      </c>
      <c r="B25" s="250"/>
      <c r="C25" s="251">
        <v>0.000675</v>
      </c>
      <c r="D25" s="251"/>
      <c r="E25" s="252">
        <v>0.000739</v>
      </c>
      <c r="F25" s="251">
        <v>0.039063</v>
      </c>
      <c r="J25" s="275">
        <f t="shared" si="0"/>
        <v>0.0625</v>
      </c>
      <c r="K25" s="262">
        <f t="shared" si="1"/>
        <v>0</v>
      </c>
      <c r="L25" s="262">
        <f t="shared" si="2"/>
        <v>0.000738</v>
      </c>
      <c r="N25" s="275">
        <f t="shared" si="3"/>
        <v>0.0625</v>
      </c>
      <c r="O25" s="262">
        <f t="shared" si="4"/>
        <v>0</v>
      </c>
      <c r="P25" s="275">
        <f t="shared" si="3"/>
        <v>0.0625</v>
      </c>
      <c r="Q25" s="262">
        <f t="shared" si="5"/>
        <v>0</v>
      </c>
      <c r="S25" s="275">
        <f t="shared" si="6"/>
        <v>0.0625</v>
      </c>
      <c r="T25" s="262">
        <f t="shared" si="7"/>
        <v>0.000833</v>
      </c>
      <c r="U25" s="275">
        <f t="shared" si="6"/>
        <v>0.0625</v>
      </c>
      <c r="V25" s="262">
        <f t="shared" si="8"/>
        <v>0.000738</v>
      </c>
      <c r="X25" s="253">
        <v>0</v>
      </c>
      <c r="Y25" s="276">
        <f t="shared" si="9"/>
        <v>0</v>
      </c>
      <c r="AA25" s="249">
        <v>0.000739</v>
      </c>
      <c r="AB25" s="276">
        <f t="shared" si="10"/>
        <v>9.999999999999159E-07</v>
      </c>
    </row>
    <row r="26" spans="1:28" ht="11.25" customHeight="1">
      <c r="A26" s="271">
        <v>0.0694444444444444</v>
      </c>
      <c r="B26" s="250"/>
      <c r="C26" s="251">
        <v>0.000675</v>
      </c>
      <c r="D26" s="251"/>
      <c r="E26" s="252">
        <v>0.000739</v>
      </c>
      <c r="F26" s="251">
        <v>0.039063</v>
      </c>
      <c r="J26" s="275">
        <f t="shared" si="0"/>
        <v>0.0694444444444444</v>
      </c>
      <c r="K26" s="262">
        <f t="shared" si="1"/>
        <v>0</v>
      </c>
      <c r="L26" s="262">
        <f t="shared" si="2"/>
        <v>0.000738</v>
      </c>
      <c r="N26" s="275">
        <f t="shared" si="3"/>
        <v>0.0694444444444444</v>
      </c>
      <c r="O26" s="262">
        <f t="shared" si="4"/>
        <v>0</v>
      </c>
      <c r="P26" s="275">
        <f t="shared" si="3"/>
        <v>0.0694444444444444</v>
      </c>
      <c r="Q26" s="262">
        <f t="shared" si="5"/>
        <v>0</v>
      </c>
      <c r="S26" s="275">
        <f t="shared" si="6"/>
        <v>0.0694444444444444</v>
      </c>
      <c r="T26" s="262">
        <f t="shared" si="7"/>
        <v>0.000833</v>
      </c>
      <c r="U26" s="275">
        <f t="shared" si="6"/>
        <v>0.0694444444444444</v>
      </c>
      <c r="V26" s="262">
        <f t="shared" si="8"/>
        <v>0.000738</v>
      </c>
      <c r="X26" s="253">
        <v>0</v>
      </c>
      <c r="Y26" s="276">
        <f t="shared" si="9"/>
        <v>0</v>
      </c>
      <c r="AA26" s="249">
        <v>0.000739</v>
      </c>
      <c r="AB26" s="276">
        <f t="shared" si="10"/>
        <v>9.999999999999159E-07</v>
      </c>
    </row>
    <row r="27" spans="1:28" ht="11.25" customHeight="1">
      <c r="A27" s="271">
        <v>0.0763888888888889</v>
      </c>
      <c r="B27" s="250"/>
      <c r="C27" s="251">
        <v>0.000675</v>
      </c>
      <c r="D27" s="251"/>
      <c r="E27" s="252">
        <v>0.000739</v>
      </c>
      <c r="F27" s="251">
        <v>0.039063</v>
      </c>
      <c r="J27" s="275">
        <f t="shared" si="0"/>
        <v>0.0763888888888889</v>
      </c>
      <c r="K27" s="262">
        <f t="shared" si="1"/>
        <v>0</v>
      </c>
      <c r="L27" s="262">
        <f t="shared" si="2"/>
        <v>0.000738</v>
      </c>
      <c r="N27" s="275">
        <f t="shared" si="3"/>
        <v>0.0763888888888889</v>
      </c>
      <c r="O27" s="262">
        <f t="shared" si="4"/>
        <v>0</v>
      </c>
      <c r="P27" s="275">
        <f t="shared" si="3"/>
        <v>0.0763888888888889</v>
      </c>
      <c r="Q27" s="262">
        <f t="shared" si="5"/>
        <v>0</v>
      </c>
      <c r="S27" s="275">
        <f t="shared" si="6"/>
        <v>0.0763888888888889</v>
      </c>
      <c r="T27" s="262">
        <f t="shared" si="7"/>
        <v>0.000833</v>
      </c>
      <c r="U27" s="275">
        <f t="shared" si="6"/>
        <v>0.0763888888888889</v>
      </c>
      <c r="V27" s="262">
        <f t="shared" si="8"/>
        <v>0.000738</v>
      </c>
      <c r="X27" s="253">
        <v>0</v>
      </c>
      <c r="Y27" s="276">
        <f t="shared" si="9"/>
        <v>0</v>
      </c>
      <c r="AA27" s="249">
        <v>0.000739</v>
      </c>
      <c r="AB27" s="276">
        <f t="shared" si="10"/>
        <v>9.999999999999159E-07</v>
      </c>
    </row>
    <row r="28" spans="1:28" ht="11.25" customHeight="1">
      <c r="A28" s="271">
        <v>0.0833333333333333</v>
      </c>
      <c r="B28" s="250"/>
      <c r="C28" s="251">
        <v>0.0007</v>
      </c>
      <c r="D28" s="251"/>
      <c r="E28" s="252">
        <v>0.000739</v>
      </c>
      <c r="F28" s="251">
        <v>0.039063</v>
      </c>
      <c r="J28" s="275">
        <f t="shared" si="0"/>
        <v>0.0833333333333333</v>
      </c>
      <c r="K28" s="262">
        <f t="shared" si="1"/>
        <v>0</v>
      </c>
      <c r="L28" s="262">
        <f t="shared" si="2"/>
        <v>0.000738</v>
      </c>
      <c r="N28" s="275">
        <f t="shared" si="3"/>
        <v>0.0833333333333333</v>
      </c>
      <c r="O28" s="262">
        <f t="shared" si="4"/>
        <v>0</v>
      </c>
      <c r="P28" s="275">
        <f t="shared" si="3"/>
        <v>0.0833333333333333</v>
      </c>
      <c r="Q28" s="262">
        <f t="shared" si="5"/>
        <v>0</v>
      </c>
      <c r="S28" s="275">
        <f t="shared" si="6"/>
        <v>0.0833333333333333</v>
      </c>
      <c r="T28" s="262">
        <f t="shared" si="7"/>
        <v>0.000833</v>
      </c>
      <c r="U28" s="275">
        <f t="shared" si="6"/>
        <v>0.0833333333333333</v>
      </c>
      <c r="V28" s="262">
        <f t="shared" si="8"/>
        <v>0.000738</v>
      </c>
      <c r="X28" s="253">
        <v>0</v>
      </c>
      <c r="Y28" s="276">
        <f t="shared" si="9"/>
        <v>0</v>
      </c>
      <c r="AA28" s="249">
        <v>0.000739</v>
      </c>
      <c r="AB28" s="276">
        <f t="shared" si="10"/>
        <v>9.999999999999159E-07</v>
      </c>
    </row>
    <row r="29" spans="1:28" ht="11.25" customHeight="1">
      <c r="A29" s="271">
        <v>0.0902777777777777</v>
      </c>
      <c r="B29" s="250"/>
      <c r="C29" s="251">
        <v>0.0007</v>
      </c>
      <c r="D29" s="251"/>
      <c r="E29" s="252">
        <v>0.000739</v>
      </c>
      <c r="F29" s="251">
        <v>0.039063</v>
      </c>
      <c r="J29" s="275">
        <f t="shared" si="0"/>
        <v>0.0902777777777777</v>
      </c>
      <c r="K29" s="262">
        <f t="shared" si="1"/>
        <v>0</v>
      </c>
      <c r="L29" s="262">
        <f t="shared" si="2"/>
        <v>0.000738</v>
      </c>
      <c r="N29" s="275">
        <f t="shared" si="3"/>
        <v>0.0902777777777777</v>
      </c>
      <c r="O29" s="262">
        <f t="shared" si="4"/>
        <v>0</v>
      </c>
      <c r="P29" s="275">
        <f t="shared" si="3"/>
        <v>0.0902777777777777</v>
      </c>
      <c r="Q29" s="262">
        <f t="shared" si="5"/>
        <v>0</v>
      </c>
      <c r="S29" s="275">
        <f t="shared" si="6"/>
        <v>0.0902777777777777</v>
      </c>
      <c r="T29" s="262">
        <f t="shared" si="7"/>
        <v>0.000833</v>
      </c>
      <c r="U29" s="275">
        <f t="shared" si="6"/>
        <v>0.0902777777777777</v>
      </c>
      <c r="V29" s="262">
        <f t="shared" si="8"/>
        <v>0.000738</v>
      </c>
      <c r="X29" s="253">
        <v>0</v>
      </c>
      <c r="Y29" s="276">
        <f t="shared" si="9"/>
        <v>0</v>
      </c>
      <c r="AA29" s="249">
        <v>0.000739</v>
      </c>
      <c r="AB29" s="276">
        <f t="shared" si="10"/>
        <v>9.999999999999159E-07</v>
      </c>
    </row>
    <row r="30" spans="1:28" ht="11.25" customHeight="1">
      <c r="A30" s="271">
        <v>0.0972222222222223</v>
      </c>
      <c r="B30" s="250"/>
      <c r="C30" s="251">
        <v>0.000725</v>
      </c>
      <c r="D30" s="251"/>
      <c r="E30" s="252">
        <v>0.000739</v>
      </c>
      <c r="F30" s="251">
        <v>0.039063</v>
      </c>
      <c r="J30" s="275">
        <f t="shared" si="0"/>
        <v>0.0972222222222223</v>
      </c>
      <c r="K30" s="262">
        <f t="shared" si="1"/>
        <v>0</v>
      </c>
      <c r="L30" s="262">
        <f t="shared" si="2"/>
        <v>0.000738</v>
      </c>
      <c r="N30" s="275">
        <f t="shared" si="3"/>
        <v>0.0972222222222223</v>
      </c>
      <c r="O30" s="262">
        <f t="shared" si="4"/>
        <v>0</v>
      </c>
      <c r="P30" s="275">
        <f t="shared" si="3"/>
        <v>0.0972222222222223</v>
      </c>
      <c r="Q30" s="262">
        <f t="shared" si="5"/>
        <v>0</v>
      </c>
      <c r="S30" s="275">
        <f t="shared" si="6"/>
        <v>0.0972222222222223</v>
      </c>
      <c r="T30" s="262">
        <f t="shared" si="7"/>
        <v>0.000833</v>
      </c>
      <c r="U30" s="275">
        <f t="shared" si="6"/>
        <v>0.0972222222222223</v>
      </c>
      <c r="V30" s="262">
        <f t="shared" si="8"/>
        <v>0.000738</v>
      </c>
      <c r="X30" s="253">
        <v>0</v>
      </c>
      <c r="Y30" s="276">
        <f t="shared" si="9"/>
        <v>0</v>
      </c>
      <c r="AA30" s="249">
        <v>0.000739</v>
      </c>
      <c r="AB30" s="276">
        <f t="shared" si="10"/>
        <v>9.999999999999159E-07</v>
      </c>
    </row>
    <row r="31" spans="1:28" ht="11.25" customHeight="1">
      <c r="A31" s="271">
        <v>0.104166666666667</v>
      </c>
      <c r="B31" s="250"/>
      <c r="C31" s="251">
        <v>0.000725</v>
      </c>
      <c r="D31" s="251"/>
      <c r="E31" s="252">
        <v>0.000739</v>
      </c>
      <c r="F31" s="251">
        <v>0.039063</v>
      </c>
      <c r="J31" s="275">
        <f t="shared" si="0"/>
        <v>0.104166666666667</v>
      </c>
      <c r="K31" s="262">
        <f t="shared" si="1"/>
        <v>0</v>
      </c>
      <c r="L31" s="262">
        <f t="shared" si="2"/>
        <v>0.000738</v>
      </c>
      <c r="N31" s="275">
        <f t="shared" si="3"/>
        <v>0.104166666666667</v>
      </c>
      <c r="O31" s="262">
        <f t="shared" si="4"/>
        <v>0</v>
      </c>
      <c r="P31" s="275">
        <f t="shared" si="3"/>
        <v>0.104166666666667</v>
      </c>
      <c r="Q31" s="262">
        <f t="shared" si="5"/>
        <v>0</v>
      </c>
      <c r="S31" s="275">
        <f t="shared" si="6"/>
        <v>0.104166666666667</v>
      </c>
      <c r="T31" s="262">
        <f t="shared" si="7"/>
        <v>0.000833</v>
      </c>
      <c r="U31" s="275">
        <f t="shared" si="6"/>
        <v>0.104166666666667</v>
      </c>
      <c r="V31" s="262">
        <f t="shared" si="8"/>
        <v>0.000738</v>
      </c>
      <c r="X31" s="253">
        <v>0</v>
      </c>
      <c r="Y31" s="276">
        <f t="shared" si="9"/>
        <v>0</v>
      </c>
      <c r="AA31" s="249">
        <v>0.000739</v>
      </c>
      <c r="AB31" s="276">
        <f t="shared" si="10"/>
        <v>9.999999999999159E-07</v>
      </c>
    </row>
    <row r="32" spans="1:28" ht="11.25" customHeight="1">
      <c r="A32" s="271">
        <v>0.111111111111111</v>
      </c>
      <c r="B32" s="250"/>
      <c r="C32" s="251">
        <v>0.000725</v>
      </c>
      <c r="D32" s="251"/>
      <c r="E32" s="252">
        <v>0.000739</v>
      </c>
      <c r="F32" s="251">
        <v>0.039063</v>
      </c>
      <c r="J32" s="275">
        <f t="shared" si="0"/>
        <v>0.111111111111111</v>
      </c>
      <c r="K32" s="262">
        <f t="shared" si="1"/>
        <v>0</v>
      </c>
      <c r="L32" s="262">
        <f t="shared" si="2"/>
        <v>0.000738</v>
      </c>
      <c r="N32" s="275">
        <f t="shared" si="3"/>
        <v>0.111111111111111</v>
      </c>
      <c r="O32" s="262">
        <f t="shared" si="4"/>
        <v>0</v>
      </c>
      <c r="P32" s="275">
        <f t="shared" si="3"/>
        <v>0.111111111111111</v>
      </c>
      <c r="Q32" s="262">
        <f t="shared" si="5"/>
        <v>0</v>
      </c>
      <c r="S32" s="275">
        <f t="shared" si="6"/>
        <v>0.111111111111111</v>
      </c>
      <c r="T32" s="262">
        <f t="shared" si="7"/>
        <v>0.000833</v>
      </c>
      <c r="U32" s="275">
        <f t="shared" si="6"/>
        <v>0.111111111111111</v>
      </c>
      <c r="V32" s="262">
        <f t="shared" si="8"/>
        <v>0.000738</v>
      </c>
      <c r="X32" s="253">
        <v>0</v>
      </c>
      <c r="Y32" s="276">
        <f t="shared" si="9"/>
        <v>0</v>
      </c>
      <c r="AA32" s="249">
        <v>0.000739</v>
      </c>
      <c r="AB32" s="276">
        <f t="shared" si="10"/>
        <v>9.999999999999159E-07</v>
      </c>
    </row>
    <row r="33" spans="1:28" ht="11.25" customHeight="1">
      <c r="A33" s="271">
        <v>0.118055555555555</v>
      </c>
      <c r="B33" s="250"/>
      <c r="C33" s="251">
        <v>0.00075</v>
      </c>
      <c r="D33" s="251"/>
      <c r="E33" s="252">
        <v>0.000739</v>
      </c>
      <c r="F33" s="251">
        <v>0.039063</v>
      </c>
      <c r="J33" s="275">
        <f t="shared" si="0"/>
        <v>0.118055555555555</v>
      </c>
      <c r="K33" s="262">
        <f t="shared" si="1"/>
        <v>0</v>
      </c>
      <c r="L33" s="262">
        <f t="shared" si="2"/>
        <v>0.000738</v>
      </c>
      <c r="N33" s="275">
        <f t="shared" si="3"/>
        <v>0.118055555555555</v>
      </c>
      <c r="O33" s="262">
        <f t="shared" si="4"/>
        <v>0</v>
      </c>
      <c r="P33" s="275">
        <f t="shared" si="3"/>
        <v>0.118055555555555</v>
      </c>
      <c r="Q33" s="262">
        <f t="shared" si="5"/>
        <v>0</v>
      </c>
      <c r="S33" s="275">
        <f t="shared" si="6"/>
        <v>0.118055555555555</v>
      </c>
      <c r="T33" s="262">
        <f t="shared" si="7"/>
        <v>0.000833</v>
      </c>
      <c r="U33" s="275">
        <f t="shared" si="6"/>
        <v>0.118055555555555</v>
      </c>
      <c r="V33" s="262">
        <f t="shared" si="8"/>
        <v>0.000738</v>
      </c>
      <c r="X33" s="253">
        <v>0</v>
      </c>
      <c r="Y33" s="276">
        <f t="shared" si="9"/>
        <v>0</v>
      </c>
      <c r="AA33" s="249">
        <v>0.000739</v>
      </c>
      <c r="AB33" s="276">
        <f t="shared" si="10"/>
        <v>9.999999999999159E-07</v>
      </c>
    </row>
    <row r="34" spans="1:28" ht="11.25" customHeight="1">
      <c r="A34" s="271">
        <v>0.125</v>
      </c>
      <c r="B34" s="250"/>
      <c r="C34" s="251">
        <v>0.00075</v>
      </c>
      <c r="D34" s="251"/>
      <c r="E34" s="252">
        <v>0.000739</v>
      </c>
      <c r="F34" s="251">
        <v>0.039063</v>
      </c>
      <c r="J34" s="275">
        <f t="shared" si="0"/>
        <v>0.125</v>
      </c>
      <c r="K34" s="262">
        <f t="shared" si="1"/>
        <v>0</v>
      </c>
      <c r="L34" s="262">
        <f t="shared" si="2"/>
        <v>0.000738</v>
      </c>
      <c r="N34" s="275">
        <f t="shared" si="3"/>
        <v>0.125</v>
      </c>
      <c r="O34" s="262">
        <f t="shared" si="4"/>
        <v>0</v>
      </c>
      <c r="P34" s="275">
        <f t="shared" si="3"/>
        <v>0.125</v>
      </c>
      <c r="Q34" s="262">
        <f t="shared" si="5"/>
        <v>0</v>
      </c>
      <c r="S34" s="275">
        <f t="shared" si="6"/>
        <v>0.125</v>
      </c>
      <c r="T34" s="262">
        <f t="shared" si="7"/>
        <v>0.000833</v>
      </c>
      <c r="U34" s="275">
        <f t="shared" si="6"/>
        <v>0.125</v>
      </c>
      <c r="V34" s="262">
        <f t="shared" si="8"/>
        <v>0.000738</v>
      </c>
      <c r="X34" s="253">
        <v>0</v>
      </c>
      <c r="Y34" s="276">
        <f t="shared" si="9"/>
        <v>0</v>
      </c>
      <c r="AA34" s="249">
        <v>0.000739</v>
      </c>
      <c r="AB34" s="276">
        <f t="shared" si="10"/>
        <v>9.999999999999159E-07</v>
      </c>
    </row>
    <row r="35" spans="1:28" ht="11.25" customHeight="1">
      <c r="A35" s="271">
        <v>0.131944444444444</v>
      </c>
      <c r="B35" s="250"/>
      <c r="C35" s="251">
        <v>0.000775</v>
      </c>
      <c r="D35" s="251"/>
      <c r="E35" s="252">
        <v>0.000739</v>
      </c>
      <c r="F35" s="251">
        <v>0.039063</v>
      </c>
      <c r="J35" s="275">
        <f t="shared" si="0"/>
        <v>0.131944444444444</v>
      </c>
      <c r="K35" s="262">
        <f t="shared" si="1"/>
        <v>0</v>
      </c>
      <c r="L35" s="262">
        <f t="shared" si="2"/>
        <v>0.000738</v>
      </c>
      <c r="N35" s="275">
        <f t="shared" si="3"/>
        <v>0.131944444444444</v>
      </c>
      <c r="O35" s="262">
        <f t="shared" si="4"/>
        <v>0</v>
      </c>
      <c r="P35" s="275">
        <f t="shared" si="3"/>
        <v>0.131944444444444</v>
      </c>
      <c r="Q35" s="262">
        <f t="shared" si="5"/>
        <v>0</v>
      </c>
      <c r="S35" s="275">
        <f t="shared" si="6"/>
        <v>0.131944444444444</v>
      </c>
      <c r="T35" s="262">
        <f t="shared" si="7"/>
        <v>0.000833</v>
      </c>
      <c r="U35" s="275">
        <f t="shared" si="6"/>
        <v>0.131944444444444</v>
      </c>
      <c r="V35" s="262">
        <f t="shared" si="8"/>
        <v>0.000738</v>
      </c>
      <c r="X35" s="253">
        <v>0</v>
      </c>
      <c r="Y35" s="276">
        <f t="shared" si="9"/>
        <v>0</v>
      </c>
      <c r="AA35" s="249">
        <v>0.000739</v>
      </c>
      <c r="AB35" s="276">
        <f t="shared" si="10"/>
        <v>9.999999999999159E-07</v>
      </c>
    </row>
    <row r="36" spans="1:28" ht="11.25" customHeight="1">
      <c r="A36" s="271">
        <v>0.138888888888888</v>
      </c>
      <c r="B36" s="250"/>
      <c r="C36" s="251">
        <v>0.000775</v>
      </c>
      <c r="D36" s="251"/>
      <c r="E36" s="252">
        <v>0.000739</v>
      </c>
      <c r="F36" s="251">
        <v>0.039063</v>
      </c>
      <c r="J36" s="275">
        <f t="shared" si="0"/>
        <v>0.138888888888888</v>
      </c>
      <c r="K36" s="262">
        <f t="shared" si="1"/>
        <v>0</v>
      </c>
      <c r="L36" s="262">
        <f t="shared" si="2"/>
        <v>0.000738</v>
      </c>
      <c r="N36" s="275">
        <f t="shared" si="3"/>
        <v>0.138888888888888</v>
      </c>
      <c r="O36" s="262">
        <f t="shared" si="4"/>
        <v>0</v>
      </c>
      <c r="P36" s="275">
        <f t="shared" si="3"/>
        <v>0.138888888888888</v>
      </c>
      <c r="Q36" s="262">
        <f t="shared" si="5"/>
        <v>0</v>
      </c>
      <c r="S36" s="275">
        <f t="shared" si="6"/>
        <v>0.138888888888888</v>
      </c>
      <c r="T36" s="262">
        <f t="shared" si="7"/>
        <v>0.000833</v>
      </c>
      <c r="U36" s="275">
        <f t="shared" si="6"/>
        <v>0.138888888888888</v>
      </c>
      <c r="V36" s="262">
        <f t="shared" si="8"/>
        <v>0.000738</v>
      </c>
      <c r="X36" s="253">
        <v>0</v>
      </c>
      <c r="Y36" s="276">
        <f t="shared" si="9"/>
        <v>0</v>
      </c>
      <c r="AA36" s="249">
        <v>0.000739</v>
      </c>
      <c r="AB36" s="276">
        <f t="shared" si="10"/>
        <v>9.999999999999159E-07</v>
      </c>
    </row>
    <row r="37" spans="1:28" ht="11.25" customHeight="1">
      <c r="A37" s="271">
        <v>0.145833333333333</v>
      </c>
      <c r="B37" s="250"/>
      <c r="C37" s="251">
        <v>0.0008</v>
      </c>
      <c r="D37" s="251"/>
      <c r="E37" s="252">
        <v>0.000739</v>
      </c>
      <c r="F37" s="251">
        <v>0.039063</v>
      </c>
      <c r="J37" s="275">
        <f t="shared" si="0"/>
        <v>0.145833333333333</v>
      </c>
      <c r="K37" s="262">
        <f t="shared" si="1"/>
        <v>0</v>
      </c>
      <c r="L37" s="262">
        <f t="shared" si="2"/>
        <v>0.000738</v>
      </c>
      <c r="N37" s="275">
        <f t="shared" si="3"/>
        <v>0.145833333333333</v>
      </c>
      <c r="O37" s="262">
        <f t="shared" si="4"/>
        <v>0</v>
      </c>
      <c r="P37" s="275">
        <f t="shared" si="3"/>
        <v>0.145833333333333</v>
      </c>
      <c r="Q37" s="262">
        <f t="shared" si="5"/>
        <v>0</v>
      </c>
      <c r="S37" s="275">
        <f t="shared" si="6"/>
        <v>0.145833333333333</v>
      </c>
      <c r="T37" s="262">
        <f t="shared" si="7"/>
        <v>0.000833</v>
      </c>
      <c r="U37" s="275">
        <f t="shared" si="6"/>
        <v>0.145833333333333</v>
      </c>
      <c r="V37" s="262">
        <f t="shared" si="8"/>
        <v>0.000738</v>
      </c>
      <c r="X37" s="253">
        <v>0</v>
      </c>
      <c r="Y37" s="276">
        <f t="shared" si="9"/>
        <v>0</v>
      </c>
      <c r="AA37" s="249">
        <v>0.000739</v>
      </c>
      <c r="AB37" s="276">
        <f t="shared" si="10"/>
        <v>9.999999999999159E-07</v>
      </c>
    </row>
    <row r="38" spans="1:28" ht="11.25" customHeight="1">
      <c r="A38" s="271">
        <v>0.152777777777777</v>
      </c>
      <c r="B38" s="250"/>
      <c r="C38" s="251">
        <v>0.0008</v>
      </c>
      <c r="D38" s="251"/>
      <c r="E38" s="252">
        <v>0.000739</v>
      </c>
      <c r="F38" s="251">
        <v>0.039063</v>
      </c>
      <c r="J38" s="275">
        <f t="shared" si="0"/>
        <v>0.152777777777777</v>
      </c>
      <c r="K38" s="262">
        <f t="shared" si="1"/>
        <v>0</v>
      </c>
      <c r="L38" s="262">
        <f t="shared" si="2"/>
        <v>0.000738</v>
      </c>
      <c r="N38" s="275">
        <f t="shared" si="3"/>
        <v>0.152777777777777</v>
      </c>
      <c r="O38" s="262">
        <f t="shared" si="4"/>
        <v>0</v>
      </c>
      <c r="P38" s="275">
        <f t="shared" si="3"/>
        <v>0.152777777777777</v>
      </c>
      <c r="Q38" s="262">
        <f t="shared" si="5"/>
        <v>0</v>
      </c>
      <c r="S38" s="275">
        <f t="shared" si="6"/>
        <v>0.152777777777777</v>
      </c>
      <c r="T38" s="262">
        <f t="shared" si="7"/>
        <v>0.000833</v>
      </c>
      <c r="U38" s="275">
        <f t="shared" si="6"/>
        <v>0.152777777777777</v>
      </c>
      <c r="V38" s="262">
        <f t="shared" si="8"/>
        <v>0.000738</v>
      </c>
      <c r="X38" s="253">
        <v>0</v>
      </c>
      <c r="Y38" s="276">
        <f t="shared" si="9"/>
        <v>0</v>
      </c>
      <c r="AA38" s="249">
        <v>0.000739</v>
      </c>
      <c r="AB38" s="276">
        <f t="shared" si="10"/>
        <v>9.999999999999159E-07</v>
      </c>
    </row>
    <row r="39" spans="1:28" ht="11.25" customHeight="1">
      <c r="A39" s="271">
        <v>0.159722222222222</v>
      </c>
      <c r="B39" s="250"/>
      <c r="C39" s="251">
        <v>0.000825</v>
      </c>
      <c r="D39" s="251"/>
      <c r="E39" s="252">
        <v>0.000739</v>
      </c>
      <c r="F39" s="251">
        <v>0.039063</v>
      </c>
      <c r="J39" s="275">
        <f t="shared" si="0"/>
        <v>0.159722222222222</v>
      </c>
      <c r="K39" s="262">
        <f t="shared" si="1"/>
        <v>0</v>
      </c>
      <c r="L39" s="262">
        <f t="shared" si="2"/>
        <v>0.000738</v>
      </c>
      <c r="N39" s="275">
        <f t="shared" si="3"/>
        <v>0.159722222222222</v>
      </c>
      <c r="O39" s="262">
        <f t="shared" si="4"/>
        <v>0</v>
      </c>
      <c r="P39" s="275">
        <f t="shared" si="3"/>
        <v>0.159722222222222</v>
      </c>
      <c r="Q39" s="262">
        <f t="shared" si="5"/>
        <v>0</v>
      </c>
      <c r="S39" s="275">
        <f t="shared" si="6"/>
        <v>0.159722222222222</v>
      </c>
      <c r="T39" s="262">
        <f t="shared" si="7"/>
        <v>0.000833</v>
      </c>
      <c r="U39" s="275">
        <f t="shared" si="6"/>
        <v>0.159722222222222</v>
      </c>
      <c r="V39" s="262">
        <f t="shared" si="8"/>
        <v>0.000738</v>
      </c>
      <c r="X39" s="253">
        <v>0</v>
      </c>
      <c r="Y39" s="276">
        <f t="shared" si="9"/>
        <v>0</v>
      </c>
      <c r="AA39" s="249">
        <v>0.000739</v>
      </c>
      <c r="AB39" s="276">
        <f t="shared" si="10"/>
        <v>9.999999999999159E-07</v>
      </c>
    </row>
    <row r="40" spans="1:28" ht="11.25" customHeight="1">
      <c r="A40" s="271">
        <v>0.166666666666666</v>
      </c>
      <c r="B40" s="250"/>
      <c r="C40" s="251">
        <v>0.000825</v>
      </c>
      <c r="D40" s="251"/>
      <c r="E40" s="252">
        <v>0.000739</v>
      </c>
      <c r="F40" s="251">
        <v>0.039063</v>
      </c>
      <c r="J40" s="275">
        <f t="shared" si="0"/>
        <v>0.166666666666666</v>
      </c>
      <c r="K40" s="262">
        <f t="shared" si="1"/>
        <v>0</v>
      </c>
      <c r="L40" s="262">
        <f t="shared" si="2"/>
        <v>0.000738</v>
      </c>
      <c r="N40" s="275">
        <f t="shared" si="3"/>
        <v>0.166666666666666</v>
      </c>
      <c r="O40" s="262">
        <f t="shared" si="4"/>
        <v>0</v>
      </c>
      <c r="P40" s="275">
        <f t="shared" si="3"/>
        <v>0.166666666666666</v>
      </c>
      <c r="Q40" s="262">
        <f t="shared" si="5"/>
        <v>0</v>
      </c>
      <c r="S40" s="275">
        <f t="shared" si="6"/>
        <v>0.166666666666666</v>
      </c>
      <c r="T40" s="262">
        <f t="shared" si="7"/>
        <v>0.000833</v>
      </c>
      <c r="U40" s="275">
        <f t="shared" si="6"/>
        <v>0.166666666666666</v>
      </c>
      <c r="V40" s="262">
        <f t="shared" si="8"/>
        <v>0.000738</v>
      </c>
      <c r="X40" s="253">
        <v>0</v>
      </c>
      <c r="Y40" s="276">
        <f t="shared" si="9"/>
        <v>0</v>
      </c>
      <c r="AA40" s="249">
        <v>0.000739</v>
      </c>
      <c r="AB40" s="276">
        <f t="shared" si="10"/>
        <v>9.999999999999159E-07</v>
      </c>
    </row>
    <row r="41" spans="1:28" ht="11.25" customHeight="1">
      <c r="A41" s="271">
        <v>0.173611111111111</v>
      </c>
      <c r="B41" s="250"/>
      <c r="C41" s="251">
        <v>0.00085</v>
      </c>
      <c r="D41" s="251"/>
      <c r="E41" s="252">
        <v>0.000739</v>
      </c>
      <c r="F41" s="251">
        <v>0.039063</v>
      </c>
      <c r="J41" s="275">
        <f t="shared" si="0"/>
        <v>0.173611111111111</v>
      </c>
      <c r="K41" s="262">
        <f t="shared" si="1"/>
        <v>0</v>
      </c>
      <c r="L41" s="262">
        <f t="shared" si="2"/>
        <v>0.000738</v>
      </c>
      <c r="N41" s="275">
        <f t="shared" si="3"/>
        <v>0.173611111111111</v>
      </c>
      <c r="O41" s="262">
        <f t="shared" si="4"/>
        <v>0</v>
      </c>
      <c r="P41" s="275">
        <f t="shared" si="3"/>
        <v>0.173611111111111</v>
      </c>
      <c r="Q41" s="262">
        <f t="shared" si="5"/>
        <v>0</v>
      </c>
      <c r="S41" s="275">
        <f t="shared" si="6"/>
        <v>0.173611111111111</v>
      </c>
      <c r="T41" s="262">
        <f t="shared" si="7"/>
        <v>0.000833</v>
      </c>
      <c r="U41" s="275">
        <f t="shared" si="6"/>
        <v>0.173611111111111</v>
      </c>
      <c r="V41" s="262">
        <f t="shared" si="8"/>
        <v>0.000738</v>
      </c>
      <c r="X41" s="253">
        <v>0</v>
      </c>
      <c r="Y41" s="276">
        <f t="shared" si="9"/>
        <v>0</v>
      </c>
      <c r="AA41" s="249">
        <v>0.000739</v>
      </c>
      <c r="AB41" s="276">
        <f t="shared" si="10"/>
        <v>9.999999999999159E-07</v>
      </c>
    </row>
    <row r="42" spans="1:28" ht="11.25" customHeight="1">
      <c r="A42" s="271">
        <v>0.180555555555555</v>
      </c>
      <c r="B42" s="250"/>
      <c r="C42" s="251">
        <v>0.00085</v>
      </c>
      <c r="D42" s="251"/>
      <c r="E42" s="252">
        <v>0.000971</v>
      </c>
      <c r="F42" s="251">
        <v>0.046875</v>
      </c>
      <c r="J42" s="275">
        <f t="shared" si="0"/>
        <v>0.180555555555555</v>
      </c>
      <c r="K42" s="262">
        <f t="shared" si="1"/>
        <v>0</v>
      </c>
      <c r="L42" s="262">
        <f t="shared" si="2"/>
        <v>0.000971</v>
      </c>
      <c r="N42" s="275">
        <f t="shared" si="3"/>
        <v>0.180555555555555</v>
      </c>
      <c r="O42" s="262">
        <f t="shared" si="4"/>
        <v>0</v>
      </c>
      <c r="P42" s="275">
        <f t="shared" si="3"/>
        <v>0.180555555555555</v>
      </c>
      <c r="Q42" s="262">
        <f t="shared" si="5"/>
        <v>0</v>
      </c>
      <c r="S42" s="275">
        <f t="shared" si="6"/>
        <v>0.180555555555555</v>
      </c>
      <c r="T42" s="262">
        <f t="shared" si="7"/>
        <v>0.001096</v>
      </c>
      <c r="U42" s="275">
        <f t="shared" si="6"/>
        <v>0.180555555555555</v>
      </c>
      <c r="V42" s="262">
        <f t="shared" si="8"/>
        <v>0.000971</v>
      </c>
      <c r="X42" s="253">
        <v>0</v>
      </c>
      <c r="Y42" s="276">
        <f t="shared" si="9"/>
        <v>0</v>
      </c>
      <c r="AA42" s="249">
        <v>0.000971</v>
      </c>
      <c r="AB42" s="276">
        <f t="shared" si="10"/>
        <v>0</v>
      </c>
    </row>
    <row r="43" spans="1:28" ht="11.25" customHeight="1">
      <c r="A43" s="271">
        <v>0.1875</v>
      </c>
      <c r="B43" s="250"/>
      <c r="C43" s="251">
        <v>0.000875</v>
      </c>
      <c r="D43" s="251"/>
      <c r="E43" s="252">
        <v>0.000739</v>
      </c>
      <c r="F43" s="251">
        <v>0.039063</v>
      </c>
      <c r="J43" s="275">
        <f t="shared" si="0"/>
        <v>0.1875</v>
      </c>
      <c r="K43" s="262">
        <f t="shared" si="1"/>
        <v>0</v>
      </c>
      <c r="L43" s="262">
        <f t="shared" si="2"/>
        <v>0.000738</v>
      </c>
      <c r="N43" s="275">
        <f t="shared" si="3"/>
        <v>0.1875</v>
      </c>
      <c r="O43" s="262">
        <f t="shared" si="4"/>
        <v>0</v>
      </c>
      <c r="P43" s="275">
        <f t="shared" si="3"/>
        <v>0.1875</v>
      </c>
      <c r="Q43" s="262">
        <f t="shared" si="5"/>
        <v>0</v>
      </c>
      <c r="S43" s="275">
        <f t="shared" si="6"/>
        <v>0.1875</v>
      </c>
      <c r="T43" s="262">
        <f t="shared" si="7"/>
        <v>0.000833</v>
      </c>
      <c r="U43" s="275">
        <f t="shared" si="6"/>
        <v>0.1875</v>
      </c>
      <c r="V43" s="262">
        <f t="shared" si="8"/>
        <v>0.000738</v>
      </c>
      <c r="X43" s="253">
        <v>0</v>
      </c>
      <c r="Y43" s="276">
        <f t="shared" si="9"/>
        <v>0</v>
      </c>
      <c r="AA43" s="249">
        <v>0.000739</v>
      </c>
      <c r="AB43" s="276">
        <f t="shared" si="10"/>
        <v>9.999999999999159E-07</v>
      </c>
    </row>
    <row r="44" spans="1:28" ht="11.25" customHeight="1">
      <c r="A44" s="271">
        <v>0.194444444444444</v>
      </c>
      <c r="B44" s="250"/>
      <c r="C44" s="251">
        <v>0.0009</v>
      </c>
      <c r="D44" s="251"/>
      <c r="E44" s="252">
        <v>0.000971</v>
      </c>
      <c r="F44" s="251">
        <v>0.046875</v>
      </c>
      <c r="J44" s="275">
        <f t="shared" si="0"/>
        <v>0.194444444444444</v>
      </c>
      <c r="K44" s="262">
        <f t="shared" si="1"/>
        <v>0</v>
      </c>
      <c r="L44" s="262">
        <f t="shared" si="2"/>
        <v>0.000971</v>
      </c>
      <c r="N44" s="275">
        <f t="shared" si="3"/>
        <v>0.194444444444444</v>
      </c>
      <c r="O44" s="262">
        <f t="shared" si="4"/>
        <v>0</v>
      </c>
      <c r="P44" s="275">
        <f t="shared" si="3"/>
        <v>0.194444444444444</v>
      </c>
      <c r="Q44" s="262">
        <f t="shared" si="5"/>
        <v>0</v>
      </c>
      <c r="S44" s="275">
        <f t="shared" si="6"/>
        <v>0.194444444444444</v>
      </c>
      <c r="T44" s="262">
        <f t="shared" si="7"/>
        <v>0.001096</v>
      </c>
      <c r="U44" s="275">
        <f t="shared" si="6"/>
        <v>0.194444444444444</v>
      </c>
      <c r="V44" s="262">
        <f t="shared" si="8"/>
        <v>0.000971</v>
      </c>
      <c r="X44" s="253">
        <v>0</v>
      </c>
      <c r="Y44" s="276">
        <f t="shared" si="9"/>
        <v>0</v>
      </c>
      <c r="AA44" s="249">
        <v>0.000971</v>
      </c>
      <c r="AB44" s="276">
        <f t="shared" si="10"/>
        <v>0</v>
      </c>
    </row>
    <row r="45" spans="1:28" ht="11.25" customHeight="1">
      <c r="A45" s="271">
        <v>0.201388888888888</v>
      </c>
      <c r="B45" s="250"/>
      <c r="C45" s="251">
        <v>0.0009</v>
      </c>
      <c r="D45" s="251"/>
      <c r="E45" s="252">
        <v>0.000971</v>
      </c>
      <c r="F45" s="251">
        <v>0.046875</v>
      </c>
      <c r="J45" s="275">
        <f t="shared" si="0"/>
        <v>0.201388888888888</v>
      </c>
      <c r="K45" s="262">
        <f t="shared" si="1"/>
        <v>0</v>
      </c>
      <c r="L45" s="262">
        <f t="shared" si="2"/>
        <v>0.000971</v>
      </c>
      <c r="N45" s="275">
        <f t="shared" si="3"/>
        <v>0.201388888888888</v>
      </c>
      <c r="O45" s="262">
        <f t="shared" si="4"/>
        <v>0</v>
      </c>
      <c r="P45" s="275">
        <f t="shared" si="3"/>
        <v>0.201388888888888</v>
      </c>
      <c r="Q45" s="262">
        <f t="shared" si="5"/>
        <v>0</v>
      </c>
      <c r="S45" s="275">
        <f t="shared" si="6"/>
        <v>0.201388888888888</v>
      </c>
      <c r="T45" s="262">
        <f t="shared" si="7"/>
        <v>0.001096</v>
      </c>
      <c r="U45" s="275">
        <f t="shared" si="6"/>
        <v>0.201388888888888</v>
      </c>
      <c r="V45" s="262">
        <f t="shared" si="8"/>
        <v>0.000971</v>
      </c>
      <c r="X45" s="253">
        <v>0</v>
      </c>
      <c r="Y45" s="276">
        <f t="shared" si="9"/>
        <v>0</v>
      </c>
      <c r="AA45" s="249">
        <v>0.000971</v>
      </c>
      <c r="AB45" s="276">
        <f t="shared" si="10"/>
        <v>0</v>
      </c>
    </row>
    <row r="46" spans="1:28" ht="11.25" customHeight="1">
      <c r="A46" s="271">
        <v>0.208333333333333</v>
      </c>
      <c r="B46" s="250"/>
      <c r="C46" s="251">
        <v>0.000925</v>
      </c>
      <c r="D46" s="251"/>
      <c r="E46" s="252">
        <v>0.000971</v>
      </c>
      <c r="F46" s="251">
        <v>0.046875</v>
      </c>
      <c r="J46" s="275">
        <f t="shared" si="0"/>
        <v>0.208333333333333</v>
      </c>
      <c r="K46" s="262">
        <f t="shared" si="1"/>
        <v>0</v>
      </c>
      <c r="L46" s="262">
        <f t="shared" si="2"/>
        <v>0.000971</v>
      </c>
      <c r="N46" s="275">
        <f t="shared" si="3"/>
        <v>0.208333333333333</v>
      </c>
      <c r="O46" s="262">
        <f t="shared" si="4"/>
        <v>0</v>
      </c>
      <c r="P46" s="275">
        <f t="shared" si="3"/>
        <v>0.208333333333333</v>
      </c>
      <c r="Q46" s="262">
        <f t="shared" si="5"/>
        <v>0</v>
      </c>
      <c r="S46" s="275">
        <f t="shared" si="6"/>
        <v>0.208333333333333</v>
      </c>
      <c r="T46" s="262">
        <f t="shared" si="7"/>
        <v>0.001096</v>
      </c>
      <c r="U46" s="275">
        <f t="shared" si="6"/>
        <v>0.208333333333333</v>
      </c>
      <c r="V46" s="262">
        <f t="shared" si="8"/>
        <v>0.000971</v>
      </c>
      <c r="X46" s="253">
        <v>0</v>
      </c>
      <c r="Y46" s="276">
        <f t="shared" si="9"/>
        <v>0</v>
      </c>
      <c r="AA46" s="249">
        <v>0.000971</v>
      </c>
      <c r="AB46" s="276">
        <f t="shared" si="10"/>
        <v>0</v>
      </c>
    </row>
    <row r="47" spans="1:28" ht="11.25" customHeight="1">
      <c r="A47" s="271">
        <v>0.215277777777777</v>
      </c>
      <c r="B47" s="250"/>
      <c r="C47" s="251">
        <v>0.00095</v>
      </c>
      <c r="D47" s="251"/>
      <c r="E47" s="252">
        <v>0.000971</v>
      </c>
      <c r="F47" s="251">
        <v>0.046875</v>
      </c>
      <c r="J47" s="275">
        <f t="shared" si="0"/>
        <v>0.215277777777777</v>
      </c>
      <c r="K47" s="262">
        <f t="shared" si="1"/>
        <v>0</v>
      </c>
      <c r="L47" s="262">
        <f t="shared" si="2"/>
        <v>0.000971</v>
      </c>
      <c r="N47" s="275">
        <f t="shared" si="3"/>
        <v>0.215277777777777</v>
      </c>
      <c r="O47" s="262">
        <f t="shared" si="4"/>
        <v>0</v>
      </c>
      <c r="P47" s="275">
        <f t="shared" si="3"/>
        <v>0.215277777777777</v>
      </c>
      <c r="Q47" s="262">
        <f t="shared" si="5"/>
        <v>0</v>
      </c>
      <c r="S47" s="275">
        <f t="shared" si="6"/>
        <v>0.215277777777777</v>
      </c>
      <c r="T47" s="262">
        <f t="shared" si="7"/>
        <v>0.001096</v>
      </c>
      <c r="U47" s="275">
        <f t="shared" si="6"/>
        <v>0.215277777777777</v>
      </c>
      <c r="V47" s="262">
        <f t="shared" si="8"/>
        <v>0.000971</v>
      </c>
      <c r="X47" s="253">
        <v>0</v>
      </c>
      <c r="Y47" s="276">
        <f t="shared" si="9"/>
        <v>0</v>
      </c>
      <c r="AA47" s="249">
        <v>0.000971</v>
      </c>
      <c r="AB47" s="276">
        <f t="shared" si="10"/>
        <v>0</v>
      </c>
    </row>
    <row r="48" spans="1:28" ht="11.25" customHeight="1">
      <c r="A48" s="271">
        <v>0.222222222222222</v>
      </c>
      <c r="B48" s="250"/>
      <c r="C48" s="251">
        <v>0.00095</v>
      </c>
      <c r="D48" s="251"/>
      <c r="E48" s="252">
        <v>0.000971</v>
      </c>
      <c r="F48" s="251">
        <v>0.046875</v>
      </c>
      <c r="J48" s="275">
        <f t="shared" si="0"/>
        <v>0.222222222222222</v>
      </c>
      <c r="K48" s="262">
        <f t="shared" si="1"/>
        <v>0</v>
      </c>
      <c r="L48" s="262">
        <f t="shared" si="2"/>
        <v>0.000971</v>
      </c>
      <c r="N48" s="275">
        <f t="shared" si="3"/>
        <v>0.222222222222222</v>
      </c>
      <c r="O48" s="262">
        <f t="shared" si="4"/>
        <v>0</v>
      </c>
      <c r="P48" s="275">
        <f t="shared" si="3"/>
        <v>0.222222222222222</v>
      </c>
      <c r="Q48" s="262">
        <f t="shared" si="5"/>
        <v>0</v>
      </c>
      <c r="S48" s="275">
        <f t="shared" si="6"/>
        <v>0.222222222222222</v>
      </c>
      <c r="T48" s="262">
        <f t="shared" si="7"/>
        <v>0.001096</v>
      </c>
      <c r="U48" s="275">
        <f t="shared" si="6"/>
        <v>0.222222222222222</v>
      </c>
      <c r="V48" s="262">
        <f t="shared" si="8"/>
        <v>0.000971</v>
      </c>
      <c r="X48" s="253">
        <v>0</v>
      </c>
      <c r="Y48" s="276">
        <f t="shared" si="9"/>
        <v>0</v>
      </c>
      <c r="AA48" s="249">
        <v>0.000971</v>
      </c>
      <c r="AB48" s="276">
        <f t="shared" si="10"/>
        <v>0</v>
      </c>
    </row>
    <row r="49" spans="1:28" ht="11.25" customHeight="1">
      <c r="A49" s="271">
        <v>0.229166666666666</v>
      </c>
      <c r="B49" s="250"/>
      <c r="C49" s="251">
        <v>0.000975</v>
      </c>
      <c r="D49" s="251"/>
      <c r="E49" s="252">
        <v>0.000971</v>
      </c>
      <c r="F49" s="251">
        <v>0.046875</v>
      </c>
      <c r="J49" s="275">
        <f t="shared" si="0"/>
        <v>0.229166666666666</v>
      </c>
      <c r="K49" s="262">
        <f t="shared" si="1"/>
        <v>0</v>
      </c>
      <c r="L49" s="262">
        <f t="shared" si="2"/>
        <v>0.000971</v>
      </c>
      <c r="N49" s="275">
        <f t="shared" si="3"/>
        <v>0.229166666666666</v>
      </c>
      <c r="O49" s="262">
        <f t="shared" si="4"/>
        <v>0</v>
      </c>
      <c r="P49" s="275">
        <f t="shared" si="3"/>
        <v>0.229166666666666</v>
      </c>
      <c r="Q49" s="262">
        <f t="shared" si="5"/>
        <v>0</v>
      </c>
      <c r="S49" s="275">
        <f t="shared" si="6"/>
        <v>0.229166666666666</v>
      </c>
      <c r="T49" s="262">
        <f t="shared" si="7"/>
        <v>0.001096</v>
      </c>
      <c r="U49" s="275">
        <f t="shared" si="6"/>
        <v>0.229166666666666</v>
      </c>
      <c r="V49" s="262">
        <f t="shared" si="8"/>
        <v>0.000971</v>
      </c>
      <c r="X49" s="253">
        <v>0</v>
      </c>
      <c r="Y49" s="276">
        <f t="shared" si="9"/>
        <v>0</v>
      </c>
      <c r="AA49" s="249">
        <v>0.000971</v>
      </c>
      <c r="AB49" s="276">
        <f t="shared" si="10"/>
        <v>0</v>
      </c>
    </row>
    <row r="50" spans="1:28" ht="11.25" customHeight="1">
      <c r="A50" s="271">
        <v>0.236111111111111</v>
      </c>
      <c r="B50" s="250"/>
      <c r="C50" s="251">
        <v>0.001</v>
      </c>
      <c r="D50" s="251"/>
      <c r="E50" s="252">
        <v>0.000971</v>
      </c>
      <c r="F50" s="251">
        <v>0.046875</v>
      </c>
      <c r="J50" s="275">
        <f t="shared" si="0"/>
        <v>0.236111111111111</v>
      </c>
      <c r="K50" s="262">
        <f t="shared" si="1"/>
        <v>0</v>
      </c>
      <c r="L50" s="262">
        <f t="shared" si="2"/>
        <v>0.000971</v>
      </c>
      <c r="N50" s="275">
        <f t="shared" si="3"/>
        <v>0.236111111111111</v>
      </c>
      <c r="O50" s="262">
        <f t="shared" si="4"/>
        <v>0</v>
      </c>
      <c r="P50" s="275">
        <f t="shared" si="3"/>
        <v>0.236111111111111</v>
      </c>
      <c r="Q50" s="262">
        <f t="shared" si="5"/>
        <v>0</v>
      </c>
      <c r="S50" s="275">
        <f t="shared" si="6"/>
        <v>0.236111111111111</v>
      </c>
      <c r="T50" s="262">
        <f t="shared" si="7"/>
        <v>0.001096</v>
      </c>
      <c r="U50" s="275">
        <f t="shared" si="6"/>
        <v>0.236111111111111</v>
      </c>
      <c r="V50" s="262">
        <f t="shared" si="8"/>
        <v>0.000971</v>
      </c>
      <c r="X50" s="253">
        <v>0</v>
      </c>
      <c r="Y50" s="276">
        <f t="shared" si="9"/>
        <v>0</v>
      </c>
      <c r="AA50" s="249">
        <v>0.000971</v>
      </c>
      <c r="AB50" s="276">
        <f t="shared" si="10"/>
        <v>0</v>
      </c>
    </row>
    <row r="51" spans="1:28" ht="11.25" customHeight="1">
      <c r="A51" s="271">
        <v>0.243055555555555</v>
      </c>
      <c r="B51" s="250"/>
      <c r="C51" s="251">
        <v>0.001025</v>
      </c>
      <c r="D51" s="251"/>
      <c r="E51" s="252">
        <v>0.000971</v>
      </c>
      <c r="F51" s="251">
        <v>0.046875</v>
      </c>
      <c r="J51" s="275">
        <f t="shared" si="0"/>
        <v>0.243055555555555</v>
      </c>
      <c r="K51" s="262">
        <f t="shared" si="1"/>
        <v>0</v>
      </c>
      <c r="L51" s="262">
        <f t="shared" si="2"/>
        <v>0.000971</v>
      </c>
      <c r="N51" s="275">
        <f t="shared" si="3"/>
        <v>0.243055555555555</v>
      </c>
      <c r="O51" s="262">
        <f t="shared" si="4"/>
        <v>0</v>
      </c>
      <c r="P51" s="275">
        <f t="shared" si="3"/>
        <v>0.243055555555555</v>
      </c>
      <c r="Q51" s="262">
        <f t="shared" si="5"/>
        <v>0</v>
      </c>
      <c r="S51" s="275">
        <f t="shared" si="6"/>
        <v>0.243055555555555</v>
      </c>
      <c r="T51" s="262">
        <f t="shared" si="7"/>
        <v>0.001096</v>
      </c>
      <c r="U51" s="275">
        <f t="shared" si="6"/>
        <v>0.243055555555555</v>
      </c>
      <c r="V51" s="262">
        <f t="shared" si="8"/>
        <v>0.000971</v>
      </c>
      <c r="X51" s="253">
        <v>0</v>
      </c>
      <c r="Y51" s="276">
        <f t="shared" si="9"/>
        <v>0</v>
      </c>
      <c r="AA51" s="249">
        <v>0.000971</v>
      </c>
      <c r="AB51" s="276">
        <f t="shared" si="10"/>
        <v>0</v>
      </c>
    </row>
    <row r="52" spans="1:28" ht="11.25" customHeight="1">
      <c r="A52" s="271">
        <v>0.25</v>
      </c>
      <c r="B52" s="250"/>
      <c r="C52" s="251">
        <v>0.00105</v>
      </c>
      <c r="D52" s="251"/>
      <c r="E52" s="252">
        <v>0.000971</v>
      </c>
      <c r="F52" s="251">
        <v>0.046875</v>
      </c>
      <c r="J52" s="275">
        <f t="shared" si="0"/>
        <v>0.25</v>
      </c>
      <c r="K52" s="262">
        <f t="shared" si="1"/>
        <v>0</v>
      </c>
      <c r="L52" s="262">
        <f t="shared" si="2"/>
        <v>0.000971</v>
      </c>
      <c r="N52" s="275">
        <f t="shared" si="3"/>
        <v>0.25</v>
      </c>
      <c r="O52" s="262">
        <f t="shared" si="4"/>
        <v>0</v>
      </c>
      <c r="P52" s="275">
        <f t="shared" si="3"/>
        <v>0.25</v>
      </c>
      <c r="Q52" s="262">
        <f t="shared" si="5"/>
        <v>0</v>
      </c>
      <c r="S52" s="275">
        <f t="shared" si="6"/>
        <v>0.25</v>
      </c>
      <c r="T52" s="262">
        <f t="shared" si="7"/>
        <v>0.001096</v>
      </c>
      <c r="U52" s="275">
        <f t="shared" si="6"/>
        <v>0.25</v>
      </c>
      <c r="V52" s="262">
        <f t="shared" si="8"/>
        <v>0.000971</v>
      </c>
      <c r="X52" s="253">
        <v>0</v>
      </c>
      <c r="Y52" s="276">
        <f t="shared" si="9"/>
        <v>0</v>
      </c>
      <c r="AA52" s="249">
        <v>0.000971</v>
      </c>
      <c r="AB52" s="276">
        <f t="shared" si="10"/>
        <v>0</v>
      </c>
    </row>
    <row r="53" spans="1:28" ht="11.25" customHeight="1">
      <c r="A53" s="271">
        <v>0.256944444444444</v>
      </c>
      <c r="B53" s="250"/>
      <c r="C53" s="251">
        <v>0.001075</v>
      </c>
      <c r="D53" s="251"/>
      <c r="E53" s="252">
        <v>0.000971</v>
      </c>
      <c r="F53" s="251">
        <v>0.046875</v>
      </c>
      <c r="J53" s="275">
        <f t="shared" si="0"/>
        <v>0.256944444444444</v>
      </c>
      <c r="K53" s="262">
        <f t="shared" si="1"/>
        <v>0</v>
      </c>
      <c r="L53" s="262">
        <f t="shared" si="2"/>
        <v>0.000971</v>
      </c>
      <c r="N53" s="275">
        <f t="shared" si="3"/>
        <v>0.256944444444444</v>
      </c>
      <c r="O53" s="262">
        <f t="shared" si="4"/>
        <v>0</v>
      </c>
      <c r="P53" s="275">
        <f t="shared" si="3"/>
        <v>0.256944444444444</v>
      </c>
      <c r="Q53" s="262">
        <f t="shared" si="5"/>
        <v>0</v>
      </c>
      <c r="S53" s="275">
        <f t="shared" si="6"/>
        <v>0.256944444444444</v>
      </c>
      <c r="T53" s="262">
        <f t="shared" si="7"/>
        <v>0.001096</v>
      </c>
      <c r="U53" s="275">
        <f t="shared" si="6"/>
        <v>0.256944444444444</v>
      </c>
      <c r="V53" s="262">
        <f t="shared" si="8"/>
        <v>0.000971</v>
      </c>
      <c r="X53" s="253">
        <v>0</v>
      </c>
      <c r="Y53" s="276">
        <f t="shared" si="9"/>
        <v>0</v>
      </c>
      <c r="AA53" s="249">
        <v>0.000971</v>
      </c>
      <c r="AB53" s="276">
        <f t="shared" si="10"/>
        <v>0</v>
      </c>
    </row>
    <row r="54" spans="1:28" ht="11.25" customHeight="1">
      <c r="A54" s="271">
        <v>0.263888888888888</v>
      </c>
      <c r="B54" s="250"/>
      <c r="C54" s="251">
        <v>0.0011</v>
      </c>
      <c r="D54" s="251"/>
      <c r="E54" s="252">
        <v>0.001224</v>
      </c>
      <c r="F54" s="251">
        <v>0.054688</v>
      </c>
      <c r="J54" s="275">
        <f t="shared" si="0"/>
        <v>0.263888888888888</v>
      </c>
      <c r="K54" s="262">
        <f t="shared" si="1"/>
        <v>0</v>
      </c>
      <c r="L54" s="262">
        <f t="shared" si="2"/>
        <v>0.001224</v>
      </c>
      <c r="N54" s="275">
        <f t="shared" si="3"/>
        <v>0.263888888888888</v>
      </c>
      <c r="O54" s="262">
        <f t="shared" si="4"/>
        <v>0</v>
      </c>
      <c r="P54" s="275">
        <f t="shared" si="3"/>
        <v>0.263888888888888</v>
      </c>
      <c r="Q54" s="262">
        <f t="shared" si="5"/>
        <v>0</v>
      </c>
      <c r="S54" s="275">
        <f t="shared" si="6"/>
        <v>0.263888888888888</v>
      </c>
      <c r="T54" s="262">
        <f t="shared" si="7"/>
        <v>0.001381</v>
      </c>
      <c r="U54" s="275">
        <f t="shared" si="6"/>
        <v>0.263888888888888</v>
      </c>
      <c r="V54" s="262">
        <f t="shared" si="8"/>
        <v>0.001224</v>
      </c>
      <c r="X54" s="253">
        <v>0</v>
      </c>
      <c r="Y54" s="276">
        <f t="shared" si="9"/>
        <v>0</v>
      </c>
      <c r="AA54" s="249">
        <v>0.001224</v>
      </c>
      <c r="AB54" s="276">
        <f t="shared" si="10"/>
        <v>0</v>
      </c>
    </row>
    <row r="55" spans="1:28" ht="11.25" customHeight="1">
      <c r="A55" s="271">
        <v>0.270833333333333</v>
      </c>
      <c r="B55" s="250"/>
      <c r="C55" s="251">
        <v>0.001125</v>
      </c>
      <c r="D55" s="251"/>
      <c r="E55" s="252">
        <v>0.000971</v>
      </c>
      <c r="F55" s="251">
        <v>0.046875</v>
      </c>
      <c r="J55" s="275">
        <f t="shared" si="0"/>
        <v>0.270833333333333</v>
      </c>
      <c r="K55" s="262">
        <f t="shared" si="1"/>
        <v>0</v>
      </c>
      <c r="L55" s="262">
        <f t="shared" si="2"/>
        <v>0.000971</v>
      </c>
      <c r="N55" s="275">
        <f t="shared" si="3"/>
        <v>0.270833333333333</v>
      </c>
      <c r="O55" s="262">
        <f t="shared" si="4"/>
        <v>0</v>
      </c>
      <c r="P55" s="275">
        <f t="shared" si="3"/>
        <v>0.270833333333333</v>
      </c>
      <c r="Q55" s="262">
        <f t="shared" si="5"/>
        <v>0</v>
      </c>
      <c r="S55" s="275">
        <f t="shared" si="6"/>
        <v>0.270833333333333</v>
      </c>
      <c r="T55" s="262">
        <f t="shared" si="7"/>
        <v>0.001096</v>
      </c>
      <c r="U55" s="275">
        <f t="shared" si="6"/>
        <v>0.270833333333333</v>
      </c>
      <c r="V55" s="262">
        <f t="shared" si="8"/>
        <v>0.000971</v>
      </c>
      <c r="X55" s="253">
        <v>0</v>
      </c>
      <c r="Y55" s="276">
        <f t="shared" si="9"/>
        <v>0</v>
      </c>
      <c r="AA55" s="249">
        <v>0.000971</v>
      </c>
      <c r="AB55" s="276">
        <f t="shared" si="10"/>
        <v>0</v>
      </c>
    </row>
    <row r="56" spans="1:28" ht="11.25" customHeight="1">
      <c r="A56" s="271">
        <v>0.277777777777777</v>
      </c>
      <c r="B56" s="250"/>
      <c r="C56" s="251">
        <v>0.00115</v>
      </c>
      <c r="D56" s="251"/>
      <c r="E56" s="252">
        <v>0.001224</v>
      </c>
      <c r="F56" s="251">
        <v>0.054688</v>
      </c>
      <c r="J56" s="275">
        <f t="shared" si="0"/>
        <v>0.277777777777777</v>
      </c>
      <c r="K56" s="262">
        <f t="shared" si="1"/>
        <v>0</v>
      </c>
      <c r="L56" s="262">
        <f t="shared" si="2"/>
        <v>0.001224</v>
      </c>
      <c r="N56" s="275">
        <f t="shared" si="3"/>
        <v>0.277777777777777</v>
      </c>
      <c r="O56" s="262">
        <f t="shared" si="4"/>
        <v>0</v>
      </c>
      <c r="P56" s="275">
        <f t="shared" si="3"/>
        <v>0.277777777777777</v>
      </c>
      <c r="Q56" s="262">
        <f t="shared" si="5"/>
        <v>0</v>
      </c>
      <c r="S56" s="275">
        <f t="shared" si="6"/>
        <v>0.277777777777777</v>
      </c>
      <c r="T56" s="262">
        <f t="shared" si="7"/>
        <v>0.001381</v>
      </c>
      <c r="U56" s="275">
        <f t="shared" si="6"/>
        <v>0.277777777777777</v>
      </c>
      <c r="V56" s="262">
        <f t="shared" si="8"/>
        <v>0.001224</v>
      </c>
      <c r="X56" s="253">
        <v>0</v>
      </c>
      <c r="Y56" s="276">
        <f t="shared" si="9"/>
        <v>0</v>
      </c>
      <c r="AA56" s="249">
        <v>0.001224</v>
      </c>
      <c r="AB56" s="276">
        <f t="shared" si="10"/>
        <v>0</v>
      </c>
    </row>
    <row r="57" spans="1:28" ht="11.25" customHeight="1">
      <c r="A57" s="271">
        <v>0.284722222222222</v>
      </c>
      <c r="B57" s="250"/>
      <c r="C57" s="251">
        <v>0.001175</v>
      </c>
      <c r="D57" s="251"/>
      <c r="E57" s="252">
        <v>0.001224</v>
      </c>
      <c r="F57" s="251">
        <v>0.054688</v>
      </c>
      <c r="J57" s="275">
        <f t="shared" si="0"/>
        <v>0.284722222222222</v>
      </c>
      <c r="K57" s="262">
        <f t="shared" si="1"/>
        <v>0</v>
      </c>
      <c r="L57" s="262">
        <f t="shared" si="2"/>
        <v>0.001224</v>
      </c>
      <c r="N57" s="275">
        <f t="shared" si="3"/>
        <v>0.284722222222222</v>
      </c>
      <c r="O57" s="262">
        <f t="shared" si="4"/>
        <v>0</v>
      </c>
      <c r="P57" s="275">
        <f t="shared" si="3"/>
        <v>0.284722222222222</v>
      </c>
      <c r="Q57" s="262">
        <f t="shared" si="5"/>
        <v>0</v>
      </c>
      <c r="S57" s="275">
        <f t="shared" si="6"/>
        <v>0.284722222222222</v>
      </c>
      <c r="T57" s="262">
        <f t="shared" si="7"/>
        <v>0.001381</v>
      </c>
      <c r="U57" s="275">
        <f t="shared" si="6"/>
        <v>0.284722222222222</v>
      </c>
      <c r="V57" s="262">
        <f t="shared" si="8"/>
        <v>0.001224</v>
      </c>
      <c r="X57" s="253">
        <v>0</v>
      </c>
      <c r="Y57" s="276">
        <f t="shared" si="9"/>
        <v>0</v>
      </c>
      <c r="AA57" s="249">
        <v>0.001224</v>
      </c>
      <c r="AB57" s="276">
        <f t="shared" si="10"/>
        <v>0</v>
      </c>
    </row>
    <row r="58" spans="1:28" ht="11.25" customHeight="1">
      <c r="A58" s="271">
        <v>0.291666666666666</v>
      </c>
      <c r="B58" s="250"/>
      <c r="C58" s="251">
        <v>0.0012</v>
      </c>
      <c r="D58" s="251"/>
      <c r="E58" s="252">
        <v>0.001224</v>
      </c>
      <c r="F58" s="251">
        <v>0.054688</v>
      </c>
      <c r="J58" s="275">
        <f t="shared" si="0"/>
        <v>0.291666666666666</v>
      </c>
      <c r="K58" s="262">
        <f t="shared" si="1"/>
        <v>0</v>
      </c>
      <c r="L58" s="262">
        <f t="shared" si="2"/>
        <v>0.001224</v>
      </c>
      <c r="N58" s="275">
        <f t="shared" si="3"/>
        <v>0.291666666666666</v>
      </c>
      <c r="O58" s="262">
        <f t="shared" si="4"/>
        <v>0</v>
      </c>
      <c r="P58" s="275">
        <f t="shared" si="3"/>
        <v>0.291666666666666</v>
      </c>
      <c r="Q58" s="262">
        <f t="shared" si="5"/>
        <v>0</v>
      </c>
      <c r="S58" s="275">
        <f t="shared" si="6"/>
        <v>0.291666666666666</v>
      </c>
      <c r="T58" s="262">
        <f t="shared" si="7"/>
        <v>0.001381</v>
      </c>
      <c r="U58" s="275">
        <f t="shared" si="6"/>
        <v>0.291666666666666</v>
      </c>
      <c r="V58" s="262">
        <f t="shared" si="8"/>
        <v>0.001224</v>
      </c>
      <c r="X58" s="253">
        <v>0</v>
      </c>
      <c r="Y58" s="276">
        <f t="shared" si="9"/>
        <v>0</v>
      </c>
      <c r="AA58" s="249">
        <v>0.001224</v>
      </c>
      <c r="AB58" s="276">
        <f t="shared" si="10"/>
        <v>0</v>
      </c>
    </row>
    <row r="59" spans="1:28" ht="11.25" customHeight="1">
      <c r="A59" s="271">
        <v>0.298611111111111</v>
      </c>
      <c r="B59" s="250"/>
      <c r="C59" s="251">
        <v>0.001225</v>
      </c>
      <c r="D59" s="251"/>
      <c r="E59" s="252">
        <v>0.001224</v>
      </c>
      <c r="F59" s="251">
        <v>0.054688</v>
      </c>
      <c r="J59" s="275">
        <f t="shared" si="0"/>
        <v>0.298611111111111</v>
      </c>
      <c r="K59" s="262">
        <f t="shared" si="1"/>
        <v>0</v>
      </c>
      <c r="L59" s="262">
        <f t="shared" si="2"/>
        <v>0.001224</v>
      </c>
      <c r="N59" s="275">
        <f t="shared" si="3"/>
        <v>0.298611111111111</v>
      </c>
      <c r="O59" s="262">
        <f t="shared" si="4"/>
        <v>0</v>
      </c>
      <c r="P59" s="275">
        <f t="shared" si="3"/>
        <v>0.298611111111111</v>
      </c>
      <c r="Q59" s="262">
        <f t="shared" si="5"/>
        <v>0</v>
      </c>
      <c r="S59" s="275">
        <f t="shared" si="6"/>
        <v>0.298611111111111</v>
      </c>
      <c r="T59" s="262">
        <f t="shared" si="7"/>
        <v>0.001381</v>
      </c>
      <c r="U59" s="275">
        <f t="shared" si="6"/>
        <v>0.298611111111111</v>
      </c>
      <c r="V59" s="262">
        <f t="shared" si="8"/>
        <v>0.001224</v>
      </c>
      <c r="X59" s="253">
        <v>0</v>
      </c>
      <c r="Y59" s="276">
        <f t="shared" si="9"/>
        <v>0</v>
      </c>
      <c r="AA59" s="249">
        <v>0.001224</v>
      </c>
      <c r="AB59" s="276">
        <f t="shared" si="10"/>
        <v>0</v>
      </c>
    </row>
    <row r="60" spans="1:28" ht="11.25" customHeight="1">
      <c r="A60" s="271">
        <v>0.305555555555555</v>
      </c>
      <c r="B60" s="250"/>
      <c r="C60" s="251">
        <v>0.001275</v>
      </c>
      <c r="D60" s="251"/>
      <c r="E60" s="252">
        <v>0.001224</v>
      </c>
      <c r="F60" s="251">
        <v>0.054688</v>
      </c>
      <c r="J60" s="275">
        <f t="shared" si="0"/>
        <v>0.305555555555555</v>
      </c>
      <c r="K60" s="262">
        <f t="shared" si="1"/>
        <v>0</v>
      </c>
      <c r="L60" s="262">
        <f t="shared" si="2"/>
        <v>0.001224</v>
      </c>
      <c r="N60" s="275">
        <f t="shared" si="3"/>
        <v>0.305555555555555</v>
      </c>
      <c r="O60" s="262">
        <f t="shared" si="4"/>
        <v>0</v>
      </c>
      <c r="P60" s="275">
        <f t="shared" si="3"/>
        <v>0.305555555555555</v>
      </c>
      <c r="Q60" s="262">
        <f t="shared" si="5"/>
        <v>0</v>
      </c>
      <c r="S60" s="275">
        <f t="shared" si="6"/>
        <v>0.305555555555555</v>
      </c>
      <c r="T60" s="262">
        <f t="shared" si="7"/>
        <v>0.001381</v>
      </c>
      <c r="U60" s="275">
        <f t="shared" si="6"/>
        <v>0.305555555555555</v>
      </c>
      <c r="V60" s="262">
        <f t="shared" si="8"/>
        <v>0.001224</v>
      </c>
      <c r="X60" s="253">
        <v>0</v>
      </c>
      <c r="Y60" s="276">
        <f t="shared" si="9"/>
        <v>0</v>
      </c>
      <c r="AA60" s="249">
        <v>0.001224</v>
      </c>
      <c r="AB60" s="276">
        <f t="shared" si="10"/>
        <v>0</v>
      </c>
    </row>
    <row r="61" spans="1:28" ht="11.25" customHeight="1">
      <c r="A61" s="271">
        <v>0.3125</v>
      </c>
      <c r="B61" s="250"/>
      <c r="C61" s="251">
        <v>0.0013</v>
      </c>
      <c r="D61" s="251"/>
      <c r="E61" s="252">
        <v>0.001224</v>
      </c>
      <c r="F61" s="251">
        <v>0.054688</v>
      </c>
      <c r="J61" s="275">
        <f t="shared" si="0"/>
        <v>0.3125</v>
      </c>
      <c r="K61" s="262">
        <f t="shared" si="1"/>
        <v>0</v>
      </c>
      <c r="L61" s="262">
        <f t="shared" si="2"/>
        <v>0.001224</v>
      </c>
      <c r="N61" s="275">
        <f t="shared" si="3"/>
        <v>0.3125</v>
      </c>
      <c r="O61" s="262">
        <f t="shared" si="4"/>
        <v>0</v>
      </c>
      <c r="P61" s="275">
        <f t="shared" si="3"/>
        <v>0.3125</v>
      </c>
      <c r="Q61" s="262">
        <f t="shared" si="5"/>
        <v>0</v>
      </c>
      <c r="S61" s="275">
        <f t="shared" si="6"/>
        <v>0.3125</v>
      </c>
      <c r="T61" s="262">
        <f t="shared" si="7"/>
        <v>0.001381</v>
      </c>
      <c r="U61" s="275">
        <f t="shared" si="6"/>
        <v>0.3125</v>
      </c>
      <c r="V61" s="262">
        <f t="shared" si="8"/>
        <v>0.001224</v>
      </c>
      <c r="X61" s="253">
        <v>0</v>
      </c>
      <c r="Y61" s="276">
        <f t="shared" si="9"/>
        <v>0</v>
      </c>
      <c r="AA61" s="249">
        <v>0.001224</v>
      </c>
      <c r="AB61" s="276">
        <f t="shared" si="10"/>
        <v>0</v>
      </c>
    </row>
    <row r="62" spans="1:28" ht="11.25" customHeight="1">
      <c r="A62" s="271">
        <v>0.319444444444444</v>
      </c>
      <c r="B62" s="250"/>
      <c r="C62" s="251">
        <v>0.00135</v>
      </c>
      <c r="D62" s="251"/>
      <c r="E62" s="252">
        <v>0.001496</v>
      </c>
      <c r="F62" s="251">
        <v>0.0625</v>
      </c>
      <c r="J62" s="275">
        <f t="shared" si="0"/>
        <v>0.319444444444444</v>
      </c>
      <c r="K62" s="262">
        <f t="shared" si="1"/>
        <v>0</v>
      </c>
      <c r="L62" s="262">
        <f t="shared" si="2"/>
        <v>0.001495</v>
      </c>
      <c r="N62" s="275">
        <f t="shared" si="3"/>
        <v>0.319444444444444</v>
      </c>
      <c r="O62" s="262">
        <f t="shared" si="4"/>
        <v>0</v>
      </c>
      <c r="P62" s="275">
        <f t="shared" si="3"/>
        <v>0.319444444444444</v>
      </c>
      <c r="Q62" s="262">
        <f t="shared" si="5"/>
        <v>0</v>
      </c>
      <c r="S62" s="275">
        <f t="shared" si="6"/>
        <v>0.319444444444444</v>
      </c>
      <c r="T62" s="262">
        <f t="shared" si="7"/>
        <v>0.001687</v>
      </c>
      <c r="U62" s="275">
        <f t="shared" si="6"/>
        <v>0.319444444444444</v>
      </c>
      <c r="V62" s="262">
        <f t="shared" si="8"/>
        <v>0.001495</v>
      </c>
      <c r="X62" s="253">
        <v>0</v>
      </c>
      <c r="Y62" s="276">
        <f t="shared" si="9"/>
        <v>0</v>
      </c>
      <c r="AA62" s="249">
        <v>0.001496</v>
      </c>
      <c r="AB62" s="276">
        <f t="shared" si="10"/>
        <v>9.999999999999159E-07</v>
      </c>
    </row>
    <row r="63" spans="1:28" ht="11.25" customHeight="1">
      <c r="A63" s="271">
        <v>0.326388888888888</v>
      </c>
      <c r="B63" s="250"/>
      <c r="C63" s="251">
        <v>0.0014</v>
      </c>
      <c r="D63" s="251"/>
      <c r="E63" s="252">
        <v>0.001224</v>
      </c>
      <c r="F63" s="251">
        <v>0.054688</v>
      </c>
      <c r="J63" s="275">
        <f t="shared" si="0"/>
        <v>0.326388888888888</v>
      </c>
      <c r="K63" s="262">
        <f t="shared" si="1"/>
        <v>0</v>
      </c>
      <c r="L63" s="262">
        <f t="shared" si="2"/>
        <v>0.001224</v>
      </c>
      <c r="N63" s="275">
        <f t="shared" si="3"/>
        <v>0.326388888888888</v>
      </c>
      <c r="O63" s="262">
        <f t="shared" si="4"/>
        <v>0</v>
      </c>
      <c r="P63" s="275">
        <f t="shared" si="3"/>
        <v>0.326388888888888</v>
      </c>
      <c r="Q63" s="262">
        <f t="shared" si="5"/>
        <v>0</v>
      </c>
      <c r="S63" s="275">
        <f t="shared" si="6"/>
        <v>0.326388888888888</v>
      </c>
      <c r="T63" s="262">
        <f t="shared" si="7"/>
        <v>0.001381</v>
      </c>
      <c r="U63" s="275">
        <f t="shared" si="6"/>
        <v>0.326388888888888</v>
      </c>
      <c r="V63" s="262">
        <f t="shared" si="8"/>
        <v>0.001224</v>
      </c>
      <c r="X63" s="253">
        <v>0</v>
      </c>
      <c r="Y63" s="276">
        <f t="shared" si="9"/>
        <v>0</v>
      </c>
      <c r="AA63" s="249">
        <v>0.001224</v>
      </c>
      <c r="AB63" s="276">
        <f t="shared" si="10"/>
        <v>0</v>
      </c>
    </row>
    <row r="64" spans="1:28" ht="11.25" customHeight="1">
      <c r="A64" s="271">
        <v>0.333333333333333</v>
      </c>
      <c r="B64" s="250"/>
      <c r="C64" s="251">
        <v>0.001425</v>
      </c>
      <c r="D64" s="251"/>
      <c r="E64" s="252">
        <v>0.001496</v>
      </c>
      <c r="F64" s="251">
        <v>0.0625</v>
      </c>
      <c r="J64" s="275">
        <f t="shared" si="0"/>
        <v>0.333333333333333</v>
      </c>
      <c r="K64" s="262">
        <f t="shared" si="1"/>
        <v>0</v>
      </c>
      <c r="L64" s="262">
        <f t="shared" si="2"/>
        <v>0.001495</v>
      </c>
      <c r="N64" s="275">
        <f t="shared" si="3"/>
        <v>0.333333333333333</v>
      </c>
      <c r="O64" s="262">
        <f t="shared" si="4"/>
        <v>0</v>
      </c>
      <c r="P64" s="275">
        <f t="shared" si="3"/>
        <v>0.333333333333333</v>
      </c>
      <c r="Q64" s="262">
        <f t="shared" si="5"/>
        <v>0</v>
      </c>
      <c r="S64" s="275">
        <f t="shared" si="6"/>
        <v>0.333333333333333</v>
      </c>
      <c r="T64" s="262">
        <f t="shared" si="7"/>
        <v>0.001687</v>
      </c>
      <c r="U64" s="275">
        <f t="shared" si="6"/>
        <v>0.333333333333333</v>
      </c>
      <c r="V64" s="262">
        <f t="shared" si="8"/>
        <v>0.001495</v>
      </c>
      <c r="X64" s="253">
        <v>0</v>
      </c>
      <c r="Y64" s="276">
        <f t="shared" si="9"/>
        <v>0</v>
      </c>
      <c r="AA64" s="249">
        <v>0.001496</v>
      </c>
      <c r="AB64" s="276">
        <f t="shared" si="10"/>
        <v>9.999999999999159E-07</v>
      </c>
    </row>
    <row r="65" spans="1:28" ht="11.25" customHeight="1">
      <c r="A65" s="271">
        <v>0.340277777777777</v>
      </c>
      <c r="B65" s="250"/>
      <c r="C65" s="251">
        <v>0.001475</v>
      </c>
      <c r="D65" s="251"/>
      <c r="E65" s="252">
        <v>0.001496</v>
      </c>
      <c r="F65" s="251">
        <v>0.0625</v>
      </c>
      <c r="J65" s="275">
        <f t="shared" si="0"/>
        <v>0.340277777777777</v>
      </c>
      <c r="K65" s="262">
        <f t="shared" si="1"/>
        <v>0</v>
      </c>
      <c r="L65" s="262">
        <f t="shared" si="2"/>
        <v>0.001495</v>
      </c>
      <c r="N65" s="275">
        <f t="shared" si="3"/>
        <v>0.340277777777777</v>
      </c>
      <c r="O65" s="262">
        <f t="shared" si="4"/>
        <v>0</v>
      </c>
      <c r="P65" s="275">
        <f t="shared" si="3"/>
        <v>0.340277777777777</v>
      </c>
      <c r="Q65" s="262">
        <f t="shared" si="5"/>
        <v>0</v>
      </c>
      <c r="S65" s="275">
        <f t="shared" si="6"/>
        <v>0.340277777777777</v>
      </c>
      <c r="T65" s="262">
        <f t="shared" si="7"/>
        <v>0.001687</v>
      </c>
      <c r="U65" s="275">
        <f t="shared" si="6"/>
        <v>0.340277777777777</v>
      </c>
      <c r="V65" s="262">
        <f t="shared" si="8"/>
        <v>0.001495</v>
      </c>
      <c r="X65" s="253">
        <v>0</v>
      </c>
      <c r="Y65" s="276">
        <f t="shared" si="9"/>
        <v>0</v>
      </c>
      <c r="AA65" s="249">
        <v>0.001496</v>
      </c>
      <c r="AB65" s="276">
        <f t="shared" si="10"/>
        <v>9.999999999999159E-07</v>
      </c>
    </row>
    <row r="66" spans="1:28" ht="11.25" customHeight="1">
      <c r="A66" s="271">
        <v>0.347222222222222</v>
      </c>
      <c r="B66" s="250"/>
      <c r="C66" s="251">
        <v>0.00155</v>
      </c>
      <c r="D66" s="251"/>
      <c r="E66" s="252">
        <v>0.001496</v>
      </c>
      <c r="F66" s="251">
        <v>0.0625</v>
      </c>
      <c r="J66" s="275">
        <f t="shared" si="0"/>
        <v>0.347222222222222</v>
      </c>
      <c r="K66" s="262">
        <f t="shared" si="1"/>
        <v>0</v>
      </c>
      <c r="L66" s="262">
        <f t="shared" si="2"/>
        <v>0.001495</v>
      </c>
      <c r="N66" s="275">
        <f t="shared" si="3"/>
        <v>0.347222222222222</v>
      </c>
      <c r="O66" s="262">
        <f t="shared" si="4"/>
        <v>0</v>
      </c>
      <c r="P66" s="275">
        <f t="shared" si="3"/>
        <v>0.347222222222222</v>
      </c>
      <c r="Q66" s="262">
        <f t="shared" si="5"/>
        <v>0</v>
      </c>
      <c r="S66" s="275">
        <f t="shared" si="6"/>
        <v>0.347222222222222</v>
      </c>
      <c r="T66" s="262">
        <f t="shared" si="7"/>
        <v>0.001687</v>
      </c>
      <c r="U66" s="275">
        <f t="shared" si="6"/>
        <v>0.347222222222222</v>
      </c>
      <c r="V66" s="262">
        <f t="shared" si="8"/>
        <v>0.001495</v>
      </c>
      <c r="X66" s="253">
        <v>0</v>
      </c>
      <c r="Y66" s="276">
        <f t="shared" si="9"/>
        <v>0</v>
      </c>
      <c r="AA66" s="249">
        <v>0.001496</v>
      </c>
      <c r="AB66" s="276">
        <f t="shared" si="10"/>
        <v>9.999999999999159E-07</v>
      </c>
    </row>
    <row r="67" spans="1:28" ht="11.25" customHeight="1">
      <c r="A67" s="271">
        <v>0.354166666666666</v>
      </c>
      <c r="B67" s="250"/>
      <c r="C67" s="251">
        <v>0.0016</v>
      </c>
      <c r="D67" s="251"/>
      <c r="E67" s="252">
        <v>0.001496</v>
      </c>
      <c r="F67" s="251">
        <v>0.0625</v>
      </c>
      <c r="J67" s="275">
        <f t="shared" si="0"/>
        <v>0.354166666666666</v>
      </c>
      <c r="K67" s="262">
        <f t="shared" si="1"/>
        <v>0</v>
      </c>
      <c r="L67" s="262">
        <f t="shared" si="2"/>
        <v>0.001495</v>
      </c>
      <c r="N67" s="275">
        <f t="shared" si="3"/>
        <v>0.354166666666666</v>
      </c>
      <c r="O67" s="262">
        <f t="shared" si="4"/>
        <v>0</v>
      </c>
      <c r="P67" s="275">
        <f t="shared" si="3"/>
        <v>0.354166666666666</v>
      </c>
      <c r="Q67" s="262">
        <f t="shared" si="5"/>
        <v>0</v>
      </c>
      <c r="S67" s="275">
        <f t="shared" si="6"/>
        <v>0.354166666666666</v>
      </c>
      <c r="T67" s="262">
        <f t="shared" si="7"/>
        <v>0.001687</v>
      </c>
      <c r="U67" s="275">
        <f t="shared" si="6"/>
        <v>0.354166666666666</v>
      </c>
      <c r="V67" s="262">
        <f t="shared" si="8"/>
        <v>0.001495</v>
      </c>
      <c r="X67" s="253">
        <v>0</v>
      </c>
      <c r="Y67" s="276">
        <f t="shared" si="9"/>
        <v>0</v>
      </c>
      <c r="AA67" s="249">
        <v>0.001496</v>
      </c>
      <c r="AB67" s="276">
        <f t="shared" si="10"/>
        <v>9.999999999999159E-07</v>
      </c>
    </row>
    <row r="68" spans="1:28" ht="11.25" customHeight="1">
      <c r="A68" s="271">
        <v>0.361111111111111</v>
      </c>
      <c r="B68" s="250"/>
      <c r="C68" s="251">
        <v>0.00165</v>
      </c>
      <c r="D68" s="251"/>
      <c r="E68" s="252">
        <v>0.001891</v>
      </c>
      <c r="F68" s="251">
        <v>0.078125</v>
      </c>
      <c r="J68" s="275">
        <f t="shared" si="0"/>
        <v>0.361111111111111</v>
      </c>
      <c r="K68" s="262">
        <f t="shared" si="1"/>
        <v>0</v>
      </c>
      <c r="L68" s="262">
        <f t="shared" si="2"/>
        <v>0.001891</v>
      </c>
      <c r="N68" s="275">
        <f t="shared" si="3"/>
        <v>0.361111111111111</v>
      </c>
      <c r="O68" s="262">
        <f t="shared" si="4"/>
        <v>0</v>
      </c>
      <c r="P68" s="275">
        <f t="shared" si="3"/>
        <v>0.361111111111111</v>
      </c>
      <c r="Q68" s="262">
        <f t="shared" si="5"/>
        <v>0</v>
      </c>
      <c r="S68" s="275">
        <f t="shared" si="6"/>
        <v>0.361111111111111</v>
      </c>
      <c r="T68" s="262">
        <f t="shared" si="7"/>
        <v>0.002186</v>
      </c>
      <c r="U68" s="275">
        <f t="shared" si="6"/>
        <v>0.361111111111111</v>
      </c>
      <c r="V68" s="262">
        <f t="shared" si="8"/>
        <v>0.001891</v>
      </c>
      <c r="X68" s="253">
        <v>0</v>
      </c>
      <c r="Y68" s="276">
        <f t="shared" si="9"/>
        <v>0</v>
      </c>
      <c r="AA68" s="249">
        <v>0.001891</v>
      </c>
      <c r="AB68" s="276">
        <f t="shared" si="10"/>
        <v>0</v>
      </c>
    </row>
    <row r="69" spans="1:28" ht="11.25" customHeight="1">
      <c r="A69" s="271">
        <v>0.368055555555555</v>
      </c>
      <c r="B69" s="250"/>
      <c r="C69" s="251">
        <v>0.001725</v>
      </c>
      <c r="D69" s="251"/>
      <c r="E69" s="252">
        <v>0.001496</v>
      </c>
      <c r="F69" s="251">
        <v>0.0625</v>
      </c>
      <c r="J69" s="275">
        <f t="shared" si="0"/>
        <v>0.368055555555555</v>
      </c>
      <c r="K69" s="262">
        <f t="shared" si="1"/>
        <v>0</v>
      </c>
      <c r="L69" s="262">
        <f t="shared" si="2"/>
        <v>0.001495</v>
      </c>
      <c r="N69" s="275">
        <f t="shared" si="3"/>
        <v>0.368055555555555</v>
      </c>
      <c r="O69" s="262">
        <f t="shared" si="4"/>
        <v>0</v>
      </c>
      <c r="P69" s="275">
        <f t="shared" si="3"/>
        <v>0.368055555555555</v>
      </c>
      <c r="Q69" s="262">
        <f t="shared" si="5"/>
        <v>0</v>
      </c>
      <c r="S69" s="275">
        <f t="shared" si="6"/>
        <v>0.368055555555555</v>
      </c>
      <c r="T69" s="262">
        <f t="shared" si="7"/>
        <v>0.001687</v>
      </c>
      <c r="U69" s="275">
        <f t="shared" si="6"/>
        <v>0.368055555555555</v>
      </c>
      <c r="V69" s="262">
        <f t="shared" si="8"/>
        <v>0.001495</v>
      </c>
      <c r="X69" s="253">
        <v>0</v>
      </c>
      <c r="Y69" s="276">
        <f t="shared" si="9"/>
        <v>0</v>
      </c>
      <c r="AA69" s="249">
        <v>0.001496</v>
      </c>
      <c r="AB69" s="276">
        <f t="shared" si="10"/>
        <v>9.999999999999159E-07</v>
      </c>
    </row>
    <row r="70" spans="1:28" ht="11.25" customHeight="1">
      <c r="A70" s="271">
        <v>0.375</v>
      </c>
      <c r="B70" s="250"/>
      <c r="C70" s="251">
        <v>0.0018</v>
      </c>
      <c r="D70" s="251"/>
      <c r="E70" s="252">
        <v>0.001999</v>
      </c>
      <c r="F70" s="251">
        <v>0.09375</v>
      </c>
      <c r="J70" s="275">
        <f t="shared" si="0"/>
        <v>0.375</v>
      </c>
      <c r="K70" s="262">
        <f t="shared" si="1"/>
        <v>0</v>
      </c>
      <c r="L70" s="262">
        <f t="shared" si="2"/>
        <v>0.001999</v>
      </c>
      <c r="N70" s="275">
        <f t="shared" si="3"/>
        <v>0.375</v>
      </c>
      <c r="O70" s="262">
        <f t="shared" si="4"/>
        <v>0</v>
      </c>
      <c r="P70" s="275">
        <f t="shared" si="3"/>
        <v>0.375</v>
      </c>
      <c r="Q70" s="262">
        <f t="shared" si="5"/>
        <v>0</v>
      </c>
      <c r="S70" s="275">
        <f t="shared" si="6"/>
        <v>0.375</v>
      </c>
      <c r="T70" s="262">
        <f t="shared" si="7"/>
        <v>0.00244</v>
      </c>
      <c r="U70" s="275">
        <f t="shared" si="6"/>
        <v>0.375</v>
      </c>
      <c r="V70" s="262">
        <f t="shared" si="8"/>
        <v>0.001999</v>
      </c>
      <c r="X70" s="253">
        <v>0</v>
      </c>
      <c r="Y70" s="276">
        <f t="shared" si="9"/>
        <v>0</v>
      </c>
      <c r="AA70" s="249">
        <v>0.001999</v>
      </c>
      <c r="AB70" s="276">
        <f t="shared" si="10"/>
        <v>0</v>
      </c>
    </row>
    <row r="71" spans="1:28" ht="11.25" customHeight="1">
      <c r="A71" s="271">
        <v>0.381944444444444</v>
      </c>
      <c r="B71" s="250"/>
      <c r="C71" s="251">
        <v>0.001875</v>
      </c>
      <c r="D71" s="251"/>
      <c r="E71" s="252">
        <v>0.001891</v>
      </c>
      <c r="F71" s="251">
        <v>0.078125</v>
      </c>
      <c r="J71" s="275">
        <f t="shared" si="0"/>
        <v>0.381944444444444</v>
      </c>
      <c r="K71" s="262">
        <f t="shared" si="1"/>
        <v>0</v>
      </c>
      <c r="L71" s="262">
        <f t="shared" si="2"/>
        <v>0.001891</v>
      </c>
      <c r="N71" s="275">
        <f t="shared" si="3"/>
        <v>0.381944444444444</v>
      </c>
      <c r="O71" s="262">
        <f t="shared" si="4"/>
        <v>0</v>
      </c>
      <c r="P71" s="275">
        <f t="shared" si="3"/>
        <v>0.381944444444444</v>
      </c>
      <c r="Q71" s="262">
        <f t="shared" si="5"/>
        <v>0</v>
      </c>
      <c r="S71" s="275">
        <f t="shared" si="6"/>
        <v>0.381944444444444</v>
      </c>
      <c r="T71" s="262">
        <f t="shared" si="7"/>
        <v>0.002186</v>
      </c>
      <c r="U71" s="275">
        <f t="shared" si="6"/>
        <v>0.381944444444444</v>
      </c>
      <c r="V71" s="262">
        <f t="shared" si="8"/>
        <v>0.001891</v>
      </c>
      <c r="X71" s="253">
        <v>0</v>
      </c>
      <c r="Y71" s="276">
        <f t="shared" si="9"/>
        <v>0</v>
      </c>
      <c r="AA71" s="249">
        <v>0.001891</v>
      </c>
      <c r="AB71" s="276">
        <f t="shared" si="10"/>
        <v>0</v>
      </c>
    </row>
    <row r="72" spans="1:28" ht="11.25" customHeight="1">
      <c r="A72" s="271">
        <v>0.388888888888888</v>
      </c>
      <c r="B72" s="250"/>
      <c r="C72" s="251">
        <v>0.001975</v>
      </c>
      <c r="D72" s="251"/>
      <c r="E72" s="252">
        <v>0.001891</v>
      </c>
      <c r="F72" s="251">
        <v>0.078125</v>
      </c>
      <c r="J72" s="275">
        <f t="shared" si="0"/>
        <v>0.388888888888888</v>
      </c>
      <c r="K72" s="262">
        <f t="shared" si="1"/>
        <v>0</v>
      </c>
      <c r="L72" s="262">
        <f t="shared" si="2"/>
        <v>0.001891</v>
      </c>
      <c r="N72" s="275">
        <f t="shared" si="3"/>
        <v>0.388888888888888</v>
      </c>
      <c r="O72" s="262">
        <f t="shared" si="4"/>
        <v>0</v>
      </c>
      <c r="P72" s="275">
        <f t="shared" si="3"/>
        <v>0.388888888888888</v>
      </c>
      <c r="Q72" s="262">
        <f t="shared" si="5"/>
        <v>0</v>
      </c>
      <c r="S72" s="275">
        <f t="shared" si="6"/>
        <v>0.388888888888888</v>
      </c>
      <c r="T72" s="262">
        <f t="shared" si="7"/>
        <v>0.002186</v>
      </c>
      <c r="U72" s="275">
        <f t="shared" si="6"/>
        <v>0.388888888888888</v>
      </c>
      <c r="V72" s="262">
        <f t="shared" si="8"/>
        <v>0.001891</v>
      </c>
      <c r="X72" s="253">
        <v>0</v>
      </c>
      <c r="Y72" s="276">
        <f t="shared" si="9"/>
        <v>0</v>
      </c>
      <c r="AA72" s="249">
        <v>0.001891</v>
      </c>
      <c r="AB72" s="276">
        <f t="shared" si="10"/>
        <v>0</v>
      </c>
    </row>
    <row r="73" spans="1:28" ht="11.25" customHeight="1">
      <c r="A73" s="271">
        <v>0.395833333333333</v>
      </c>
      <c r="B73" s="250"/>
      <c r="C73" s="251">
        <v>0.002075</v>
      </c>
      <c r="D73" s="251"/>
      <c r="E73" s="252">
        <v>0.002116</v>
      </c>
      <c r="F73" s="251">
        <v>0.109375</v>
      </c>
      <c r="J73" s="275">
        <f t="shared" si="0"/>
        <v>0.395833333333333</v>
      </c>
      <c r="K73" s="262">
        <f t="shared" si="1"/>
        <v>0</v>
      </c>
      <c r="L73" s="262">
        <f t="shared" si="2"/>
        <v>0.002116</v>
      </c>
      <c r="N73" s="275">
        <f t="shared" si="3"/>
        <v>0.395833333333333</v>
      </c>
      <c r="O73" s="262">
        <f t="shared" si="4"/>
        <v>0</v>
      </c>
      <c r="P73" s="275">
        <f t="shared" si="3"/>
        <v>0.395833333333333</v>
      </c>
      <c r="Q73" s="262">
        <f t="shared" si="5"/>
        <v>0</v>
      </c>
      <c r="S73" s="275">
        <f t="shared" si="6"/>
        <v>0.395833333333333</v>
      </c>
      <c r="T73" s="262">
        <f t="shared" si="7"/>
        <v>0.002695</v>
      </c>
      <c r="U73" s="275">
        <f t="shared" si="6"/>
        <v>0.395833333333333</v>
      </c>
      <c r="V73" s="262">
        <f t="shared" si="8"/>
        <v>0.002116</v>
      </c>
      <c r="X73" s="253">
        <v>0</v>
      </c>
      <c r="Y73" s="276">
        <f t="shared" si="9"/>
        <v>0</v>
      </c>
      <c r="AA73" s="249">
        <v>0.002116</v>
      </c>
      <c r="AB73" s="276">
        <f t="shared" si="10"/>
        <v>0</v>
      </c>
    </row>
    <row r="74" spans="1:28" ht="11.25" customHeight="1">
      <c r="A74" s="271">
        <v>0.402777777777777</v>
      </c>
      <c r="B74" s="250"/>
      <c r="C74" s="251">
        <v>0.0022</v>
      </c>
      <c r="D74" s="251"/>
      <c r="E74" s="252">
        <v>0.002116</v>
      </c>
      <c r="F74" s="251">
        <v>0.109375</v>
      </c>
      <c r="J74" s="275">
        <f t="shared" si="0"/>
        <v>0.402777777777777</v>
      </c>
      <c r="K74" s="262">
        <f t="shared" si="1"/>
        <v>0</v>
      </c>
      <c r="L74" s="262">
        <f t="shared" si="2"/>
        <v>0.002116</v>
      </c>
      <c r="N74" s="275">
        <f t="shared" si="3"/>
        <v>0.402777777777777</v>
      </c>
      <c r="O74" s="262">
        <f t="shared" si="4"/>
        <v>0</v>
      </c>
      <c r="P74" s="275">
        <f t="shared" si="3"/>
        <v>0.402777777777777</v>
      </c>
      <c r="Q74" s="262">
        <f t="shared" si="5"/>
        <v>0</v>
      </c>
      <c r="S74" s="275">
        <f t="shared" si="6"/>
        <v>0.402777777777777</v>
      </c>
      <c r="T74" s="262">
        <f t="shared" si="7"/>
        <v>0.002695</v>
      </c>
      <c r="U74" s="275">
        <f t="shared" si="6"/>
        <v>0.402777777777777</v>
      </c>
      <c r="V74" s="262">
        <f t="shared" si="8"/>
        <v>0.002116</v>
      </c>
      <c r="X74" s="253">
        <v>0</v>
      </c>
      <c r="Y74" s="276">
        <f t="shared" si="9"/>
        <v>0</v>
      </c>
      <c r="AA74" s="249">
        <v>0.002116</v>
      </c>
      <c r="AB74" s="276">
        <f t="shared" si="10"/>
        <v>0</v>
      </c>
    </row>
    <row r="75" spans="1:28" ht="11.25" customHeight="1">
      <c r="A75" s="271">
        <v>0.409722222222222</v>
      </c>
      <c r="B75" s="250"/>
      <c r="C75" s="251">
        <v>0.002325</v>
      </c>
      <c r="D75" s="251"/>
      <c r="E75" s="252">
        <v>0.00239</v>
      </c>
      <c r="F75" s="251">
        <v>0.13125</v>
      </c>
      <c r="J75" s="275">
        <f t="shared" si="0"/>
        <v>0.409722222222222</v>
      </c>
      <c r="K75" s="262">
        <f t="shared" si="1"/>
        <v>0</v>
      </c>
      <c r="L75" s="262">
        <f t="shared" si="2"/>
        <v>0.00239</v>
      </c>
      <c r="N75" s="275">
        <f t="shared" si="3"/>
        <v>0.409722222222222</v>
      </c>
      <c r="O75" s="262">
        <f t="shared" si="4"/>
        <v>0</v>
      </c>
      <c r="P75" s="275">
        <f t="shared" si="3"/>
        <v>0.409722222222222</v>
      </c>
      <c r="Q75" s="262">
        <f t="shared" si="5"/>
        <v>0</v>
      </c>
      <c r="S75" s="275">
        <f t="shared" si="6"/>
        <v>0.409722222222222</v>
      </c>
      <c r="T75" s="262">
        <f t="shared" si="7"/>
        <v>0.003043</v>
      </c>
      <c r="U75" s="275">
        <f t="shared" si="6"/>
        <v>0.409722222222222</v>
      </c>
      <c r="V75" s="262">
        <f t="shared" si="8"/>
        <v>0.00239</v>
      </c>
      <c r="X75" s="253">
        <v>0</v>
      </c>
      <c r="Y75" s="276">
        <f t="shared" si="9"/>
        <v>0</v>
      </c>
      <c r="AA75" s="249">
        <v>0.00239</v>
      </c>
      <c r="AB75" s="276">
        <f t="shared" si="10"/>
        <v>0</v>
      </c>
    </row>
    <row r="76" spans="1:28" ht="11.25" customHeight="1">
      <c r="A76" s="271">
        <v>0.416666666666666</v>
      </c>
      <c r="B76" s="250"/>
      <c r="C76" s="251">
        <v>0.00245</v>
      </c>
      <c r="D76" s="251"/>
      <c r="E76" s="252">
        <v>0.00239</v>
      </c>
      <c r="F76" s="251">
        <v>0.13125</v>
      </c>
      <c r="J76" s="275">
        <f t="shared" si="0"/>
        <v>0.416666666666666</v>
      </c>
      <c r="K76" s="262">
        <f t="shared" si="1"/>
        <v>0</v>
      </c>
      <c r="L76" s="262">
        <f t="shared" si="2"/>
        <v>0.00239</v>
      </c>
      <c r="N76" s="275">
        <f t="shared" si="3"/>
        <v>0.416666666666666</v>
      </c>
      <c r="O76" s="262">
        <f t="shared" si="4"/>
        <v>0</v>
      </c>
      <c r="P76" s="275">
        <f t="shared" si="3"/>
        <v>0.416666666666666</v>
      </c>
      <c r="Q76" s="262">
        <f t="shared" si="5"/>
        <v>0</v>
      </c>
      <c r="S76" s="275">
        <f t="shared" si="6"/>
        <v>0.416666666666666</v>
      </c>
      <c r="T76" s="262">
        <f t="shared" si="7"/>
        <v>0.003043</v>
      </c>
      <c r="U76" s="275">
        <f t="shared" si="6"/>
        <v>0.416666666666666</v>
      </c>
      <c r="V76" s="262">
        <f t="shared" si="8"/>
        <v>0.00239</v>
      </c>
      <c r="X76" s="253">
        <v>0</v>
      </c>
      <c r="Y76" s="276">
        <f t="shared" si="9"/>
        <v>0</v>
      </c>
      <c r="AA76" s="249">
        <v>0.00239</v>
      </c>
      <c r="AB76" s="276">
        <f t="shared" si="10"/>
        <v>0</v>
      </c>
    </row>
    <row r="77" spans="1:28" ht="11.25" customHeight="1">
      <c r="A77" s="271">
        <v>0.423611111111111</v>
      </c>
      <c r="B77" s="250"/>
      <c r="C77" s="251">
        <v>0.002625</v>
      </c>
      <c r="D77" s="251"/>
      <c r="E77" s="252">
        <v>0.002734</v>
      </c>
      <c r="F77" s="251">
        <v>0.1625</v>
      </c>
      <c r="J77" s="275">
        <f t="shared" si="0"/>
        <v>0.423611111111111</v>
      </c>
      <c r="K77" s="262">
        <f t="shared" si="1"/>
        <v>0</v>
      </c>
      <c r="L77" s="262">
        <f t="shared" si="2"/>
        <v>0.002734</v>
      </c>
      <c r="N77" s="275">
        <f t="shared" si="3"/>
        <v>0.423611111111111</v>
      </c>
      <c r="O77" s="262">
        <f t="shared" si="4"/>
        <v>0</v>
      </c>
      <c r="P77" s="275">
        <f t="shared" si="3"/>
        <v>0.423611111111111</v>
      </c>
      <c r="Q77" s="262">
        <f t="shared" si="5"/>
        <v>0</v>
      </c>
      <c r="S77" s="275">
        <f t="shared" si="6"/>
        <v>0.423611111111111</v>
      </c>
      <c r="T77" s="262">
        <f t="shared" si="7"/>
        <v>0.003482</v>
      </c>
      <c r="U77" s="275">
        <f t="shared" si="6"/>
        <v>0.423611111111111</v>
      </c>
      <c r="V77" s="262">
        <f t="shared" si="8"/>
        <v>0.002734</v>
      </c>
      <c r="X77" s="253">
        <v>0</v>
      </c>
      <c r="Y77" s="276">
        <f t="shared" si="9"/>
        <v>0</v>
      </c>
      <c r="AA77" s="249">
        <v>0.002734</v>
      </c>
      <c r="AB77" s="276">
        <f t="shared" si="10"/>
        <v>0</v>
      </c>
    </row>
    <row r="78" spans="1:28" ht="11.25" customHeight="1">
      <c r="A78" s="271">
        <v>0.430555555555555</v>
      </c>
      <c r="B78" s="250"/>
      <c r="C78" s="251">
        <v>0.002825</v>
      </c>
      <c r="D78" s="251"/>
      <c r="E78" s="252">
        <v>0.002734</v>
      </c>
      <c r="F78" s="251">
        <v>0.1625</v>
      </c>
      <c r="J78" s="275">
        <f t="shared" si="0"/>
        <v>0.430555555555555</v>
      </c>
      <c r="K78" s="262">
        <f t="shared" si="1"/>
        <v>0</v>
      </c>
      <c r="L78" s="262">
        <f t="shared" si="2"/>
        <v>0.002734</v>
      </c>
      <c r="N78" s="275">
        <f t="shared" si="3"/>
        <v>0.430555555555555</v>
      </c>
      <c r="O78" s="262">
        <f t="shared" si="4"/>
        <v>0</v>
      </c>
      <c r="P78" s="275">
        <f t="shared" si="3"/>
        <v>0.430555555555555</v>
      </c>
      <c r="Q78" s="262">
        <f t="shared" si="5"/>
        <v>0</v>
      </c>
      <c r="S78" s="275">
        <f t="shared" si="6"/>
        <v>0.430555555555555</v>
      </c>
      <c r="T78" s="262">
        <f t="shared" si="7"/>
        <v>0.003482</v>
      </c>
      <c r="U78" s="275">
        <f t="shared" si="6"/>
        <v>0.430555555555555</v>
      </c>
      <c r="V78" s="262">
        <f t="shared" si="8"/>
        <v>0.002734</v>
      </c>
      <c r="X78" s="253">
        <v>0</v>
      </c>
      <c r="Y78" s="276">
        <f t="shared" si="9"/>
        <v>0</v>
      </c>
      <c r="AA78" s="249">
        <v>0.002734</v>
      </c>
      <c r="AB78" s="276">
        <f t="shared" si="10"/>
        <v>0</v>
      </c>
    </row>
    <row r="79" spans="1:28" ht="11.25" customHeight="1">
      <c r="A79" s="271">
        <v>0.4375</v>
      </c>
      <c r="B79" s="250"/>
      <c r="C79" s="251">
        <v>0.00305</v>
      </c>
      <c r="D79" s="251"/>
      <c r="E79" s="252">
        <v>0.003039</v>
      </c>
      <c r="F79" s="251">
        <v>0.19375</v>
      </c>
      <c r="J79" s="275">
        <f t="shared" si="0"/>
        <v>0.4375</v>
      </c>
      <c r="K79" s="262">
        <f t="shared" si="1"/>
        <v>0</v>
      </c>
      <c r="L79" s="262">
        <f t="shared" si="2"/>
        <v>0.00304</v>
      </c>
      <c r="N79" s="275">
        <f t="shared" si="3"/>
        <v>0.4375</v>
      </c>
      <c r="O79" s="262">
        <f t="shared" si="4"/>
        <v>0</v>
      </c>
      <c r="P79" s="275">
        <f t="shared" si="3"/>
        <v>0.4375</v>
      </c>
      <c r="Q79" s="262">
        <f t="shared" si="5"/>
        <v>0</v>
      </c>
      <c r="S79" s="275">
        <f t="shared" si="6"/>
        <v>0.4375</v>
      </c>
      <c r="T79" s="262">
        <f t="shared" si="7"/>
        <v>0.00387</v>
      </c>
      <c r="U79" s="275">
        <f t="shared" si="6"/>
        <v>0.4375</v>
      </c>
      <c r="V79" s="262">
        <f t="shared" si="8"/>
        <v>0.00304</v>
      </c>
      <c r="X79" s="253">
        <v>0</v>
      </c>
      <c r="Y79" s="276">
        <f t="shared" si="9"/>
        <v>0</v>
      </c>
      <c r="AA79" s="249">
        <v>0.003039</v>
      </c>
      <c r="AB79" s="276">
        <f t="shared" si="10"/>
        <v>-1.0000000000001327E-06</v>
      </c>
    </row>
    <row r="80" spans="1:28" ht="11.25" customHeight="1">
      <c r="A80" s="271">
        <v>0.444444444444444</v>
      </c>
      <c r="B80" s="250"/>
      <c r="C80" s="251">
        <v>0.003325</v>
      </c>
      <c r="D80" s="251"/>
      <c r="E80" s="252">
        <v>0.003317</v>
      </c>
      <c r="F80" s="251">
        <v>0.225</v>
      </c>
      <c r="J80" s="275">
        <f t="shared" si="0"/>
        <v>0.444444444444444</v>
      </c>
      <c r="K80" s="262">
        <f t="shared" si="1"/>
        <v>0</v>
      </c>
      <c r="L80" s="262">
        <f t="shared" si="2"/>
        <v>0.003317</v>
      </c>
      <c r="N80" s="275">
        <f t="shared" si="3"/>
        <v>0.444444444444444</v>
      </c>
      <c r="O80" s="262">
        <f t="shared" si="4"/>
        <v>0</v>
      </c>
      <c r="P80" s="275">
        <f t="shared" si="3"/>
        <v>0.444444444444444</v>
      </c>
      <c r="Q80" s="262">
        <f t="shared" si="5"/>
        <v>0</v>
      </c>
      <c r="S80" s="275">
        <f t="shared" si="6"/>
        <v>0.444444444444444</v>
      </c>
      <c r="T80" s="262">
        <f t="shared" si="7"/>
        <v>0.004224</v>
      </c>
      <c r="U80" s="275">
        <f t="shared" si="6"/>
        <v>0.444444444444444</v>
      </c>
      <c r="V80" s="262">
        <f t="shared" si="8"/>
        <v>0.003317</v>
      </c>
      <c r="X80" s="253">
        <v>0</v>
      </c>
      <c r="Y80" s="276">
        <f t="shared" si="9"/>
        <v>0</v>
      </c>
      <c r="AA80" s="249">
        <v>0.003317</v>
      </c>
      <c r="AB80" s="276">
        <f t="shared" si="10"/>
        <v>0</v>
      </c>
    </row>
    <row r="81" spans="1:28" ht="11.25" customHeight="1">
      <c r="A81" s="271">
        <v>0.451388888888888</v>
      </c>
      <c r="B81" s="250"/>
      <c r="C81" s="251">
        <v>0.00365</v>
      </c>
      <c r="D81" s="251"/>
      <c r="E81" s="252">
        <v>0.003572</v>
      </c>
      <c r="F81" s="251">
        <v>0.25625</v>
      </c>
      <c r="J81" s="275">
        <f t="shared" si="0"/>
        <v>0.451388888888888</v>
      </c>
      <c r="K81" s="262">
        <f t="shared" si="1"/>
        <v>0</v>
      </c>
      <c r="L81" s="262">
        <f t="shared" si="2"/>
        <v>0.003573</v>
      </c>
      <c r="N81" s="275">
        <f t="shared" si="3"/>
        <v>0.451388888888888</v>
      </c>
      <c r="O81" s="262">
        <f t="shared" si="4"/>
        <v>0</v>
      </c>
      <c r="P81" s="275">
        <f t="shared" si="3"/>
        <v>0.451388888888888</v>
      </c>
      <c r="Q81" s="262">
        <f t="shared" si="5"/>
        <v>0</v>
      </c>
      <c r="S81" s="275">
        <f t="shared" si="6"/>
        <v>0.451388888888888</v>
      </c>
      <c r="T81" s="262">
        <f t="shared" si="7"/>
        <v>0.00455</v>
      </c>
      <c r="U81" s="275">
        <f t="shared" si="6"/>
        <v>0.451388888888888</v>
      </c>
      <c r="V81" s="262">
        <f t="shared" si="8"/>
        <v>0.003573</v>
      </c>
      <c r="X81" s="253">
        <v>0</v>
      </c>
      <c r="Y81" s="276">
        <f t="shared" si="9"/>
        <v>0</v>
      </c>
      <c r="AA81" s="249">
        <v>0.003572</v>
      </c>
      <c r="AB81" s="276">
        <f t="shared" si="10"/>
        <v>-9.99999999999699E-07</v>
      </c>
    </row>
    <row r="82" spans="1:28" ht="11.25" customHeight="1">
      <c r="A82" s="271">
        <v>0.458333333333333</v>
      </c>
      <c r="B82" s="250"/>
      <c r="C82" s="251">
        <v>0.00405</v>
      </c>
      <c r="D82" s="251"/>
      <c r="E82" s="252">
        <v>0.004036</v>
      </c>
      <c r="F82" s="251">
        <v>0.31875</v>
      </c>
      <c r="J82" s="275">
        <f aca="true" t="shared" si="11" ref="J82:J145">$A82</f>
        <v>0.458333333333333</v>
      </c>
      <c r="K82" s="262">
        <f aca="true" t="shared" si="12" ref="K82:K145">IF($C$3=1,$O82,IF($C$3=2,$Q82,"NG"))</f>
        <v>0</v>
      </c>
      <c r="L82" s="262">
        <f aca="true" t="shared" si="13" ref="L82:L145">IF($C$9=1,$T82,IF($C$9=2,$V82,"NG"))</f>
        <v>0.004037</v>
      </c>
      <c r="N82" s="275">
        <f aca="true" t="shared" si="14" ref="N82:P145">$A82</f>
        <v>0.458333333333333</v>
      </c>
      <c r="O82" s="262">
        <f aca="true" t="shared" si="15" ref="O82:O145">ROUNDDOWN(IF(($F82-$C$6)&lt;=0,0,IF(($F82-$C$6)&lt;=1.2*$C$4,1.8*$C$5*POWER(($F82-$C$6),1.5),IF(($F82-$C$6)&lt;(1.8*$C$4),(($O$14-$O$13)/(0.6*$C$4)*($F82-$C$6-1.2*$C$4))+$O$13,(0.6*$C$5*$C$4*POWER(2*$L$4*(($F82-$C$6)-0.5*$C$4),0.5))))),6)</f>
        <v>0</v>
      </c>
      <c r="P82" s="275">
        <f t="shared" si="14"/>
        <v>0.458333333333333</v>
      </c>
      <c r="Q82" s="262">
        <f aca="true" t="shared" si="16" ref="Q82:Q145">ROUNDDOWN(IF(($F82-$C$6)&lt;=0,0,IF(($F82-$C$6)&lt;=1.2*$C$4,1.8*POWER($L$5*$C$4*$C$4/4,0.5)*POWER(($F82-$C$6),1.5),IF(($F82-$C$6)&lt;(1.8*$C$4),((($Q$14-$Q$13)*($F82-$C$6-1.2*$C$4)/(0.6*$C$4))+$Q$13),(0.6*$L$5*POWER(($C$4*0.5),2)*POWER(2*$L$4*(($F82-$C$6)-0.5*$C$4),0.5))))),6)</f>
        <v>0</v>
      </c>
      <c r="S82" s="275">
        <f aca="true" t="shared" si="17" ref="S82:U145">$A82</f>
        <v>0.458333333333333</v>
      </c>
      <c r="T82" s="262">
        <f aca="true" t="shared" si="18" ref="T82:T145">ROUNDDOWN(IF(($F82-$C$12)&lt;=0,0,IF(($F82-$C$12)&lt;=1.2*$C$10,1.8*$C$11*POWER(($F82-$C$12),1.5),IF(($F82-$C$12)&lt;(1.8*$C$10),(($T$14-$T$13)/(0.6*$C$10)*($F82-$C$12-1.2*$C$10))+$T$13,(0.6*$C$11*$C$10*POWER(2*$L$4*(($F82-$C$12)-0.5*$C$10),0.5))))),6)</f>
        <v>0.00514</v>
      </c>
      <c r="U82" s="275">
        <f t="shared" si="17"/>
        <v>0.458333333333333</v>
      </c>
      <c r="V82" s="262">
        <f aca="true" t="shared" si="19" ref="V82:V145">ROUNDDOWN(IF(($F82-$C$12)&lt;=0,0,IF(($F82-$C$12)&lt;=1.2*$C$10,1.8*POWER($L$5*$C$10*$C$10/4,0.5)*POWER(($F82-$C$12),1.5),IF(($F82-$C$12)&lt;(1.8*$C$10),((($V$14-$V$13)*($F82-$C$12-1.2*$C$10)/(0.6*$C$10))+$V$13),(0.6*$L$5*POWER(($C$10*0.5),2)*POWER(2*$L$4*(($F82-$C$12)-0.5*$C$10),0.5))))),6)</f>
        <v>0.004037</v>
      </c>
      <c r="X82" s="253">
        <v>0</v>
      </c>
      <c r="Y82" s="276">
        <f t="shared" si="9"/>
        <v>0</v>
      </c>
      <c r="AA82" s="249">
        <v>0.004036</v>
      </c>
      <c r="AB82" s="276">
        <f t="shared" si="10"/>
        <v>-1.0000000000001327E-06</v>
      </c>
    </row>
    <row r="83" spans="1:28" ht="11.25" customHeight="1">
      <c r="A83" s="271">
        <v>0.465277777777777</v>
      </c>
      <c r="B83" s="250"/>
      <c r="C83" s="251">
        <v>0.004575</v>
      </c>
      <c r="D83" s="251"/>
      <c r="E83" s="252">
        <v>0.004451</v>
      </c>
      <c r="F83" s="251">
        <v>0.38125</v>
      </c>
      <c r="J83" s="275">
        <f t="shared" si="11"/>
        <v>0.465277777777777</v>
      </c>
      <c r="K83" s="262">
        <f t="shared" si="12"/>
        <v>0</v>
      </c>
      <c r="L83" s="262">
        <f t="shared" si="13"/>
        <v>0.004452</v>
      </c>
      <c r="N83" s="275">
        <f t="shared" si="14"/>
        <v>0.465277777777777</v>
      </c>
      <c r="O83" s="262">
        <f t="shared" si="15"/>
        <v>0</v>
      </c>
      <c r="P83" s="275">
        <f t="shared" si="14"/>
        <v>0.465277777777777</v>
      </c>
      <c r="Q83" s="262">
        <f t="shared" si="16"/>
        <v>0</v>
      </c>
      <c r="S83" s="275">
        <f t="shared" si="17"/>
        <v>0.465277777777777</v>
      </c>
      <c r="T83" s="262">
        <f t="shared" si="18"/>
        <v>0.005669</v>
      </c>
      <c r="U83" s="275">
        <f t="shared" si="17"/>
        <v>0.465277777777777</v>
      </c>
      <c r="V83" s="262">
        <f t="shared" si="19"/>
        <v>0.004452</v>
      </c>
      <c r="X83" s="253">
        <v>0</v>
      </c>
      <c r="Y83" s="276">
        <f aca="true" t="shared" si="20" ref="Y83:Y146">X83-K83</f>
        <v>0</v>
      </c>
      <c r="AA83" s="249">
        <v>0.004451</v>
      </c>
      <c r="AB83" s="276">
        <f aca="true" t="shared" si="21" ref="AB83:AB146">AA83-L83</f>
        <v>-1.0000000000001327E-06</v>
      </c>
    </row>
    <row r="84" spans="1:28" ht="11.25" customHeight="1">
      <c r="A84" s="271">
        <v>0.472222222222222</v>
      </c>
      <c r="B84" s="250"/>
      <c r="C84" s="251">
        <v>0.005275</v>
      </c>
      <c r="D84" s="251"/>
      <c r="E84" s="252">
        <v>0.005388</v>
      </c>
      <c r="F84" s="251">
        <v>0.406641</v>
      </c>
      <c r="J84" s="275">
        <f t="shared" si="11"/>
        <v>0.472222222222222</v>
      </c>
      <c r="K84" s="262">
        <f t="shared" si="12"/>
        <v>0.000779</v>
      </c>
      <c r="L84" s="262">
        <f t="shared" si="13"/>
        <v>0.00461</v>
      </c>
      <c r="N84" s="275">
        <f t="shared" si="14"/>
        <v>0.472222222222222</v>
      </c>
      <c r="O84" s="262">
        <f t="shared" si="15"/>
        <v>0.000779</v>
      </c>
      <c r="P84" s="275">
        <f t="shared" si="14"/>
        <v>0.472222222222222</v>
      </c>
      <c r="Q84" s="262">
        <f t="shared" si="16"/>
        <v>0.000172</v>
      </c>
      <c r="S84" s="275">
        <f t="shared" si="17"/>
        <v>0.472222222222222</v>
      </c>
      <c r="T84" s="262">
        <f t="shared" si="18"/>
        <v>0.00587</v>
      </c>
      <c r="U84" s="275">
        <f t="shared" si="17"/>
        <v>0.472222222222222</v>
      </c>
      <c r="V84" s="262">
        <f t="shared" si="19"/>
        <v>0.00461</v>
      </c>
      <c r="X84" s="253">
        <v>0.000779</v>
      </c>
      <c r="Y84" s="276">
        <f t="shared" si="20"/>
        <v>0</v>
      </c>
      <c r="AA84" s="249">
        <v>0.004609</v>
      </c>
      <c r="AB84" s="276">
        <f t="shared" si="21"/>
        <v>-1.0000000000001327E-06</v>
      </c>
    </row>
    <row r="85" spans="1:28" ht="11.25" customHeight="1">
      <c r="A85" s="271">
        <v>0.479166666666666</v>
      </c>
      <c r="B85" s="250"/>
      <c r="C85" s="251">
        <v>0.006225</v>
      </c>
      <c r="D85" s="251"/>
      <c r="E85" s="252">
        <v>0.006193</v>
      </c>
      <c r="F85" s="251">
        <v>0.410547</v>
      </c>
      <c r="J85" s="275">
        <f t="shared" si="11"/>
        <v>0.479166666666666</v>
      </c>
      <c r="K85" s="262">
        <f t="shared" si="12"/>
        <v>0.001559</v>
      </c>
      <c r="L85" s="262">
        <f t="shared" si="13"/>
        <v>0.004634</v>
      </c>
      <c r="N85" s="275">
        <f t="shared" si="14"/>
        <v>0.479166666666666</v>
      </c>
      <c r="O85" s="262">
        <f t="shared" si="15"/>
        <v>0.001559</v>
      </c>
      <c r="P85" s="275">
        <f t="shared" si="14"/>
        <v>0.479166666666666</v>
      </c>
      <c r="Q85" s="262">
        <f t="shared" si="16"/>
        <v>0.000345</v>
      </c>
      <c r="S85" s="275">
        <f t="shared" si="17"/>
        <v>0.479166666666666</v>
      </c>
      <c r="T85" s="262">
        <f t="shared" si="18"/>
        <v>0.005901</v>
      </c>
      <c r="U85" s="275">
        <f t="shared" si="17"/>
        <v>0.479166666666666</v>
      </c>
      <c r="V85" s="262">
        <f t="shared" si="19"/>
        <v>0.004634</v>
      </c>
      <c r="X85" s="253">
        <v>0.00156</v>
      </c>
      <c r="Y85" s="276">
        <f t="shared" si="20"/>
        <v>9.999999999999159E-07</v>
      </c>
      <c r="AA85" s="249">
        <v>0.004633</v>
      </c>
      <c r="AB85" s="276">
        <f t="shared" si="21"/>
        <v>-1.0000000000001327E-06</v>
      </c>
    </row>
    <row r="86" spans="1:28" ht="11.25" customHeight="1">
      <c r="A86" s="271">
        <v>0.486111111111111</v>
      </c>
      <c r="B86" s="250"/>
      <c r="C86" s="251">
        <v>0.007625</v>
      </c>
      <c r="D86" s="251"/>
      <c r="E86" s="252">
        <v>0.0076950000000000005</v>
      </c>
      <c r="F86" s="251">
        <v>0.416406</v>
      </c>
      <c r="J86" s="275">
        <f t="shared" si="11"/>
        <v>0.486111111111111</v>
      </c>
      <c r="K86" s="262">
        <f t="shared" si="12"/>
        <v>0.003025</v>
      </c>
      <c r="L86" s="262">
        <f t="shared" si="13"/>
        <v>0.00467</v>
      </c>
      <c r="N86" s="275">
        <f t="shared" si="14"/>
        <v>0.486111111111111</v>
      </c>
      <c r="O86" s="262">
        <f t="shared" si="15"/>
        <v>0.003025</v>
      </c>
      <c r="P86" s="275">
        <f t="shared" si="14"/>
        <v>0.486111111111111</v>
      </c>
      <c r="Q86" s="262">
        <f t="shared" si="16"/>
        <v>0.00067</v>
      </c>
      <c r="S86" s="275">
        <f t="shared" si="17"/>
        <v>0.486111111111111</v>
      </c>
      <c r="T86" s="262">
        <f t="shared" si="18"/>
        <v>0.005946</v>
      </c>
      <c r="U86" s="275">
        <f t="shared" si="17"/>
        <v>0.486111111111111</v>
      </c>
      <c r="V86" s="262">
        <f t="shared" si="19"/>
        <v>0.00467</v>
      </c>
      <c r="X86" s="253">
        <v>0.003026</v>
      </c>
      <c r="Y86" s="276">
        <f t="shared" si="20"/>
        <v>1.0000000000001327E-06</v>
      </c>
      <c r="AA86" s="249">
        <v>0.004669</v>
      </c>
      <c r="AB86" s="276">
        <f t="shared" si="21"/>
        <v>-9.999999999992654E-07</v>
      </c>
    </row>
    <row r="87" spans="1:28" ht="11.25" customHeight="1">
      <c r="A87" s="271">
        <v>0.493055555555555</v>
      </c>
      <c r="B87" s="250"/>
      <c r="C87" s="251">
        <v>0.00995</v>
      </c>
      <c r="D87" s="251"/>
      <c r="E87" s="252">
        <v>0.009812</v>
      </c>
      <c r="F87" s="251">
        <v>0.423242</v>
      </c>
      <c r="J87" s="275">
        <f t="shared" si="11"/>
        <v>0.493055555555555</v>
      </c>
      <c r="K87" s="262">
        <f t="shared" si="12"/>
        <v>0.005102</v>
      </c>
      <c r="L87" s="262">
        <f t="shared" si="13"/>
        <v>0.004711</v>
      </c>
      <c r="N87" s="275">
        <f t="shared" si="14"/>
        <v>0.493055555555555</v>
      </c>
      <c r="O87" s="262">
        <f t="shared" si="15"/>
        <v>0.005102</v>
      </c>
      <c r="P87" s="275">
        <f t="shared" si="14"/>
        <v>0.493055555555555</v>
      </c>
      <c r="Q87" s="262">
        <f t="shared" si="16"/>
        <v>0.00113</v>
      </c>
      <c r="S87" s="275">
        <f t="shared" si="17"/>
        <v>0.493055555555555</v>
      </c>
      <c r="T87" s="262">
        <f t="shared" si="18"/>
        <v>0.005998</v>
      </c>
      <c r="U87" s="275">
        <f t="shared" si="17"/>
        <v>0.493055555555555</v>
      </c>
      <c r="V87" s="262">
        <f t="shared" si="19"/>
        <v>0.004711</v>
      </c>
      <c r="X87" s="253">
        <v>0.005102</v>
      </c>
      <c r="Y87" s="276">
        <f t="shared" si="20"/>
        <v>0</v>
      </c>
      <c r="AA87" s="249">
        <v>0.00471</v>
      </c>
      <c r="AB87" s="276">
        <f t="shared" si="21"/>
        <v>-1.0000000000001327E-06</v>
      </c>
    </row>
    <row r="88" spans="1:28" ht="11.25" customHeight="1">
      <c r="A88" s="271">
        <v>0.5</v>
      </c>
      <c r="B88" s="250"/>
      <c r="C88" s="251">
        <v>0.014575</v>
      </c>
      <c r="D88" s="251"/>
      <c r="E88" s="252">
        <v>0.014595</v>
      </c>
      <c r="F88" s="251">
        <v>0.435938</v>
      </c>
      <c r="J88" s="275">
        <f t="shared" si="11"/>
        <v>0.5</v>
      </c>
      <c r="K88" s="262">
        <f t="shared" si="12"/>
        <v>0.00981</v>
      </c>
      <c r="L88" s="262">
        <f t="shared" si="13"/>
        <v>0.004786</v>
      </c>
      <c r="N88" s="275">
        <f t="shared" si="14"/>
        <v>0.5</v>
      </c>
      <c r="O88" s="262">
        <f t="shared" si="15"/>
        <v>0.00981</v>
      </c>
      <c r="P88" s="275">
        <f t="shared" si="14"/>
        <v>0.5</v>
      </c>
      <c r="Q88" s="262">
        <f t="shared" si="16"/>
        <v>0.002173</v>
      </c>
      <c r="S88" s="275">
        <f t="shared" si="17"/>
        <v>0.5</v>
      </c>
      <c r="T88" s="262">
        <f t="shared" si="18"/>
        <v>0.006094</v>
      </c>
      <c r="U88" s="275">
        <f t="shared" si="17"/>
        <v>0.5</v>
      </c>
      <c r="V88" s="262">
        <f t="shared" si="19"/>
        <v>0.004786</v>
      </c>
      <c r="X88" s="253">
        <v>0.00981</v>
      </c>
      <c r="Y88" s="276">
        <f t="shared" si="20"/>
        <v>0</v>
      </c>
      <c r="AA88" s="249">
        <v>0.004785</v>
      </c>
      <c r="AB88" s="276">
        <f t="shared" si="21"/>
        <v>-1.0000000000001327E-06</v>
      </c>
    </row>
    <row r="89" spans="1:28" ht="11.25" customHeight="1">
      <c r="A89" s="271">
        <v>0.506944444444444</v>
      </c>
      <c r="B89" s="250"/>
      <c r="C89" s="251">
        <v>0.0302</v>
      </c>
      <c r="D89" s="251"/>
      <c r="E89" s="252">
        <v>0.030044</v>
      </c>
      <c r="F89" s="251">
        <v>0.467188</v>
      </c>
      <c r="J89" s="275">
        <f t="shared" si="11"/>
        <v>0.506944444444444</v>
      </c>
      <c r="K89" s="262">
        <f t="shared" si="12"/>
        <v>0.025078</v>
      </c>
      <c r="L89" s="262">
        <f t="shared" si="13"/>
        <v>0.004967</v>
      </c>
      <c r="N89" s="275">
        <f t="shared" si="14"/>
        <v>0.506944444444444</v>
      </c>
      <c r="O89" s="262">
        <f t="shared" si="15"/>
        <v>0.025078</v>
      </c>
      <c r="P89" s="275">
        <f t="shared" si="14"/>
        <v>0.506944444444444</v>
      </c>
      <c r="Q89" s="262">
        <f t="shared" si="16"/>
        <v>0.005556</v>
      </c>
      <c r="S89" s="275">
        <f t="shared" si="17"/>
        <v>0.506944444444444</v>
      </c>
      <c r="T89" s="262">
        <f t="shared" si="18"/>
        <v>0.006324</v>
      </c>
      <c r="U89" s="275">
        <f t="shared" si="17"/>
        <v>0.506944444444444</v>
      </c>
      <c r="V89" s="262">
        <f t="shared" si="19"/>
        <v>0.004967</v>
      </c>
      <c r="X89" s="253">
        <v>0.025078</v>
      </c>
      <c r="Y89" s="276">
        <f t="shared" si="20"/>
        <v>0</v>
      </c>
      <c r="AA89" s="249">
        <v>0.004966</v>
      </c>
      <c r="AB89" s="276">
        <f t="shared" si="21"/>
        <v>-1.0000000000001327E-06</v>
      </c>
    </row>
    <row r="90" spans="1:28" ht="11.25" customHeight="1">
      <c r="A90" s="271">
        <v>0.513888888888888</v>
      </c>
      <c r="B90" s="250"/>
      <c r="C90" s="251">
        <v>0.019275</v>
      </c>
      <c r="D90" s="251"/>
      <c r="E90" s="252">
        <v>0.019371</v>
      </c>
      <c r="F90" s="251">
        <v>0.44668</v>
      </c>
      <c r="J90" s="275">
        <f t="shared" si="11"/>
        <v>0.513888888888888</v>
      </c>
      <c r="K90" s="262">
        <f t="shared" si="12"/>
        <v>0.014523</v>
      </c>
      <c r="L90" s="262">
        <f t="shared" si="13"/>
        <v>0.004849</v>
      </c>
      <c r="N90" s="275">
        <f t="shared" si="14"/>
        <v>0.513888888888888</v>
      </c>
      <c r="O90" s="262">
        <f t="shared" si="15"/>
        <v>0.014523</v>
      </c>
      <c r="P90" s="275">
        <f t="shared" si="14"/>
        <v>0.513888888888888</v>
      </c>
      <c r="Q90" s="262">
        <f t="shared" si="16"/>
        <v>0.003217</v>
      </c>
      <c r="S90" s="275">
        <f t="shared" si="17"/>
        <v>0.513888888888888</v>
      </c>
      <c r="T90" s="262">
        <f t="shared" si="18"/>
        <v>0.006174</v>
      </c>
      <c r="U90" s="275">
        <f t="shared" si="17"/>
        <v>0.513888888888888</v>
      </c>
      <c r="V90" s="262">
        <f t="shared" si="19"/>
        <v>0.004849</v>
      </c>
      <c r="X90" s="253">
        <v>0.014523</v>
      </c>
      <c r="Y90" s="276">
        <f t="shared" si="20"/>
        <v>0</v>
      </c>
      <c r="AA90" s="249">
        <v>0.004848</v>
      </c>
      <c r="AB90" s="276">
        <f t="shared" si="21"/>
        <v>-1.0000000000001327E-06</v>
      </c>
    </row>
    <row r="91" spans="1:28" ht="11.25" customHeight="1">
      <c r="A91" s="271">
        <v>0.520833333333333</v>
      </c>
      <c r="B91" s="250"/>
      <c r="C91" s="251">
        <v>0.0118</v>
      </c>
      <c r="D91" s="251"/>
      <c r="E91" s="252">
        <v>0.011894</v>
      </c>
      <c r="F91" s="251">
        <v>0.429102</v>
      </c>
      <c r="J91" s="275">
        <f t="shared" si="11"/>
        <v>0.520833333333333</v>
      </c>
      <c r="K91" s="262">
        <f t="shared" si="12"/>
        <v>0.007149</v>
      </c>
      <c r="L91" s="262">
        <f t="shared" si="13"/>
        <v>0.004746</v>
      </c>
      <c r="N91" s="275">
        <f t="shared" si="14"/>
        <v>0.520833333333333</v>
      </c>
      <c r="O91" s="262">
        <f t="shared" si="15"/>
        <v>0.007149</v>
      </c>
      <c r="P91" s="275">
        <f t="shared" si="14"/>
        <v>0.520833333333333</v>
      </c>
      <c r="Q91" s="262">
        <f t="shared" si="16"/>
        <v>0.001583</v>
      </c>
      <c r="S91" s="275">
        <f t="shared" si="17"/>
        <v>0.520833333333333</v>
      </c>
      <c r="T91" s="262">
        <f t="shared" si="18"/>
        <v>0.006043</v>
      </c>
      <c r="U91" s="275">
        <f t="shared" si="17"/>
        <v>0.520833333333333</v>
      </c>
      <c r="V91" s="262">
        <f t="shared" si="19"/>
        <v>0.004746</v>
      </c>
      <c r="X91" s="253">
        <v>0.007149</v>
      </c>
      <c r="Y91" s="276">
        <f t="shared" si="20"/>
        <v>0</v>
      </c>
      <c r="AA91" s="249">
        <v>0.004745</v>
      </c>
      <c r="AB91" s="276">
        <f t="shared" si="21"/>
        <v>-1.0000000000001327E-06</v>
      </c>
    </row>
    <row r="92" spans="1:28" ht="11.25" customHeight="1">
      <c r="A92" s="271">
        <v>0.527777777777777</v>
      </c>
      <c r="B92" s="250"/>
      <c r="C92" s="251">
        <v>0.008625</v>
      </c>
      <c r="D92" s="251"/>
      <c r="E92" s="252">
        <v>0.008558</v>
      </c>
      <c r="F92" s="251">
        <v>0.419336</v>
      </c>
      <c r="J92" s="275">
        <f t="shared" si="11"/>
        <v>0.527777777777777</v>
      </c>
      <c r="K92" s="262">
        <f t="shared" si="12"/>
        <v>0.003871</v>
      </c>
      <c r="L92" s="262">
        <f t="shared" si="13"/>
        <v>0.004687</v>
      </c>
      <c r="N92" s="275">
        <f t="shared" si="14"/>
        <v>0.527777777777777</v>
      </c>
      <c r="O92" s="262">
        <f t="shared" si="15"/>
        <v>0.003871</v>
      </c>
      <c r="P92" s="275">
        <f t="shared" si="14"/>
        <v>0.527777777777777</v>
      </c>
      <c r="Q92" s="262">
        <f t="shared" si="16"/>
        <v>0.000857</v>
      </c>
      <c r="S92" s="275">
        <f t="shared" si="17"/>
        <v>0.527777777777777</v>
      </c>
      <c r="T92" s="262">
        <f t="shared" si="18"/>
        <v>0.005968</v>
      </c>
      <c r="U92" s="275">
        <f t="shared" si="17"/>
        <v>0.527777777777777</v>
      </c>
      <c r="V92" s="262">
        <f t="shared" si="19"/>
        <v>0.004687</v>
      </c>
      <c r="X92" s="253">
        <v>0.003872</v>
      </c>
      <c r="Y92" s="276">
        <f t="shared" si="20"/>
        <v>1.0000000000001327E-06</v>
      </c>
      <c r="AA92" s="249">
        <v>0.004686</v>
      </c>
      <c r="AB92" s="276">
        <f t="shared" si="21"/>
        <v>-1.0000000000001327E-06</v>
      </c>
    </row>
    <row r="93" spans="1:28" ht="11.25" customHeight="1">
      <c r="A93" s="271">
        <v>0.534722222222222</v>
      </c>
      <c r="B93" s="250"/>
      <c r="C93" s="251">
        <v>0.00685</v>
      </c>
      <c r="D93" s="251"/>
      <c r="E93" s="252">
        <v>0.0069039999999999995</v>
      </c>
      <c r="F93" s="251">
        <v>0.413477</v>
      </c>
      <c r="J93" s="275">
        <f t="shared" si="11"/>
        <v>0.534722222222222</v>
      </c>
      <c r="K93" s="262">
        <f t="shared" si="12"/>
        <v>0.002252</v>
      </c>
      <c r="L93" s="262">
        <f t="shared" si="13"/>
        <v>0.004652</v>
      </c>
      <c r="N93" s="275">
        <f t="shared" si="14"/>
        <v>0.534722222222222</v>
      </c>
      <c r="O93" s="262">
        <f t="shared" si="15"/>
        <v>0.002252</v>
      </c>
      <c r="P93" s="275">
        <f t="shared" si="14"/>
        <v>0.534722222222222</v>
      </c>
      <c r="Q93" s="262">
        <f t="shared" si="16"/>
        <v>0.000499</v>
      </c>
      <c r="S93" s="275">
        <f t="shared" si="17"/>
        <v>0.534722222222222</v>
      </c>
      <c r="T93" s="262">
        <f t="shared" si="18"/>
        <v>0.005923</v>
      </c>
      <c r="U93" s="275">
        <f t="shared" si="17"/>
        <v>0.534722222222222</v>
      </c>
      <c r="V93" s="262">
        <f t="shared" si="19"/>
        <v>0.004652</v>
      </c>
      <c r="X93" s="253">
        <v>0.002253</v>
      </c>
      <c r="Y93" s="276">
        <f t="shared" si="20"/>
        <v>9.99999999999699E-07</v>
      </c>
      <c r="AA93" s="249">
        <v>0.004651</v>
      </c>
      <c r="AB93" s="276">
        <f t="shared" si="21"/>
        <v>-1.0000000000001327E-06</v>
      </c>
    </row>
    <row r="94" spans="1:28" ht="11.25" customHeight="1">
      <c r="A94" s="271">
        <v>0.541666666666666</v>
      </c>
      <c r="B94" s="250"/>
      <c r="C94" s="251">
        <v>0.0057</v>
      </c>
      <c r="D94" s="251"/>
      <c r="E94" s="252">
        <v>0.0055720000000000006</v>
      </c>
      <c r="F94" s="251">
        <v>0.407617</v>
      </c>
      <c r="J94" s="275">
        <f t="shared" si="11"/>
        <v>0.541666666666666</v>
      </c>
      <c r="K94" s="262">
        <f t="shared" si="12"/>
        <v>0.000957</v>
      </c>
      <c r="L94" s="262">
        <f t="shared" si="13"/>
        <v>0.004616</v>
      </c>
      <c r="N94" s="275">
        <f t="shared" si="14"/>
        <v>0.541666666666666</v>
      </c>
      <c r="O94" s="262">
        <f t="shared" si="15"/>
        <v>0.000957</v>
      </c>
      <c r="P94" s="275">
        <f t="shared" si="14"/>
        <v>0.541666666666666</v>
      </c>
      <c r="Q94" s="262">
        <f t="shared" si="16"/>
        <v>0.000212</v>
      </c>
      <c r="S94" s="275">
        <f t="shared" si="17"/>
        <v>0.541666666666666</v>
      </c>
      <c r="T94" s="262">
        <f t="shared" si="18"/>
        <v>0.005878</v>
      </c>
      <c r="U94" s="275">
        <f t="shared" si="17"/>
        <v>0.541666666666666</v>
      </c>
      <c r="V94" s="262">
        <f t="shared" si="19"/>
        <v>0.004616</v>
      </c>
      <c r="X94" s="253">
        <v>0.000957</v>
      </c>
      <c r="Y94" s="276">
        <f t="shared" si="20"/>
        <v>0</v>
      </c>
      <c r="AA94" s="249">
        <v>0.004615</v>
      </c>
      <c r="AB94" s="276">
        <f t="shared" si="21"/>
        <v>-1.0000000000001327E-06</v>
      </c>
    </row>
    <row r="95" spans="1:28" ht="11.25" customHeight="1">
      <c r="A95" s="271">
        <v>0.548611111111111</v>
      </c>
      <c r="B95" s="250"/>
      <c r="C95" s="251">
        <v>0.0049</v>
      </c>
      <c r="D95" s="251"/>
      <c r="E95" s="252">
        <v>0.0049169999999999995</v>
      </c>
      <c r="F95" s="251">
        <v>0.403711</v>
      </c>
      <c r="J95" s="275">
        <f t="shared" si="11"/>
        <v>0.548611111111111</v>
      </c>
      <c r="K95" s="262">
        <f t="shared" si="12"/>
        <v>0.000325</v>
      </c>
      <c r="L95" s="262">
        <f t="shared" si="13"/>
        <v>0.004592</v>
      </c>
      <c r="N95" s="275">
        <f t="shared" si="14"/>
        <v>0.548611111111111</v>
      </c>
      <c r="O95" s="262">
        <f t="shared" si="15"/>
        <v>0.000325</v>
      </c>
      <c r="P95" s="275">
        <f t="shared" si="14"/>
        <v>0.548611111111111</v>
      </c>
      <c r="Q95" s="262">
        <f t="shared" si="16"/>
        <v>7.2E-05</v>
      </c>
      <c r="S95" s="275">
        <f t="shared" si="17"/>
        <v>0.548611111111111</v>
      </c>
      <c r="T95" s="262">
        <f t="shared" si="18"/>
        <v>0.005847</v>
      </c>
      <c r="U95" s="275">
        <f t="shared" si="17"/>
        <v>0.548611111111111</v>
      </c>
      <c r="V95" s="262">
        <f t="shared" si="19"/>
        <v>0.004592</v>
      </c>
      <c r="X95" s="253">
        <v>0.000326</v>
      </c>
      <c r="Y95" s="276">
        <f t="shared" si="20"/>
        <v>1.0000000000000243E-06</v>
      </c>
      <c r="AA95" s="249">
        <v>0.004591</v>
      </c>
      <c r="AB95" s="276">
        <f t="shared" si="21"/>
        <v>-1.0000000000001327E-06</v>
      </c>
    </row>
    <row r="96" spans="1:28" ht="11.25" customHeight="1">
      <c r="A96" s="271">
        <v>0.555555555555555</v>
      </c>
      <c r="B96" s="250"/>
      <c r="C96" s="251">
        <v>0.0043</v>
      </c>
      <c r="D96" s="251"/>
      <c r="E96" s="252">
        <v>0.004395</v>
      </c>
      <c r="F96" s="251">
        <v>0.372461</v>
      </c>
      <c r="J96" s="275">
        <f t="shared" si="11"/>
        <v>0.555555555555555</v>
      </c>
      <c r="K96" s="262">
        <f t="shared" si="12"/>
        <v>0</v>
      </c>
      <c r="L96" s="262">
        <f t="shared" si="13"/>
        <v>0.004396</v>
      </c>
      <c r="N96" s="275">
        <f t="shared" si="14"/>
        <v>0.555555555555555</v>
      </c>
      <c r="O96" s="262">
        <f t="shared" si="15"/>
        <v>0</v>
      </c>
      <c r="P96" s="275">
        <f t="shared" si="14"/>
        <v>0.555555555555555</v>
      </c>
      <c r="Q96" s="262">
        <f t="shared" si="16"/>
        <v>0</v>
      </c>
      <c r="S96" s="275">
        <f t="shared" si="17"/>
        <v>0.555555555555555</v>
      </c>
      <c r="T96" s="262">
        <f t="shared" si="18"/>
        <v>0.005597</v>
      </c>
      <c r="U96" s="275">
        <f t="shared" si="17"/>
        <v>0.555555555555555</v>
      </c>
      <c r="V96" s="262">
        <f t="shared" si="19"/>
        <v>0.004396</v>
      </c>
      <c r="X96" s="253">
        <v>0</v>
      </c>
      <c r="Y96" s="276">
        <f t="shared" si="20"/>
        <v>0</v>
      </c>
      <c r="AA96" s="249">
        <v>0.004395</v>
      </c>
      <c r="AB96" s="276">
        <f t="shared" si="21"/>
        <v>-1.0000000000001327E-06</v>
      </c>
    </row>
    <row r="97" spans="1:28" ht="11.25" customHeight="1">
      <c r="A97" s="271">
        <v>0.5625</v>
      </c>
      <c r="B97" s="250"/>
      <c r="C97" s="251">
        <v>0.00385</v>
      </c>
      <c r="D97" s="251"/>
      <c r="E97" s="252">
        <v>0.003974</v>
      </c>
      <c r="F97" s="251">
        <v>0.309961</v>
      </c>
      <c r="J97" s="275">
        <f t="shared" si="11"/>
        <v>0.5625</v>
      </c>
      <c r="K97" s="262">
        <f t="shared" si="12"/>
        <v>0</v>
      </c>
      <c r="L97" s="262">
        <f t="shared" si="13"/>
        <v>0.003975</v>
      </c>
      <c r="N97" s="275">
        <f t="shared" si="14"/>
        <v>0.5625</v>
      </c>
      <c r="O97" s="262">
        <f t="shared" si="15"/>
        <v>0</v>
      </c>
      <c r="P97" s="275">
        <f t="shared" si="14"/>
        <v>0.5625</v>
      </c>
      <c r="Q97" s="262">
        <f t="shared" si="16"/>
        <v>0</v>
      </c>
      <c r="S97" s="275">
        <f t="shared" si="17"/>
        <v>0.5625</v>
      </c>
      <c r="T97" s="262">
        <f t="shared" si="18"/>
        <v>0.005061</v>
      </c>
      <c r="U97" s="275">
        <f t="shared" si="17"/>
        <v>0.5625</v>
      </c>
      <c r="V97" s="262">
        <f t="shared" si="19"/>
        <v>0.003975</v>
      </c>
      <c r="X97" s="253">
        <v>0</v>
      </c>
      <c r="Y97" s="276">
        <f t="shared" si="20"/>
        <v>0</v>
      </c>
      <c r="AA97" s="249">
        <v>0.003974</v>
      </c>
      <c r="AB97" s="276">
        <f t="shared" si="21"/>
        <v>-1.0000000000001327E-06</v>
      </c>
    </row>
    <row r="98" spans="1:28" ht="11.25" customHeight="1">
      <c r="A98" s="271">
        <v>0.569444444444444</v>
      </c>
      <c r="B98" s="250"/>
      <c r="C98" s="251">
        <v>0.003475</v>
      </c>
      <c r="D98" s="251"/>
      <c r="E98" s="252">
        <v>0.003502</v>
      </c>
      <c r="F98" s="251">
        <v>0.247461</v>
      </c>
      <c r="J98" s="275">
        <f t="shared" si="11"/>
        <v>0.569444444444444</v>
      </c>
      <c r="K98" s="262">
        <f t="shared" si="12"/>
        <v>0</v>
      </c>
      <c r="L98" s="262">
        <f t="shared" si="13"/>
        <v>0.003503</v>
      </c>
      <c r="N98" s="275">
        <f t="shared" si="14"/>
        <v>0.569444444444444</v>
      </c>
      <c r="O98" s="262">
        <f t="shared" si="15"/>
        <v>0</v>
      </c>
      <c r="P98" s="275">
        <f t="shared" si="14"/>
        <v>0.569444444444444</v>
      </c>
      <c r="Q98" s="262">
        <f t="shared" si="16"/>
        <v>0</v>
      </c>
      <c r="S98" s="275">
        <f t="shared" si="17"/>
        <v>0.569444444444444</v>
      </c>
      <c r="T98" s="262">
        <f t="shared" si="18"/>
        <v>0.00446</v>
      </c>
      <c r="U98" s="275">
        <f t="shared" si="17"/>
        <v>0.569444444444444</v>
      </c>
      <c r="V98" s="262">
        <f t="shared" si="19"/>
        <v>0.003503</v>
      </c>
      <c r="X98" s="253">
        <v>0</v>
      </c>
      <c r="Y98" s="276">
        <f t="shared" si="20"/>
        <v>0</v>
      </c>
      <c r="AA98" s="249">
        <v>0.003502</v>
      </c>
      <c r="AB98" s="276">
        <f t="shared" si="21"/>
        <v>-1.0000000000001327E-06</v>
      </c>
    </row>
    <row r="99" spans="1:28" ht="11.25" customHeight="1">
      <c r="A99" s="271">
        <v>0.576388888888888</v>
      </c>
      <c r="B99" s="250"/>
      <c r="C99" s="251">
        <v>0.003175</v>
      </c>
      <c r="D99" s="251"/>
      <c r="E99" s="252">
        <v>0.003241</v>
      </c>
      <c r="F99" s="251">
        <v>0.216211</v>
      </c>
      <c r="J99" s="275">
        <f t="shared" si="11"/>
        <v>0.576388888888888</v>
      </c>
      <c r="K99" s="262">
        <f t="shared" si="12"/>
        <v>0</v>
      </c>
      <c r="L99" s="262">
        <f t="shared" si="13"/>
        <v>0.003242</v>
      </c>
      <c r="N99" s="275">
        <f t="shared" si="14"/>
        <v>0.576388888888888</v>
      </c>
      <c r="O99" s="262">
        <f t="shared" si="15"/>
        <v>0</v>
      </c>
      <c r="P99" s="275">
        <f t="shared" si="14"/>
        <v>0.576388888888888</v>
      </c>
      <c r="Q99" s="262">
        <f t="shared" si="16"/>
        <v>0</v>
      </c>
      <c r="S99" s="275">
        <f t="shared" si="17"/>
        <v>0.576388888888888</v>
      </c>
      <c r="T99" s="262">
        <f t="shared" si="18"/>
        <v>0.004127</v>
      </c>
      <c r="U99" s="275">
        <f t="shared" si="17"/>
        <v>0.576388888888888</v>
      </c>
      <c r="V99" s="262">
        <f t="shared" si="19"/>
        <v>0.003242</v>
      </c>
      <c r="X99" s="253">
        <v>0</v>
      </c>
      <c r="Y99" s="276">
        <f t="shared" si="20"/>
        <v>0</v>
      </c>
      <c r="AA99" s="249">
        <v>0.003241</v>
      </c>
      <c r="AB99" s="276">
        <f t="shared" si="21"/>
        <v>-1.0000000000001327E-06</v>
      </c>
    </row>
    <row r="100" spans="1:28" ht="11.25" customHeight="1">
      <c r="A100" s="271">
        <v>0.583333333333333</v>
      </c>
      <c r="B100" s="250"/>
      <c r="C100" s="251">
        <v>0.002925</v>
      </c>
      <c r="D100" s="251"/>
      <c r="E100" s="252">
        <v>0.002957</v>
      </c>
      <c r="F100" s="251">
        <v>0.184961</v>
      </c>
      <c r="J100" s="275">
        <f t="shared" si="11"/>
        <v>0.583333333333333</v>
      </c>
      <c r="K100" s="262">
        <f t="shared" si="12"/>
        <v>0</v>
      </c>
      <c r="L100" s="262">
        <f t="shared" si="13"/>
        <v>0.002957</v>
      </c>
      <c r="N100" s="275">
        <f t="shared" si="14"/>
        <v>0.583333333333333</v>
      </c>
      <c r="O100" s="262">
        <f t="shared" si="15"/>
        <v>0</v>
      </c>
      <c r="P100" s="275">
        <f t="shared" si="14"/>
        <v>0.583333333333333</v>
      </c>
      <c r="Q100" s="262">
        <f t="shared" si="16"/>
        <v>0</v>
      </c>
      <c r="S100" s="275">
        <f t="shared" si="17"/>
        <v>0.583333333333333</v>
      </c>
      <c r="T100" s="262">
        <f t="shared" si="18"/>
        <v>0.003765</v>
      </c>
      <c r="U100" s="275">
        <f t="shared" si="17"/>
        <v>0.583333333333333</v>
      </c>
      <c r="V100" s="262">
        <f t="shared" si="19"/>
        <v>0.002957</v>
      </c>
      <c r="X100" s="253">
        <v>0</v>
      </c>
      <c r="Y100" s="276">
        <f t="shared" si="20"/>
        <v>0</v>
      </c>
      <c r="AA100" s="249">
        <v>0.002957</v>
      </c>
      <c r="AB100" s="276">
        <f t="shared" si="21"/>
        <v>0</v>
      </c>
    </row>
    <row r="101" spans="1:28" ht="11.25" customHeight="1">
      <c r="A101" s="271">
        <v>0.590277777777777</v>
      </c>
      <c r="B101" s="250"/>
      <c r="C101" s="251">
        <v>0.002725</v>
      </c>
      <c r="D101" s="251"/>
      <c r="E101" s="252">
        <v>0.002642</v>
      </c>
      <c r="F101" s="251">
        <v>0.153711</v>
      </c>
      <c r="J101" s="275">
        <f t="shared" si="11"/>
        <v>0.590277777777777</v>
      </c>
      <c r="K101" s="262">
        <f t="shared" si="12"/>
        <v>0</v>
      </c>
      <c r="L101" s="262">
        <f t="shared" si="13"/>
        <v>0.002642</v>
      </c>
      <c r="N101" s="275">
        <f t="shared" si="14"/>
        <v>0.590277777777777</v>
      </c>
      <c r="O101" s="262">
        <f t="shared" si="15"/>
        <v>0</v>
      </c>
      <c r="P101" s="275">
        <f t="shared" si="14"/>
        <v>0.590277777777777</v>
      </c>
      <c r="Q101" s="262">
        <f t="shared" si="16"/>
        <v>0</v>
      </c>
      <c r="S101" s="275">
        <f t="shared" si="17"/>
        <v>0.590277777777777</v>
      </c>
      <c r="T101" s="262">
        <f t="shared" si="18"/>
        <v>0.003364</v>
      </c>
      <c r="U101" s="275">
        <f t="shared" si="17"/>
        <v>0.590277777777777</v>
      </c>
      <c r="V101" s="262">
        <f t="shared" si="19"/>
        <v>0.002642</v>
      </c>
      <c r="X101" s="253">
        <v>0</v>
      </c>
      <c r="Y101" s="276">
        <f t="shared" si="20"/>
        <v>0</v>
      </c>
      <c r="AA101" s="249">
        <v>0.002642</v>
      </c>
      <c r="AB101" s="276">
        <f t="shared" si="21"/>
        <v>0</v>
      </c>
    </row>
    <row r="102" spans="1:28" ht="11.25" customHeight="1">
      <c r="A102" s="271">
        <v>0.597222222222222</v>
      </c>
      <c r="B102" s="250"/>
      <c r="C102" s="251">
        <v>0.00255</v>
      </c>
      <c r="D102" s="251"/>
      <c r="E102" s="252">
        <v>0.002642</v>
      </c>
      <c r="F102" s="251">
        <v>0.153711</v>
      </c>
      <c r="J102" s="275">
        <f t="shared" si="11"/>
        <v>0.597222222222222</v>
      </c>
      <c r="K102" s="262">
        <f t="shared" si="12"/>
        <v>0</v>
      </c>
      <c r="L102" s="262">
        <f t="shared" si="13"/>
        <v>0.002642</v>
      </c>
      <c r="N102" s="275">
        <f t="shared" si="14"/>
        <v>0.597222222222222</v>
      </c>
      <c r="O102" s="262">
        <f t="shared" si="15"/>
        <v>0</v>
      </c>
      <c r="P102" s="275">
        <f t="shared" si="14"/>
        <v>0.597222222222222</v>
      </c>
      <c r="Q102" s="262">
        <f t="shared" si="16"/>
        <v>0</v>
      </c>
      <c r="S102" s="275">
        <f t="shared" si="17"/>
        <v>0.597222222222222</v>
      </c>
      <c r="T102" s="262">
        <f t="shared" si="18"/>
        <v>0.003364</v>
      </c>
      <c r="U102" s="275">
        <f t="shared" si="17"/>
        <v>0.597222222222222</v>
      </c>
      <c r="V102" s="262">
        <f t="shared" si="19"/>
        <v>0.002642</v>
      </c>
      <c r="X102" s="253">
        <v>0</v>
      </c>
      <c r="Y102" s="276">
        <f t="shared" si="20"/>
        <v>0</v>
      </c>
      <c r="AA102" s="249">
        <v>0.002642</v>
      </c>
      <c r="AB102" s="276">
        <f t="shared" si="21"/>
        <v>0</v>
      </c>
    </row>
    <row r="103" spans="1:28" ht="11.25" customHeight="1">
      <c r="A103" s="271">
        <v>0.604166666666666</v>
      </c>
      <c r="B103" s="250"/>
      <c r="C103" s="251">
        <v>0.002375</v>
      </c>
      <c r="D103" s="251"/>
      <c r="E103" s="252">
        <v>0.002284</v>
      </c>
      <c r="F103" s="251">
        <v>0.122461</v>
      </c>
      <c r="J103" s="275">
        <f t="shared" si="11"/>
        <v>0.604166666666666</v>
      </c>
      <c r="K103" s="262">
        <f t="shared" si="12"/>
        <v>0</v>
      </c>
      <c r="L103" s="262">
        <f t="shared" si="13"/>
        <v>0.002284</v>
      </c>
      <c r="N103" s="275">
        <f t="shared" si="14"/>
        <v>0.604166666666666</v>
      </c>
      <c r="O103" s="262">
        <f t="shared" si="15"/>
        <v>0</v>
      </c>
      <c r="P103" s="275">
        <f t="shared" si="14"/>
        <v>0.604166666666666</v>
      </c>
      <c r="Q103" s="262">
        <f t="shared" si="16"/>
        <v>0</v>
      </c>
      <c r="S103" s="275">
        <f t="shared" si="17"/>
        <v>0.604166666666666</v>
      </c>
      <c r="T103" s="262">
        <f t="shared" si="18"/>
        <v>0.002908</v>
      </c>
      <c r="U103" s="275">
        <f t="shared" si="17"/>
        <v>0.604166666666666</v>
      </c>
      <c r="V103" s="262">
        <f t="shared" si="19"/>
        <v>0.002284</v>
      </c>
      <c r="X103" s="253">
        <v>0</v>
      </c>
      <c r="Y103" s="276">
        <f t="shared" si="20"/>
        <v>0</v>
      </c>
      <c r="AA103" s="249">
        <v>0.002284</v>
      </c>
      <c r="AB103" s="276">
        <f t="shared" si="21"/>
        <v>0</v>
      </c>
    </row>
    <row r="104" spans="1:28" ht="11.25" customHeight="1">
      <c r="A104" s="271">
        <v>0.611111111111111</v>
      </c>
      <c r="B104" s="250"/>
      <c r="C104" s="251">
        <v>0.00225</v>
      </c>
      <c r="D104" s="251"/>
      <c r="E104" s="252">
        <v>0.002284</v>
      </c>
      <c r="F104" s="251">
        <v>0.122461</v>
      </c>
      <c r="J104" s="275">
        <f t="shared" si="11"/>
        <v>0.611111111111111</v>
      </c>
      <c r="K104" s="262">
        <f t="shared" si="12"/>
        <v>0</v>
      </c>
      <c r="L104" s="262">
        <f t="shared" si="13"/>
        <v>0.002284</v>
      </c>
      <c r="N104" s="275">
        <f t="shared" si="14"/>
        <v>0.611111111111111</v>
      </c>
      <c r="O104" s="262">
        <f t="shared" si="15"/>
        <v>0</v>
      </c>
      <c r="P104" s="275">
        <f t="shared" si="14"/>
        <v>0.611111111111111</v>
      </c>
      <c r="Q104" s="262">
        <f t="shared" si="16"/>
        <v>0</v>
      </c>
      <c r="S104" s="275">
        <f t="shared" si="17"/>
        <v>0.611111111111111</v>
      </c>
      <c r="T104" s="262">
        <f t="shared" si="18"/>
        <v>0.002908</v>
      </c>
      <c r="U104" s="275">
        <f t="shared" si="17"/>
        <v>0.611111111111111</v>
      </c>
      <c r="V104" s="262">
        <f t="shared" si="19"/>
        <v>0.002284</v>
      </c>
      <c r="X104" s="253">
        <v>0</v>
      </c>
      <c r="Y104" s="276">
        <f t="shared" si="20"/>
        <v>0</v>
      </c>
      <c r="AA104" s="249">
        <v>0.002284</v>
      </c>
      <c r="AB104" s="276">
        <f t="shared" si="21"/>
        <v>0</v>
      </c>
    </row>
    <row r="105" spans="1:28" ht="11.25" customHeight="1">
      <c r="A105" s="271">
        <v>0.618055555555555</v>
      </c>
      <c r="B105" s="250"/>
      <c r="C105" s="251">
        <v>0.002125</v>
      </c>
      <c r="D105" s="251"/>
      <c r="E105" s="252">
        <v>0.002284</v>
      </c>
      <c r="F105" s="251">
        <v>0.122461</v>
      </c>
      <c r="J105" s="275">
        <f t="shared" si="11"/>
        <v>0.618055555555555</v>
      </c>
      <c r="K105" s="262">
        <f t="shared" si="12"/>
        <v>0</v>
      </c>
      <c r="L105" s="262">
        <f t="shared" si="13"/>
        <v>0.002284</v>
      </c>
      <c r="N105" s="275">
        <f t="shared" si="14"/>
        <v>0.618055555555555</v>
      </c>
      <c r="O105" s="262">
        <f t="shared" si="15"/>
        <v>0</v>
      </c>
      <c r="P105" s="275">
        <f t="shared" si="14"/>
        <v>0.618055555555555</v>
      </c>
      <c r="Q105" s="262">
        <f t="shared" si="16"/>
        <v>0</v>
      </c>
      <c r="S105" s="275">
        <f t="shared" si="17"/>
        <v>0.618055555555555</v>
      </c>
      <c r="T105" s="262">
        <f t="shared" si="18"/>
        <v>0.002908</v>
      </c>
      <c r="U105" s="275">
        <f t="shared" si="17"/>
        <v>0.618055555555555</v>
      </c>
      <c r="V105" s="262">
        <f t="shared" si="19"/>
        <v>0.002284</v>
      </c>
      <c r="X105" s="253">
        <v>0</v>
      </c>
      <c r="Y105" s="276">
        <f t="shared" si="20"/>
        <v>0</v>
      </c>
      <c r="AA105" s="249">
        <v>0.002284</v>
      </c>
      <c r="AB105" s="276">
        <f t="shared" si="21"/>
        <v>0</v>
      </c>
    </row>
    <row r="106" spans="1:28" ht="11.25" customHeight="1">
      <c r="A106" s="271">
        <v>0.624999999999999</v>
      </c>
      <c r="B106" s="250"/>
      <c r="C106" s="251">
        <v>0.002025</v>
      </c>
      <c r="D106" s="251"/>
      <c r="E106" s="252">
        <v>0.001982</v>
      </c>
      <c r="F106" s="251">
        <v>0.091211</v>
      </c>
      <c r="J106" s="275">
        <f t="shared" si="11"/>
        <v>0.624999999999999</v>
      </c>
      <c r="K106" s="262">
        <f t="shared" si="12"/>
        <v>0</v>
      </c>
      <c r="L106" s="262">
        <f t="shared" si="13"/>
        <v>0.001981</v>
      </c>
      <c r="N106" s="275">
        <f t="shared" si="14"/>
        <v>0.624999999999999</v>
      </c>
      <c r="O106" s="262">
        <f t="shared" si="15"/>
        <v>0</v>
      </c>
      <c r="P106" s="275">
        <f t="shared" si="14"/>
        <v>0.624999999999999</v>
      </c>
      <c r="Q106" s="262">
        <f t="shared" si="16"/>
        <v>0</v>
      </c>
      <c r="S106" s="275">
        <f t="shared" si="17"/>
        <v>0.624999999999999</v>
      </c>
      <c r="T106" s="262">
        <f t="shared" si="18"/>
        <v>0.002399</v>
      </c>
      <c r="U106" s="275">
        <f t="shared" si="17"/>
        <v>0.624999999999999</v>
      </c>
      <c r="V106" s="262">
        <f t="shared" si="19"/>
        <v>0.001981</v>
      </c>
      <c r="X106" s="253">
        <v>0</v>
      </c>
      <c r="Y106" s="276">
        <f t="shared" si="20"/>
        <v>0</v>
      </c>
      <c r="AA106" s="249">
        <v>0.001982</v>
      </c>
      <c r="AB106" s="276">
        <f t="shared" si="21"/>
        <v>9.99999999999699E-07</v>
      </c>
    </row>
    <row r="107" spans="1:28" ht="11.25" customHeight="1">
      <c r="A107" s="271">
        <v>0.631944444444444</v>
      </c>
      <c r="B107" s="250"/>
      <c r="C107" s="251">
        <v>0.001925</v>
      </c>
      <c r="D107" s="251"/>
      <c r="E107" s="252">
        <v>0.001982</v>
      </c>
      <c r="F107" s="251">
        <v>0.091211</v>
      </c>
      <c r="J107" s="275">
        <f t="shared" si="11"/>
        <v>0.631944444444444</v>
      </c>
      <c r="K107" s="262">
        <f t="shared" si="12"/>
        <v>0</v>
      </c>
      <c r="L107" s="262">
        <f t="shared" si="13"/>
        <v>0.001981</v>
      </c>
      <c r="N107" s="275">
        <f t="shared" si="14"/>
        <v>0.631944444444444</v>
      </c>
      <c r="O107" s="262">
        <f t="shared" si="15"/>
        <v>0</v>
      </c>
      <c r="P107" s="275">
        <f t="shared" si="14"/>
        <v>0.631944444444444</v>
      </c>
      <c r="Q107" s="262">
        <f t="shared" si="16"/>
        <v>0</v>
      </c>
      <c r="S107" s="275">
        <f t="shared" si="17"/>
        <v>0.631944444444444</v>
      </c>
      <c r="T107" s="262">
        <f t="shared" si="18"/>
        <v>0.002399</v>
      </c>
      <c r="U107" s="275">
        <f t="shared" si="17"/>
        <v>0.631944444444444</v>
      </c>
      <c r="V107" s="262">
        <f t="shared" si="19"/>
        <v>0.001981</v>
      </c>
      <c r="X107" s="253">
        <v>0</v>
      </c>
      <c r="Y107" s="276">
        <f t="shared" si="20"/>
        <v>0</v>
      </c>
      <c r="AA107" s="249">
        <v>0.001982</v>
      </c>
      <c r="AB107" s="276">
        <f t="shared" si="21"/>
        <v>9.99999999999699E-07</v>
      </c>
    </row>
    <row r="108" spans="1:28" ht="11.25" customHeight="1">
      <c r="A108" s="271">
        <v>0.638888888888888</v>
      </c>
      <c r="B108" s="250"/>
      <c r="C108" s="251">
        <v>0.00185</v>
      </c>
      <c r="D108" s="251"/>
      <c r="E108" s="252">
        <v>0.001982</v>
      </c>
      <c r="F108" s="251">
        <v>0.091211</v>
      </c>
      <c r="J108" s="275">
        <f t="shared" si="11"/>
        <v>0.638888888888888</v>
      </c>
      <c r="K108" s="262">
        <f t="shared" si="12"/>
        <v>0</v>
      </c>
      <c r="L108" s="262">
        <f t="shared" si="13"/>
        <v>0.001981</v>
      </c>
      <c r="N108" s="275">
        <f t="shared" si="14"/>
        <v>0.638888888888888</v>
      </c>
      <c r="O108" s="262">
        <f t="shared" si="15"/>
        <v>0</v>
      </c>
      <c r="P108" s="275">
        <f t="shared" si="14"/>
        <v>0.638888888888888</v>
      </c>
      <c r="Q108" s="262">
        <f t="shared" si="16"/>
        <v>0</v>
      </c>
      <c r="S108" s="275">
        <f t="shared" si="17"/>
        <v>0.638888888888888</v>
      </c>
      <c r="T108" s="262">
        <f t="shared" si="18"/>
        <v>0.002399</v>
      </c>
      <c r="U108" s="275">
        <f t="shared" si="17"/>
        <v>0.638888888888888</v>
      </c>
      <c r="V108" s="262">
        <f t="shared" si="19"/>
        <v>0.001981</v>
      </c>
      <c r="X108" s="253">
        <v>0</v>
      </c>
      <c r="Y108" s="276">
        <f t="shared" si="20"/>
        <v>0</v>
      </c>
      <c r="AA108" s="249">
        <v>0.001982</v>
      </c>
      <c r="AB108" s="276">
        <f t="shared" si="21"/>
        <v>9.99999999999699E-07</v>
      </c>
    </row>
    <row r="109" spans="1:28" ht="11.25" customHeight="1">
      <c r="A109" s="271">
        <v>0.645833333333333</v>
      </c>
      <c r="B109" s="250"/>
      <c r="C109" s="251">
        <v>0.001775</v>
      </c>
      <c r="D109" s="251"/>
      <c r="E109" s="252">
        <v>0.001874</v>
      </c>
      <c r="F109" s="251">
        <v>0.075586</v>
      </c>
      <c r="J109" s="275">
        <f t="shared" si="11"/>
        <v>0.645833333333333</v>
      </c>
      <c r="K109" s="262">
        <f t="shared" si="12"/>
        <v>0</v>
      </c>
      <c r="L109" s="262">
        <f t="shared" si="13"/>
        <v>0.001873</v>
      </c>
      <c r="N109" s="275">
        <f t="shared" si="14"/>
        <v>0.645833333333333</v>
      </c>
      <c r="O109" s="262">
        <f t="shared" si="15"/>
        <v>0</v>
      </c>
      <c r="P109" s="275">
        <f t="shared" si="14"/>
        <v>0.645833333333333</v>
      </c>
      <c r="Q109" s="262">
        <f t="shared" si="16"/>
        <v>0</v>
      </c>
      <c r="S109" s="275">
        <f t="shared" si="17"/>
        <v>0.645833333333333</v>
      </c>
      <c r="T109" s="262">
        <f t="shared" si="18"/>
        <v>0.002145</v>
      </c>
      <c r="U109" s="275">
        <f t="shared" si="17"/>
        <v>0.645833333333333</v>
      </c>
      <c r="V109" s="262">
        <f t="shared" si="19"/>
        <v>0.001873</v>
      </c>
      <c r="X109" s="253">
        <v>0</v>
      </c>
      <c r="Y109" s="276">
        <f t="shared" si="20"/>
        <v>0</v>
      </c>
      <c r="AA109" s="249">
        <v>0.001874</v>
      </c>
      <c r="AB109" s="276">
        <f t="shared" si="21"/>
        <v>9.999999999999159E-07</v>
      </c>
    </row>
    <row r="110" spans="1:28" ht="11.25" customHeight="1">
      <c r="A110" s="271">
        <v>0.652777777777777</v>
      </c>
      <c r="B110" s="250"/>
      <c r="C110" s="251">
        <v>0.0017</v>
      </c>
      <c r="D110" s="251"/>
      <c r="E110" s="252">
        <v>0.001689</v>
      </c>
      <c r="F110" s="251">
        <v>0.067773</v>
      </c>
      <c r="J110" s="275">
        <f t="shared" si="11"/>
        <v>0.652777777777777</v>
      </c>
      <c r="K110" s="262">
        <f t="shared" si="12"/>
        <v>0</v>
      </c>
      <c r="L110" s="262">
        <f t="shared" si="13"/>
        <v>0.001688</v>
      </c>
      <c r="N110" s="275">
        <f t="shared" si="14"/>
        <v>0.652777777777777</v>
      </c>
      <c r="O110" s="262">
        <f t="shared" si="15"/>
        <v>0</v>
      </c>
      <c r="P110" s="275">
        <f t="shared" si="14"/>
        <v>0.652777777777777</v>
      </c>
      <c r="Q110" s="262">
        <f t="shared" si="16"/>
        <v>0</v>
      </c>
      <c r="S110" s="275">
        <f t="shared" si="17"/>
        <v>0.652777777777777</v>
      </c>
      <c r="T110" s="262">
        <f t="shared" si="18"/>
        <v>0.001905</v>
      </c>
      <c r="U110" s="275">
        <f t="shared" si="17"/>
        <v>0.652777777777777</v>
      </c>
      <c r="V110" s="262">
        <f t="shared" si="19"/>
        <v>0.001688</v>
      </c>
      <c r="X110" s="253">
        <v>0</v>
      </c>
      <c r="Y110" s="276">
        <f t="shared" si="20"/>
        <v>0</v>
      </c>
      <c r="AA110" s="249">
        <v>0.001689</v>
      </c>
      <c r="AB110" s="276">
        <f t="shared" si="21"/>
        <v>9.999999999999159E-07</v>
      </c>
    </row>
    <row r="111" spans="1:28" ht="11.25" customHeight="1">
      <c r="A111" s="271">
        <v>0.659722222222222</v>
      </c>
      <c r="B111" s="250"/>
      <c r="C111" s="251">
        <v>0.001625</v>
      </c>
      <c r="D111" s="251"/>
      <c r="E111" s="252">
        <v>0.001689</v>
      </c>
      <c r="F111" s="251">
        <v>0.067773</v>
      </c>
      <c r="J111" s="275">
        <f t="shared" si="11"/>
        <v>0.659722222222222</v>
      </c>
      <c r="K111" s="262">
        <f t="shared" si="12"/>
        <v>0</v>
      </c>
      <c r="L111" s="262">
        <f t="shared" si="13"/>
        <v>0.001688</v>
      </c>
      <c r="N111" s="275">
        <f t="shared" si="14"/>
        <v>0.659722222222222</v>
      </c>
      <c r="O111" s="262">
        <f t="shared" si="15"/>
        <v>0</v>
      </c>
      <c r="P111" s="275">
        <f t="shared" si="14"/>
        <v>0.659722222222222</v>
      </c>
      <c r="Q111" s="262">
        <f t="shared" si="16"/>
        <v>0</v>
      </c>
      <c r="S111" s="275">
        <f t="shared" si="17"/>
        <v>0.659722222222222</v>
      </c>
      <c r="T111" s="262">
        <f t="shared" si="18"/>
        <v>0.001905</v>
      </c>
      <c r="U111" s="275">
        <f t="shared" si="17"/>
        <v>0.659722222222222</v>
      </c>
      <c r="V111" s="262">
        <f t="shared" si="19"/>
        <v>0.001688</v>
      </c>
      <c r="X111" s="253">
        <v>0</v>
      </c>
      <c r="Y111" s="276">
        <f t="shared" si="20"/>
        <v>0</v>
      </c>
      <c r="AA111" s="249">
        <v>0.001689</v>
      </c>
      <c r="AB111" s="276">
        <f t="shared" si="21"/>
        <v>9.999999999999159E-07</v>
      </c>
    </row>
    <row r="112" spans="1:28" ht="11.25" customHeight="1">
      <c r="A112" s="271">
        <v>0.666666666666666</v>
      </c>
      <c r="B112" s="250"/>
      <c r="C112" s="251">
        <v>0.001575</v>
      </c>
      <c r="D112" s="251"/>
      <c r="E112" s="252">
        <v>0.001689</v>
      </c>
      <c r="F112" s="251">
        <v>0.067773</v>
      </c>
      <c r="J112" s="275">
        <f t="shared" si="11"/>
        <v>0.666666666666666</v>
      </c>
      <c r="K112" s="262">
        <f t="shared" si="12"/>
        <v>0</v>
      </c>
      <c r="L112" s="262">
        <f t="shared" si="13"/>
        <v>0.001688</v>
      </c>
      <c r="N112" s="275">
        <f t="shared" si="14"/>
        <v>0.666666666666666</v>
      </c>
      <c r="O112" s="262">
        <f t="shared" si="15"/>
        <v>0</v>
      </c>
      <c r="P112" s="275">
        <f t="shared" si="14"/>
        <v>0.666666666666666</v>
      </c>
      <c r="Q112" s="262">
        <f t="shared" si="16"/>
        <v>0</v>
      </c>
      <c r="S112" s="275">
        <f t="shared" si="17"/>
        <v>0.666666666666666</v>
      </c>
      <c r="T112" s="262">
        <f t="shared" si="18"/>
        <v>0.001905</v>
      </c>
      <c r="U112" s="275">
        <f t="shared" si="17"/>
        <v>0.666666666666666</v>
      </c>
      <c r="V112" s="262">
        <f t="shared" si="19"/>
        <v>0.001688</v>
      </c>
      <c r="X112" s="253">
        <v>0</v>
      </c>
      <c r="Y112" s="276">
        <f t="shared" si="20"/>
        <v>0</v>
      </c>
      <c r="AA112" s="249">
        <v>0.001689</v>
      </c>
      <c r="AB112" s="276">
        <f t="shared" si="21"/>
        <v>9.999999999999159E-07</v>
      </c>
    </row>
    <row r="113" spans="1:28" ht="11.25" customHeight="1">
      <c r="A113" s="271">
        <v>0.673611111111111</v>
      </c>
      <c r="B113" s="250"/>
      <c r="C113" s="251">
        <v>0.0015</v>
      </c>
      <c r="D113" s="251"/>
      <c r="E113" s="252">
        <v>0.001405</v>
      </c>
      <c r="F113" s="251">
        <v>0.059961</v>
      </c>
      <c r="J113" s="275">
        <f t="shared" si="11"/>
        <v>0.673611111111111</v>
      </c>
      <c r="K113" s="262">
        <f t="shared" si="12"/>
        <v>0</v>
      </c>
      <c r="L113" s="262">
        <f t="shared" si="13"/>
        <v>0.001405</v>
      </c>
      <c r="N113" s="275">
        <f t="shared" si="14"/>
        <v>0.673611111111111</v>
      </c>
      <c r="O113" s="262">
        <f t="shared" si="15"/>
        <v>0</v>
      </c>
      <c r="P113" s="275">
        <f t="shared" si="14"/>
        <v>0.673611111111111</v>
      </c>
      <c r="Q113" s="262">
        <f t="shared" si="16"/>
        <v>0</v>
      </c>
      <c r="S113" s="275">
        <f t="shared" si="17"/>
        <v>0.673611111111111</v>
      </c>
      <c r="T113" s="262">
        <f t="shared" si="18"/>
        <v>0.001585</v>
      </c>
      <c r="U113" s="275">
        <f t="shared" si="17"/>
        <v>0.673611111111111</v>
      </c>
      <c r="V113" s="262">
        <f t="shared" si="19"/>
        <v>0.001405</v>
      </c>
      <c r="X113" s="253">
        <v>0</v>
      </c>
      <c r="Y113" s="276">
        <f t="shared" si="20"/>
        <v>0</v>
      </c>
      <c r="AA113" s="249">
        <v>0.001405</v>
      </c>
      <c r="AB113" s="276">
        <f t="shared" si="21"/>
        <v>0</v>
      </c>
    </row>
    <row r="114" spans="1:28" ht="11.25" customHeight="1">
      <c r="A114" s="271">
        <v>0.680555555555555</v>
      </c>
      <c r="B114" s="250"/>
      <c r="C114" s="251">
        <v>0.00145</v>
      </c>
      <c r="D114" s="251"/>
      <c r="E114" s="252">
        <v>0.001405</v>
      </c>
      <c r="F114" s="251">
        <v>0.059961</v>
      </c>
      <c r="J114" s="275">
        <f t="shared" si="11"/>
        <v>0.680555555555555</v>
      </c>
      <c r="K114" s="262">
        <f t="shared" si="12"/>
        <v>0</v>
      </c>
      <c r="L114" s="262">
        <f t="shared" si="13"/>
        <v>0.001405</v>
      </c>
      <c r="N114" s="275">
        <f t="shared" si="14"/>
        <v>0.680555555555555</v>
      </c>
      <c r="O114" s="262">
        <f t="shared" si="15"/>
        <v>0</v>
      </c>
      <c r="P114" s="275">
        <f t="shared" si="14"/>
        <v>0.680555555555555</v>
      </c>
      <c r="Q114" s="262">
        <f t="shared" si="16"/>
        <v>0</v>
      </c>
      <c r="S114" s="275">
        <f t="shared" si="17"/>
        <v>0.680555555555555</v>
      </c>
      <c r="T114" s="262">
        <f t="shared" si="18"/>
        <v>0.001585</v>
      </c>
      <c r="U114" s="275">
        <f t="shared" si="17"/>
        <v>0.680555555555555</v>
      </c>
      <c r="V114" s="262">
        <f t="shared" si="19"/>
        <v>0.001405</v>
      </c>
      <c r="X114" s="253">
        <v>0</v>
      </c>
      <c r="Y114" s="276">
        <f t="shared" si="20"/>
        <v>0</v>
      </c>
      <c r="AA114" s="249">
        <v>0.001405</v>
      </c>
      <c r="AB114" s="276">
        <f t="shared" si="21"/>
        <v>0</v>
      </c>
    </row>
    <row r="115" spans="1:28" ht="11.25" customHeight="1">
      <c r="A115" s="271">
        <v>0.687499999999999</v>
      </c>
      <c r="B115" s="250"/>
      <c r="C115" s="251">
        <v>0.001425</v>
      </c>
      <c r="D115" s="251"/>
      <c r="E115" s="252">
        <v>0.001405</v>
      </c>
      <c r="F115" s="251">
        <v>0.059961</v>
      </c>
      <c r="J115" s="275">
        <f t="shared" si="11"/>
        <v>0.687499999999999</v>
      </c>
      <c r="K115" s="262">
        <f t="shared" si="12"/>
        <v>0</v>
      </c>
      <c r="L115" s="262">
        <f t="shared" si="13"/>
        <v>0.001405</v>
      </c>
      <c r="N115" s="275">
        <f t="shared" si="14"/>
        <v>0.687499999999999</v>
      </c>
      <c r="O115" s="262">
        <f t="shared" si="15"/>
        <v>0</v>
      </c>
      <c r="P115" s="275">
        <f t="shared" si="14"/>
        <v>0.687499999999999</v>
      </c>
      <c r="Q115" s="262">
        <f t="shared" si="16"/>
        <v>0</v>
      </c>
      <c r="S115" s="275">
        <f t="shared" si="17"/>
        <v>0.687499999999999</v>
      </c>
      <c r="T115" s="262">
        <f t="shared" si="18"/>
        <v>0.001585</v>
      </c>
      <c r="U115" s="275">
        <f t="shared" si="17"/>
        <v>0.687499999999999</v>
      </c>
      <c r="V115" s="262">
        <f t="shared" si="19"/>
        <v>0.001405</v>
      </c>
      <c r="X115" s="253">
        <v>0</v>
      </c>
      <c r="Y115" s="276">
        <f t="shared" si="20"/>
        <v>0</v>
      </c>
      <c r="AA115" s="249">
        <v>0.001405</v>
      </c>
      <c r="AB115" s="276">
        <f t="shared" si="21"/>
        <v>0</v>
      </c>
    </row>
    <row r="116" spans="1:28" ht="11.25" customHeight="1">
      <c r="A116" s="271">
        <v>0.694444444444444</v>
      </c>
      <c r="B116" s="250"/>
      <c r="C116" s="251">
        <v>0.001375</v>
      </c>
      <c r="D116" s="251"/>
      <c r="E116" s="252">
        <v>0.001405</v>
      </c>
      <c r="F116" s="251">
        <v>0.059961</v>
      </c>
      <c r="J116" s="275">
        <f t="shared" si="11"/>
        <v>0.694444444444444</v>
      </c>
      <c r="K116" s="262">
        <f t="shared" si="12"/>
        <v>0</v>
      </c>
      <c r="L116" s="262">
        <f t="shared" si="13"/>
        <v>0.001405</v>
      </c>
      <c r="N116" s="275">
        <f t="shared" si="14"/>
        <v>0.694444444444444</v>
      </c>
      <c r="O116" s="262">
        <f t="shared" si="15"/>
        <v>0</v>
      </c>
      <c r="P116" s="275">
        <f t="shared" si="14"/>
        <v>0.694444444444444</v>
      </c>
      <c r="Q116" s="262">
        <f t="shared" si="16"/>
        <v>0</v>
      </c>
      <c r="S116" s="275">
        <f t="shared" si="17"/>
        <v>0.694444444444444</v>
      </c>
      <c r="T116" s="262">
        <f t="shared" si="18"/>
        <v>0.001585</v>
      </c>
      <c r="U116" s="275">
        <f t="shared" si="17"/>
        <v>0.694444444444444</v>
      </c>
      <c r="V116" s="262">
        <f t="shared" si="19"/>
        <v>0.001405</v>
      </c>
      <c r="X116" s="253">
        <v>0</v>
      </c>
      <c r="Y116" s="276">
        <f t="shared" si="20"/>
        <v>0</v>
      </c>
      <c r="AA116" s="249">
        <v>0.001405</v>
      </c>
      <c r="AB116" s="276">
        <f t="shared" si="21"/>
        <v>0</v>
      </c>
    </row>
    <row r="117" spans="1:28" ht="11.25" customHeight="1">
      <c r="A117" s="271">
        <v>0.701388888888888</v>
      </c>
      <c r="B117" s="250"/>
      <c r="C117" s="251">
        <v>0.001325</v>
      </c>
      <c r="D117" s="251"/>
      <c r="E117" s="252">
        <v>0.001405</v>
      </c>
      <c r="F117" s="251">
        <v>0.059961</v>
      </c>
      <c r="J117" s="275">
        <f t="shared" si="11"/>
        <v>0.701388888888888</v>
      </c>
      <c r="K117" s="262">
        <f t="shared" si="12"/>
        <v>0</v>
      </c>
      <c r="L117" s="262">
        <f t="shared" si="13"/>
        <v>0.001405</v>
      </c>
      <c r="N117" s="275">
        <f t="shared" si="14"/>
        <v>0.701388888888888</v>
      </c>
      <c r="O117" s="262">
        <f t="shared" si="15"/>
        <v>0</v>
      </c>
      <c r="P117" s="275">
        <f t="shared" si="14"/>
        <v>0.701388888888888</v>
      </c>
      <c r="Q117" s="262">
        <f t="shared" si="16"/>
        <v>0</v>
      </c>
      <c r="S117" s="275">
        <f t="shared" si="17"/>
        <v>0.701388888888888</v>
      </c>
      <c r="T117" s="262">
        <f t="shared" si="18"/>
        <v>0.001585</v>
      </c>
      <c r="U117" s="275">
        <f t="shared" si="17"/>
        <v>0.701388888888888</v>
      </c>
      <c r="V117" s="262">
        <f t="shared" si="19"/>
        <v>0.001405</v>
      </c>
      <c r="X117" s="253">
        <v>0</v>
      </c>
      <c r="Y117" s="276">
        <f t="shared" si="20"/>
        <v>0</v>
      </c>
      <c r="AA117" s="249">
        <v>0.001405</v>
      </c>
      <c r="AB117" s="276">
        <f t="shared" si="21"/>
        <v>0</v>
      </c>
    </row>
    <row r="118" spans="1:28" ht="11.25" customHeight="1">
      <c r="A118" s="271">
        <v>0.708333333333333</v>
      </c>
      <c r="B118" s="250"/>
      <c r="C118" s="251">
        <v>0.0013</v>
      </c>
      <c r="D118" s="251"/>
      <c r="E118" s="252">
        <v>0.001405</v>
      </c>
      <c r="F118" s="251">
        <v>0.059961</v>
      </c>
      <c r="J118" s="275">
        <f t="shared" si="11"/>
        <v>0.708333333333333</v>
      </c>
      <c r="K118" s="262">
        <f t="shared" si="12"/>
        <v>0</v>
      </c>
      <c r="L118" s="262">
        <f t="shared" si="13"/>
        <v>0.001405</v>
      </c>
      <c r="N118" s="275">
        <f t="shared" si="14"/>
        <v>0.708333333333333</v>
      </c>
      <c r="O118" s="262">
        <f t="shared" si="15"/>
        <v>0</v>
      </c>
      <c r="P118" s="275">
        <f t="shared" si="14"/>
        <v>0.708333333333333</v>
      </c>
      <c r="Q118" s="262">
        <f t="shared" si="16"/>
        <v>0</v>
      </c>
      <c r="S118" s="275">
        <f t="shared" si="17"/>
        <v>0.708333333333333</v>
      </c>
      <c r="T118" s="262">
        <f t="shared" si="18"/>
        <v>0.001585</v>
      </c>
      <c r="U118" s="275">
        <f t="shared" si="17"/>
        <v>0.708333333333333</v>
      </c>
      <c r="V118" s="262">
        <f t="shared" si="19"/>
        <v>0.001405</v>
      </c>
      <c r="X118" s="253">
        <v>0</v>
      </c>
      <c r="Y118" s="276">
        <f t="shared" si="20"/>
        <v>0</v>
      </c>
      <c r="AA118" s="249">
        <v>0.001405</v>
      </c>
      <c r="AB118" s="276">
        <f t="shared" si="21"/>
        <v>0</v>
      </c>
    </row>
    <row r="119" spans="1:28" ht="11.25" customHeight="1">
      <c r="A119" s="271">
        <v>0.715277777777777</v>
      </c>
      <c r="B119" s="250"/>
      <c r="C119" s="251">
        <v>0.00125</v>
      </c>
      <c r="D119" s="251"/>
      <c r="E119" s="252">
        <v>0.00114</v>
      </c>
      <c r="F119" s="251">
        <v>0.052148</v>
      </c>
      <c r="J119" s="275">
        <f t="shared" si="11"/>
        <v>0.715277777777777</v>
      </c>
      <c r="K119" s="262">
        <f t="shared" si="12"/>
        <v>0</v>
      </c>
      <c r="L119" s="262">
        <f t="shared" si="13"/>
        <v>0.001139</v>
      </c>
      <c r="N119" s="275">
        <f t="shared" si="14"/>
        <v>0.715277777777777</v>
      </c>
      <c r="O119" s="262">
        <f t="shared" si="15"/>
        <v>0</v>
      </c>
      <c r="P119" s="275">
        <f t="shared" si="14"/>
        <v>0.715277777777777</v>
      </c>
      <c r="Q119" s="262">
        <f t="shared" si="16"/>
        <v>0</v>
      </c>
      <c r="S119" s="275">
        <f t="shared" si="17"/>
        <v>0.715277777777777</v>
      </c>
      <c r="T119" s="262">
        <f t="shared" si="18"/>
        <v>0.001286</v>
      </c>
      <c r="U119" s="275">
        <f t="shared" si="17"/>
        <v>0.715277777777777</v>
      </c>
      <c r="V119" s="262">
        <f t="shared" si="19"/>
        <v>0.001139</v>
      </c>
      <c r="X119" s="253">
        <v>0</v>
      </c>
      <c r="Y119" s="276">
        <f t="shared" si="20"/>
        <v>0</v>
      </c>
      <c r="AA119" s="249">
        <v>0.00114</v>
      </c>
      <c r="AB119" s="276">
        <f t="shared" si="21"/>
        <v>9.999999999999159E-07</v>
      </c>
    </row>
    <row r="120" spans="1:28" ht="11.25" customHeight="1">
      <c r="A120" s="271">
        <v>0.722222222222222</v>
      </c>
      <c r="B120" s="250"/>
      <c r="C120" s="251">
        <v>0.001225</v>
      </c>
      <c r="D120" s="251"/>
      <c r="E120" s="252">
        <v>0.00114</v>
      </c>
      <c r="F120" s="251">
        <v>0.052148</v>
      </c>
      <c r="J120" s="275">
        <f t="shared" si="11"/>
        <v>0.722222222222222</v>
      </c>
      <c r="K120" s="262">
        <f t="shared" si="12"/>
        <v>0</v>
      </c>
      <c r="L120" s="262">
        <f t="shared" si="13"/>
        <v>0.001139</v>
      </c>
      <c r="N120" s="275">
        <f t="shared" si="14"/>
        <v>0.722222222222222</v>
      </c>
      <c r="O120" s="262">
        <f t="shared" si="15"/>
        <v>0</v>
      </c>
      <c r="P120" s="275">
        <f t="shared" si="14"/>
        <v>0.722222222222222</v>
      </c>
      <c r="Q120" s="262">
        <f t="shared" si="16"/>
        <v>0</v>
      </c>
      <c r="S120" s="275">
        <f t="shared" si="17"/>
        <v>0.722222222222222</v>
      </c>
      <c r="T120" s="262">
        <f t="shared" si="18"/>
        <v>0.001286</v>
      </c>
      <c r="U120" s="275">
        <f t="shared" si="17"/>
        <v>0.722222222222222</v>
      </c>
      <c r="V120" s="262">
        <f t="shared" si="19"/>
        <v>0.001139</v>
      </c>
      <c r="X120" s="253">
        <v>0</v>
      </c>
      <c r="Y120" s="276">
        <f t="shared" si="20"/>
        <v>0</v>
      </c>
      <c r="AA120" s="249">
        <v>0.00114</v>
      </c>
      <c r="AB120" s="276">
        <f t="shared" si="21"/>
        <v>9.999999999999159E-07</v>
      </c>
    </row>
    <row r="121" spans="1:28" ht="11.25" customHeight="1">
      <c r="A121" s="271">
        <v>0.729166666666666</v>
      </c>
      <c r="B121" s="250"/>
      <c r="C121" s="251">
        <v>0.0012</v>
      </c>
      <c r="D121" s="251"/>
      <c r="E121" s="252">
        <v>0.00114</v>
      </c>
      <c r="F121" s="251">
        <v>0.052148</v>
      </c>
      <c r="J121" s="275">
        <f t="shared" si="11"/>
        <v>0.729166666666666</v>
      </c>
      <c r="K121" s="262">
        <f t="shared" si="12"/>
        <v>0</v>
      </c>
      <c r="L121" s="262">
        <f t="shared" si="13"/>
        <v>0.001139</v>
      </c>
      <c r="N121" s="275">
        <f t="shared" si="14"/>
        <v>0.729166666666666</v>
      </c>
      <c r="O121" s="262">
        <f t="shared" si="15"/>
        <v>0</v>
      </c>
      <c r="P121" s="275">
        <f t="shared" si="14"/>
        <v>0.729166666666666</v>
      </c>
      <c r="Q121" s="262">
        <f t="shared" si="16"/>
        <v>0</v>
      </c>
      <c r="S121" s="275">
        <f t="shared" si="17"/>
        <v>0.729166666666666</v>
      </c>
      <c r="T121" s="262">
        <f t="shared" si="18"/>
        <v>0.001286</v>
      </c>
      <c r="U121" s="275">
        <f t="shared" si="17"/>
        <v>0.729166666666666</v>
      </c>
      <c r="V121" s="262">
        <f t="shared" si="19"/>
        <v>0.001139</v>
      </c>
      <c r="X121" s="253">
        <v>0</v>
      </c>
      <c r="Y121" s="276">
        <f t="shared" si="20"/>
        <v>0</v>
      </c>
      <c r="AA121" s="249">
        <v>0.00114</v>
      </c>
      <c r="AB121" s="276">
        <f t="shared" si="21"/>
        <v>9.999999999999159E-07</v>
      </c>
    </row>
    <row r="122" spans="1:28" ht="11.25" customHeight="1">
      <c r="A122" s="271">
        <v>0.736111111111111</v>
      </c>
      <c r="B122" s="250"/>
      <c r="C122" s="251">
        <v>0.00115</v>
      </c>
      <c r="D122" s="251"/>
      <c r="E122" s="252">
        <v>0.00114</v>
      </c>
      <c r="F122" s="251">
        <v>0.052148</v>
      </c>
      <c r="J122" s="275">
        <f t="shared" si="11"/>
        <v>0.736111111111111</v>
      </c>
      <c r="K122" s="262">
        <f t="shared" si="12"/>
        <v>0</v>
      </c>
      <c r="L122" s="262">
        <f t="shared" si="13"/>
        <v>0.001139</v>
      </c>
      <c r="N122" s="275">
        <f t="shared" si="14"/>
        <v>0.736111111111111</v>
      </c>
      <c r="O122" s="262">
        <f t="shared" si="15"/>
        <v>0</v>
      </c>
      <c r="P122" s="275">
        <f t="shared" si="14"/>
        <v>0.736111111111111</v>
      </c>
      <c r="Q122" s="262">
        <f t="shared" si="16"/>
        <v>0</v>
      </c>
      <c r="S122" s="275">
        <f t="shared" si="17"/>
        <v>0.736111111111111</v>
      </c>
      <c r="T122" s="262">
        <f t="shared" si="18"/>
        <v>0.001286</v>
      </c>
      <c r="U122" s="275">
        <f t="shared" si="17"/>
        <v>0.736111111111111</v>
      </c>
      <c r="V122" s="262">
        <f t="shared" si="19"/>
        <v>0.001139</v>
      </c>
      <c r="X122" s="253">
        <v>0</v>
      </c>
      <c r="Y122" s="276">
        <f t="shared" si="20"/>
        <v>0</v>
      </c>
      <c r="AA122" s="249">
        <v>0.00114</v>
      </c>
      <c r="AB122" s="276">
        <f t="shared" si="21"/>
        <v>9.999999999999159E-07</v>
      </c>
    </row>
    <row r="123" spans="1:28" ht="11.25" customHeight="1">
      <c r="A123" s="271">
        <v>0.743055555555555</v>
      </c>
      <c r="B123" s="250"/>
      <c r="C123" s="251">
        <v>0.001125</v>
      </c>
      <c r="D123" s="251"/>
      <c r="E123" s="252">
        <v>0.00114</v>
      </c>
      <c r="F123" s="251">
        <v>0.052148</v>
      </c>
      <c r="J123" s="275">
        <f t="shared" si="11"/>
        <v>0.743055555555555</v>
      </c>
      <c r="K123" s="262">
        <f t="shared" si="12"/>
        <v>0</v>
      </c>
      <c r="L123" s="262">
        <f t="shared" si="13"/>
        <v>0.001139</v>
      </c>
      <c r="N123" s="275">
        <f t="shared" si="14"/>
        <v>0.743055555555555</v>
      </c>
      <c r="O123" s="262">
        <f t="shared" si="15"/>
        <v>0</v>
      </c>
      <c r="P123" s="275">
        <f t="shared" si="14"/>
        <v>0.743055555555555</v>
      </c>
      <c r="Q123" s="262">
        <f t="shared" si="16"/>
        <v>0</v>
      </c>
      <c r="S123" s="275">
        <f t="shared" si="17"/>
        <v>0.743055555555555</v>
      </c>
      <c r="T123" s="262">
        <f t="shared" si="18"/>
        <v>0.001286</v>
      </c>
      <c r="U123" s="275">
        <f t="shared" si="17"/>
        <v>0.743055555555555</v>
      </c>
      <c r="V123" s="262">
        <f t="shared" si="19"/>
        <v>0.001139</v>
      </c>
      <c r="X123" s="253">
        <v>0</v>
      </c>
      <c r="Y123" s="276">
        <f t="shared" si="20"/>
        <v>0</v>
      </c>
      <c r="AA123" s="249">
        <v>0.00114</v>
      </c>
      <c r="AB123" s="276">
        <f t="shared" si="21"/>
        <v>9.999999999999159E-07</v>
      </c>
    </row>
    <row r="124" spans="1:28" ht="11.25" customHeight="1">
      <c r="A124" s="271">
        <v>0.749999999999999</v>
      </c>
      <c r="B124" s="250"/>
      <c r="C124" s="251">
        <v>0.0011</v>
      </c>
      <c r="D124" s="251"/>
      <c r="E124" s="252">
        <v>0.00114</v>
      </c>
      <c r="F124" s="251">
        <v>0.052148</v>
      </c>
      <c r="J124" s="275">
        <f t="shared" si="11"/>
        <v>0.749999999999999</v>
      </c>
      <c r="K124" s="262">
        <f t="shared" si="12"/>
        <v>0</v>
      </c>
      <c r="L124" s="262">
        <f t="shared" si="13"/>
        <v>0.001139</v>
      </c>
      <c r="N124" s="275">
        <f t="shared" si="14"/>
        <v>0.749999999999999</v>
      </c>
      <c r="O124" s="262">
        <f t="shared" si="15"/>
        <v>0</v>
      </c>
      <c r="P124" s="275">
        <f t="shared" si="14"/>
        <v>0.749999999999999</v>
      </c>
      <c r="Q124" s="262">
        <f t="shared" si="16"/>
        <v>0</v>
      </c>
      <c r="S124" s="275">
        <f t="shared" si="17"/>
        <v>0.749999999999999</v>
      </c>
      <c r="T124" s="262">
        <f t="shared" si="18"/>
        <v>0.001286</v>
      </c>
      <c r="U124" s="275">
        <f t="shared" si="17"/>
        <v>0.749999999999999</v>
      </c>
      <c r="V124" s="262">
        <f t="shared" si="19"/>
        <v>0.001139</v>
      </c>
      <c r="X124" s="253">
        <v>0</v>
      </c>
      <c r="Y124" s="276">
        <f t="shared" si="20"/>
        <v>0</v>
      </c>
      <c r="AA124" s="249">
        <v>0.00114</v>
      </c>
      <c r="AB124" s="276">
        <f t="shared" si="21"/>
        <v>9.999999999999159E-07</v>
      </c>
    </row>
    <row r="125" spans="1:28" ht="11.25" customHeight="1">
      <c r="A125" s="271">
        <v>0.756944444444444</v>
      </c>
      <c r="B125" s="250"/>
      <c r="C125" s="251">
        <v>0.001075</v>
      </c>
      <c r="D125" s="251"/>
      <c r="E125" s="252">
        <v>0.00114</v>
      </c>
      <c r="F125" s="251">
        <v>0.052148</v>
      </c>
      <c r="J125" s="275">
        <f t="shared" si="11"/>
        <v>0.756944444444444</v>
      </c>
      <c r="K125" s="262">
        <f t="shared" si="12"/>
        <v>0</v>
      </c>
      <c r="L125" s="262">
        <f t="shared" si="13"/>
        <v>0.001139</v>
      </c>
      <c r="N125" s="275">
        <f t="shared" si="14"/>
        <v>0.756944444444444</v>
      </c>
      <c r="O125" s="262">
        <f t="shared" si="15"/>
        <v>0</v>
      </c>
      <c r="P125" s="275">
        <f t="shared" si="14"/>
        <v>0.756944444444444</v>
      </c>
      <c r="Q125" s="262">
        <f t="shared" si="16"/>
        <v>0</v>
      </c>
      <c r="S125" s="275">
        <f t="shared" si="17"/>
        <v>0.756944444444444</v>
      </c>
      <c r="T125" s="262">
        <f t="shared" si="18"/>
        <v>0.001286</v>
      </c>
      <c r="U125" s="275">
        <f t="shared" si="17"/>
        <v>0.756944444444444</v>
      </c>
      <c r="V125" s="262">
        <f t="shared" si="19"/>
        <v>0.001139</v>
      </c>
      <c r="X125" s="253">
        <v>0</v>
      </c>
      <c r="Y125" s="276">
        <f t="shared" si="20"/>
        <v>0</v>
      </c>
      <c r="AA125" s="249">
        <v>0.00114</v>
      </c>
      <c r="AB125" s="276">
        <f t="shared" si="21"/>
        <v>9.999999999999159E-07</v>
      </c>
    </row>
    <row r="126" spans="1:28" ht="11.25" customHeight="1">
      <c r="A126" s="271">
        <v>0.763888888888888</v>
      </c>
      <c r="B126" s="250"/>
      <c r="C126" s="251">
        <v>0.00105</v>
      </c>
      <c r="D126" s="251"/>
      <c r="E126" s="252">
        <v>0.00114</v>
      </c>
      <c r="F126" s="251">
        <v>0.052148</v>
      </c>
      <c r="J126" s="275">
        <f t="shared" si="11"/>
        <v>0.763888888888888</v>
      </c>
      <c r="K126" s="262">
        <f t="shared" si="12"/>
        <v>0</v>
      </c>
      <c r="L126" s="262">
        <f t="shared" si="13"/>
        <v>0.001139</v>
      </c>
      <c r="N126" s="275">
        <f t="shared" si="14"/>
        <v>0.763888888888888</v>
      </c>
      <c r="O126" s="262">
        <f t="shared" si="15"/>
        <v>0</v>
      </c>
      <c r="P126" s="275">
        <f t="shared" si="14"/>
        <v>0.763888888888888</v>
      </c>
      <c r="Q126" s="262">
        <f t="shared" si="16"/>
        <v>0</v>
      </c>
      <c r="S126" s="275">
        <f t="shared" si="17"/>
        <v>0.763888888888888</v>
      </c>
      <c r="T126" s="262">
        <f t="shared" si="18"/>
        <v>0.001286</v>
      </c>
      <c r="U126" s="275">
        <f t="shared" si="17"/>
        <v>0.763888888888888</v>
      </c>
      <c r="V126" s="262">
        <f t="shared" si="19"/>
        <v>0.001139</v>
      </c>
      <c r="X126" s="253">
        <v>0</v>
      </c>
      <c r="Y126" s="276">
        <f t="shared" si="20"/>
        <v>0</v>
      </c>
      <c r="AA126" s="249">
        <v>0.00114</v>
      </c>
      <c r="AB126" s="276">
        <f t="shared" si="21"/>
        <v>9.999999999999159E-07</v>
      </c>
    </row>
    <row r="127" spans="1:28" ht="11.25" customHeight="1">
      <c r="A127" s="271">
        <v>0.770833333333333</v>
      </c>
      <c r="B127" s="250"/>
      <c r="C127" s="251">
        <v>0.001025</v>
      </c>
      <c r="D127" s="251"/>
      <c r="E127" s="252">
        <v>0.000894</v>
      </c>
      <c r="F127" s="251">
        <v>0.044336</v>
      </c>
      <c r="J127" s="275">
        <f t="shared" si="11"/>
        <v>0.770833333333333</v>
      </c>
      <c r="K127" s="262">
        <f t="shared" si="12"/>
        <v>0</v>
      </c>
      <c r="L127" s="262">
        <f t="shared" si="13"/>
        <v>0.000893</v>
      </c>
      <c r="N127" s="275">
        <f t="shared" si="14"/>
        <v>0.770833333333333</v>
      </c>
      <c r="O127" s="262">
        <f t="shared" si="15"/>
        <v>0</v>
      </c>
      <c r="P127" s="275">
        <f t="shared" si="14"/>
        <v>0.770833333333333</v>
      </c>
      <c r="Q127" s="262">
        <f t="shared" si="16"/>
        <v>0</v>
      </c>
      <c r="S127" s="275">
        <f t="shared" si="17"/>
        <v>0.770833333333333</v>
      </c>
      <c r="T127" s="262">
        <f t="shared" si="18"/>
        <v>0.001008</v>
      </c>
      <c r="U127" s="275">
        <f t="shared" si="17"/>
        <v>0.770833333333333</v>
      </c>
      <c r="V127" s="262">
        <f t="shared" si="19"/>
        <v>0.000893</v>
      </c>
      <c r="X127" s="253">
        <v>0</v>
      </c>
      <c r="Y127" s="276">
        <f t="shared" si="20"/>
        <v>0</v>
      </c>
      <c r="AA127" s="249">
        <v>0.000894</v>
      </c>
      <c r="AB127" s="276">
        <f t="shared" si="21"/>
        <v>1.0000000000000243E-06</v>
      </c>
    </row>
    <row r="128" spans="1:28" ht="11.25" customHeight="1">
      <c r="A128" s="271">
        <v>0.777777777777777</v>
      </c>
      <c r="B128" s="250"/>
      <c r="C128" s="251">
        <v>0.001</v>
      </c>
      <c r="D128" s="251"/>
      <c r="E128" s="252">
        <v>0.00114</v>
      </c>
      <c r="F128" s="251">
        <v>0.052148</v>
      </c>
      <c r="J128" s="275">
        <f t="shared" si="11"/>
        <v>0.777777777777777</v>
      </c>
      <c r="K128" s="262">
        <f t="shared" si="12"/>
        <v>0</v>
      </c>
      <c r="L128" s="262">
        <f t="shared" si="13"/>
        <v>0.001139</v>
      </c>
      <c r="N128" s="275">
        <f t="shared" si="14"/>
        <v>0.777777777777777</v>
      </c>
      <c r="O128" s="262">
        <f t="shared" si="15"/>
        <v>0</v>
      </c>
      <c r="P128" s="275">
        <f t="shared" si="14"/>
        <v>0.777777777777777</v>
      </c>
      <c r="Q128" s="262">
        <f t="shared" si="16"/>
        <v>0</v>
      </c>
      <c r="S128" s="275">
        <f t="shared" si="17"/>
        <v>0.777777777777777</v>
      </c>
      <c r="T128" s="262">
        <f t="shared" si="18"/>
        <v>0.001286</v>
      </c>
      <c r="U128" s="275">
        <f t="shared" si="17"/>
        <v>0.777777777777777</v>
      </c>
      <c r="V128" s="262">
        <f t="shared" si="19"/>
        <v>0.001139</v>
      </c>
      <c r="X128" s="253">
        <v>0</v>
      </c>
      <c r="Y128" s="276">
        <f t="shared" si="20"/>
        <v>0</v>
      </c>
      <c r="AA128" s="249">
        <v>0.00114</v>
      </c>
      <c r="AB128" s="276">
        <f t="shared" si="21"/>
        <v>9.999999999999159E-07</v>
      </c>
    </row>
    <row r="129" spans="1:28" ht="11.25" customHeight="1">
      <c r="A129" s="271">
        <v>0.784722222222222</v>
      </c>
      <c r="B129" s="250"/>
      <c r="C129" s="251">
        <v>0.001</v>
      </c>
      <c r="D129" s="251"/>
      <c r="E129" s="252">
        <v>0.000894</v>
      </c>
      <c r="F129" s="251">
        <v>0.044336</v>
      </c>
      <c r="J129" s="275">
        <f t="shared" si="11"/>
        <v>0.784722222222222</v>
      </c>
      <c r="K129" s="262">
        <f t="shared" si="12"/>
        <v>0</v>
      </c>
      <c r="L129" s="262">
        <f t="shared" si="13"/>
        <v>0.000893</v>
      </c>
      <c r="N129" s="275">
        <f t="shared" si="14"/>
        <v>0.784722222222222</v>
      </c>
      <c r="O129" s="262">
        <f t="shared" si="15"/>
        <v>0</v>
      </c>
      <c r="P129" s="275">
        <f t="shared" si="14"/>
        <v>0.784722222222222</v>
      </c>
      <c r="Q129" s="262">
        <f t="shared" si="16"/>
        <v>0</v>
      </c>
      <c r="S129" s="275">
        <f t="shared" si="17"/>
        <v>0.784722222222222</v>
      </c>
      <c r="T129" s="262">
        <f t="shared" si="18"/>
        <v>0.001008</v>
      </c>
      <c r="U129" s="275">
        <f t="shared" si="17"/>
        <v>0.784722222222222</v>
      </c>
      <c r="V129" s="262">
        <f t="shared" si="19"/>
        <v>0.000893</v>
      </c>
      <c r="X129" s="253">
        <v>0</v>
      </c>
      <c r="Y129" s="276">
        <f t="shared" si="20"/>
        <v>0</v>
      </c>
      <c r="AA129" s="249">
        <v>0.000894</v>
      </c>
      <c r="AB129" s="276">
        <f t="shared" si="21"/>
        <v>1.0000000000000243E-06</v>
      </c>
    </row>
    <row r="130" spans="1:28" ht="11.25" customHeight="1">
      <c r="A130" s="271">
        <v>0.791666666666666</v>
      </c>
      <c r="B130" s="250"/>
      <c r="C130" s="251">
        <v>0.000975</v>
      </c>
      <c r="D130" s="251"/>
      <c r="E130" s="252">
        <v>0.000894</v>
      </c>
      <c r="F130" s="251">
        <v>0.044336</v>
      </c>
      <c r="J130" s="275">
        <f t="shared" si="11"/>
        <v>0.791666666666666</v>
      </c>
      <c r="K130" s="262">
        <f t="shared" si="12"/>
        <v>0</v>
      </c>
      <c r="L130" s="262">
        <f t="shared" si="13"/>
        <v>0.000893</v>
      </c>
      <c r="N130" s="275">
        <f t="shared" si="14"/>
        <v>0.791666666666666</v>
      </c>
      <c r="O130" s="262">
        <f t="shared" si="15"/>
        <v>0</v>
      </c>
      <c r="P130" s="275">
        <f t="shared" si="14"/>
        <v>0.791666666666666</v>
      </c>
      <c r="Q130" s="262">
        <f t="shared" si="16"/>
        <v>0</v>
      </c>
      <c r="S130" s="275">
        <f t="shared" si="17"/>
        <v>0.791666666666666</v>
      </c>
      <c r="T130" s="262">
        <f t="shared" si="18"/>
        <v>0.001008</v>
      </c>
      <c r="U130" s="275">
        <f t="shared" si="17"/>
        <v>0.791666666666666</v>
      </c>
      <c r="V130" s="262">
        <f t="shared" si="19"/>
        <v>0.000893</v>
      </c>
      <c r="X130" s="253">
        <v>0</v>
      </c>
      <c r="Y130" s="276">
        <f t="shared" si="20"/>
        <v>0</v>
      </c>
      <c r="AA130" s="249">
        <v>0.000894</v>
      </c>
      <c r="AB130" s="276">
        <f t="shared" si="21"/>
        <v>1.0000000000000243E-06</v>
      </c>
    </row>
    <row r="131" spans="1:28" ht="11.25" customHeight="1">
      <c r="A131" s="271">
        <v>0.798611111111111</v>
      </c>
      <c r="B131" s="250"/>
      <c r="C131" s="251">
        <v>0.00095</v>
      </c>
      <c r="D131" s="251"/>
      <c r="E131" s="252">
        <v>0.000894</v>
      </c>
      <c r="F131" s="251">
        <v>0.044336</v>
      </c>
      <c r="J131" s="275">
        <f t="shared" si="11"/>
        <v>0.798611111111111</v>
      </c>
      <c r="K131" s="262">
        <f t="shared" si="12"/>
        <v>0</v>
      </c>
      <c r="L131" s="262">
        <f t="shared" si="13"/>
        <v>0.000893</v>
      </c>
      <c r="N131" s="275">
        <f t="shared" si="14"/>
        <v>0.798611111111111</v>
      </c>
      <c r="O131" s="262">
        <f t="shared" si="15"/>
        <v>0</v>
      </c>
      <c r="P131" s="275">
        <f t="shared" si="14"/>
        <v>0.798611111111111</v>
      </c>
      <c r="Q131" s="262">
        <f t="shared" si="16"/>
        <v>0</v>
      </c>
      <c r="S131" s="275">
        <f t="shared" si="17"/>
        <v>0.798611111111111</v>
      </c>
      <c r="T131" s="262">
        <f t="shared" si="18"/>
        <v>0.001008</v>
      </c>
      <c r="U131" s="275">
        <f t="shared" si="17"/>
        <v>0.798611111111111</v>
      </c>
      <c r="V131" s="262">
        <f t="shared" si="19"/>
        <v>0.000893</v>
      </c>
      <c r="X131" s="253">
        <v>0</v>
      </c>
      <c r="Y131" s="276">
        <f t="shared" si="20"/>
        <v>0</v>
      </c>
      <c r="AA131" s="249">
        <v>0.000894</v>
      </c>
      <c r="AB131" s="276">
        <f t="shared" si="21"/>
        <v>1.0000000000000243E-06</v>
      </c>
    </row>
    <row r="132" spans="1:28" ht="11.25" customHeight="1">
      <c r="A132" s="271">
        <v>0.805555555555555</v>
      </c>
      <c r="B132" s="250"/>
      <c r="C132" s="251">
        <v>0.000925</v>
      </c>
      <c r="D132" s="251"/>
      <c r="E132" s="252">
        <v>0.000894</v>
      </c>
      <c r="F132" s="251">
        <v>0.044336</v>
      </c>
      <c r="J132" s="275">
        <f t="shared" si="11"/>
        <v>0.805555555555555</v>
      </c>
      <c r="K132" s="262">
        <f t="shared" si="12"/>
        <v>0</v>
      </c>
      <c r="L132" s="262">
        <f t="shared" si="13"/>
        <v>0.000893</v>
      </c>
      <c r="N132" s="275">
        <f t="shared" si="14"/>
        <v>0.805555555555555</v>
      </c>
      <c r="O132" s="262">
        <f t="shared" si="15"/>
        <v>0</v>
      </c>
      <c r="P132" s="275">
        <f t="shared" si="14"/>
        <v>0.805555555555555</v>
      </c>
      <c r="Q132" s="262">
        <f t="shared" si="16"/>
        <v>0</v>
      </c>
      <c r="S132" s="275">
        <f t="shared" si="17"/>
        <v>0.805555555555555</v>
      </c>
      <c r="T132" s="262">
        <f t="shared" si="18"/>
        <v>0.001008</v>
      </c>
      <c r="U132" s="275">
        <f t="shared" si="17"/>
        <v>0.805555555555555</v>
      </c>
      <c r="V132" s="262">
        <f t="shared" si="19"/>
        <v>0.000893</v>
      </c>
      <c r="X132" s="253">
        <v>0</v>
      </c>
      <c r="Y132" s="276">
        <f t="shared" si="20"/>
        <v>0</v>
      </c>
      <c r="AA132" s="249">
        <v>0.000894</v>
      </c>
      <c r="AB132" s="276">
        <f t="shared" si="21"/>
        <v>1.0000000000000243E-06</v>
      </c>
    </row>
    <row r="133" spans="1:28" ht="11.25" customHeight="1">
      <c r="A133" s="271">
        <v>0.812499999999999</v>
      </c>
      <c r="B133" s="250"/>
      <c r="C133" s="251">
        <v>0.000925</v>
      </c>
      <c r="D133" s="251"/>
      <c r="E133" s="252">
        <v>0.000894</v>
      </c>
      <c r="F133" s="251">
        <v>0.044336</v>
      </c>
      <c r="J133" s="275">
        <f t="shared" si="11"/>
        <v>0.812499999999999</v>
      </c>
      <c r="K133" s="262">
        <f t="shared" si="12"/>
        <v>0</v>
      </c>
      <c r="L133" s="262">
        <f t="shared" si="13"/>
        <v>0.000893</v>
      </c>
      <c r="N133" s="275">
        <f t="shared" si="14"/>
        <v>0.812499999999999</v>
      </c>
      <c r="O133" s="262">
        <f t="shared" si="15"/>
        <v>0</v>
      </c>
      <c r="P133" s="275">
        <f t="shared" si="14"/>
        <v>0.812499999999999</v>
      </c>
      <c r="Q133" s="262">
        <f t="shared" si="16"/>
        <v>0</v>
      </c>
      <c r="S133" s="275">
        <f t="shared" si="17"/>
        <v>0.812499999999999</v>
      </c>
      <c r="T133" s="262">
        <f t="shared" si="18"/>
        <v>0.001008</v>
      </c>
      <c r="U133" s="275">
        <f t="shared" si="17"/>
        <v>0.812499999999999</v>
      </c>
      <c r="V133" s="262">
        <f t="shared" si="19"/>
        <v>0.000893</v>
      </c>
      <c r="X133" s="253">
        <v>0</v>
      </c>
      <c r="Y133" s="276">
        <f t="shared" si="20"/>
        <v>0</v>
      </c>
      <c r="AA133" s="249">
        <v>0.000894</v>
      </c>
      <c r="AB133" s="276">
        <f t="shared" si="21"/>
        <v>1.0000000000000243E-06</v>
      </c>
    </row>
    <row r="134" spans="1:28" ht="11.25" customHeight="1">
      <c r="A134" s="271">
        <v>0.819444444444444</v>
      </c>
      <c r="B134" s="250"/>
      <c r="C134" s="251">
        <v>0.0009</v>
      </c>
      <c r="D134" s="251"/>
      <c r="E134" s="252">
        <v>0.000894</v>
      </c>
      <c r="F134" s="251">
        <v>0.044336</v>
      </c>
      <c r="J134" s="275">
        <f t="shared" si="11"/>
        <v>0.819444444444444</v>
      </c>
      <c r="K134" s="262">
        <f t="shared" si="12"/>
        <v>0</v>
      </c>
      <c r="L134" s="262">
        <f t="shared" si="13"/>
        <v>0.000893</v>
      </c>
      <c r="N134" s="275">
        <f t="shared" si="14"/>
        <v>0.819444444444444</v>
      </c>
      <c r="O134" s="262">
        <f t="shared" si="15"/>
        <v>0</v>
      </c>
      <c r="P134" s="275">
        <f t="shared" si="14"/>
        <v>0.819444444444444</v>
      </c>
      <c r="Q134" s="262">
        <f t="shared" si="16"/>
        <v>0</v>
      </c>
      <c r="S134" s="275">
        <f t="shared" si="17"/>
        <v>0.819444444444444</v>
      </c>
      <c r="T134" s="262">
        <f t="shared" si="18"/>
        <v>0.001008</v>
      </c>
      <c r="U134" s="275">
        <f t="shared" si="17"/>
        <v>0.819444444444444</v>
      </c>
      <c r="V134" s="262">
        <f t="shared" si="19"/>
        <v>0.000893</v>
      </c>
      <c r="X134" s="253">
        <v>0</v>
      </c>
      <c r="Y134" s="276">
        <f t="shared" si="20"/>
        <v>0</v>
      </c>
      <c r="AA134" s="249">
        <v>0.000894</v>
      </c>
      <c r="AB134" s="276">
        <f t="shared" si="21"/>
        <v>1.0000000000000243E-06</v>
      </c>
    </row>
    <row r="135" spans="1:28" ht="11.25" customHeight="1">
      <c r="A135" s="271">
        <v>0.826388888888888</v>
      </c>
      <c r="B135" s="250"/>
      <c r="C135" s="251">
        <v>0.000875</v>
      </c>
      <c r="D135" s="251"/>
      <c r="E135" s="252">
        <v>0.000894</v>
      </c>
      <c r="F135" s="251">
        <v>0.044336</v>
      </c>
      <c r="J135" s="275">
        <f t="shared" si="11"/>
        <v>0.826388888888888</v>
      </c>
      <c r="K135" s="262">
        <f t="shared" si="12"/>
        <v>0</v>
      </c>
      <c r="L135" s="262">
        <f t="shared" si="13"/>
        <v>0.000893</v>
      </c>
      <c r="N135" s="275">
        <f t="shared" si="14"/>
        <v>0.826388888888888</v>
      </c>
      <c r="O135" s="262">
        <f t="shared" si="15"/>
        <v>0</v>
      </c>
      <c r="P135" s="275">
        <f t="shared" si="14"/>
        <v>0.826388888888888</v>
      </c>
      <c r="Q135" s="262">
        <f t="shared" si="16"/>
        <v>0</v>
      </c>
      <c r="S135" s="275">
        <f t="shared" si="17"/>
        <v>0.826388888888888</v>
      </c>
      <c r="T135" s="262">
        <f t="shared" si="18"/>
        <v>0.001008</v>
      </c>
      <c r="U135" s="275">
        <f t="shared" si="17"/>
        <v>0.826388888888888</v>
      </c>
      <c r="V135" s="262">
        <f t="shared" si="19"/>
        <v>0.000893</v>
      </c>
      <c r="X135" s="253">
        <v>0</v>
      </c>
      <c r="Y135" s="276">
        <f t="shared" si="20"/>
        <v>0</v>
      </c>
      <c r="AA135" s="249">
        <v>0.000894</v>
      </c>
      <c r="AB135" s="276">
        <f t="shared" si="21"/>
        <v>1.0000000000000243E-06</v>
      </c>
    </row>
    <row r="136" spans="1:28" ht="11.25" customHeight="1">
      <c r="A136" s="271">
        <v>0.833333333333333</v>
      </c>
      <c r="B136" s="250"/>
      <c r="C136" s="251">
        <v>0.000875</v>
      </c>
      <c r="D136" s="251"/>
      <c r="E136" s="252">
        <v>0.000894</v>
      </c>
      <c r="F136" s="251">
        <v>0.044336</v>
      </c>
      <c r="J136" s="275">
        <f t="shared" si="11"/>
        <v>0.833333333333333</v>
      </c>
      <c r="K136" s="262">
        <f t="shared" si="12"/>
        <v>0</v>
      </c>
      <c r="L136" s="262">
        <f t="shared" si="13"/>
        <v>0.000893</v>
      </c>
      <c r="N136" s="275">
        <f t="shared" si="14"/>
        <v>0.833333333333333</v>
      </c>
      <c r="O136" s="262">
        <f t="shared" si="15"/>
        <v>0</v>
      </c>
      <c r="P136" s="275">
        <f t="shared" si="14"/>
        <v>0.833333333333333</v>
      </c>
      <c r="Q136" s="262">
        <f t="shared" si="16"/>
        <v>0</v>
      </c>
      <c r="S136" s="275">
        <f t="shared" si="17"/>
        <v>0.833333333333333</v>
      </c>
      <c r="T136" s="262">
        <f t="shared" si="18"/>
        <v>0.001008</v>
      </c>
      <c r="U136" s="275">
        <f t="shared" si="17"/>
        <v>0.833333333333333</v>
      </c>
      <c r="V136" s="262">
        <f t="shared" si="19"/>
        <v>0.000893</v>
      </c>
      <c r="X136" s="253">
        <v>0</v>
      </c>
      <c r="Y136" s="276">
        <f t="shared" si="20"/>
        <v>0</v>
      </c>
      <c r="AA136" s="249">
        <v>0.000894</v>
      </c>
      <c r="AB136" s="276">
        <f t="shared" si="21"/>
        <v>1.0000000000000243E-06</v>
      </c>
    </row>
    <row r="137" spans="1:28" ht="11.25" customHeight="1">
      <c r="A137" s="271">
        <v>0.840277777777777</v>
      </c>
      <c r="B137" s="250"/>
      <c r="C137" s="251">
        <v>0.00085</v>
      </c>
      <c r="D137" s="251"/>
      <c r="E137" s="252">
        <v>0.000894</v>
      </c>
      <c r="F137" s="251">
        <v>0.044336</v>
      </c>
      <c r="J137" s="275">
        <f t="shared" si="11"/>
        <v>0.840277777777777</v>
      </c>
      <c r="K137" s="262">
        <f t="shared" si="12"/>
        <v>0</v>
      </c>
      <c r="L137" s="262">
        <f t="shared" si="13"/>
        <v>0.000893</v>
      </c>
      <c r="N137" s="275">
        <f t="shared" si="14"/>
        <v>0.840277777777777</v>
      </c>
      <c r="O137" s="262">
        <f t="shared" si="15"/>
        <v>0</v>
      </c>
      <c r="P137" s="275">
        <f t="shared" si="14"/>
        <v>0.840277777777777</v>
      </c>
      <c r="Q137" s="262">
        <f t="shared" si="16"/>
        <v>0</v>
      </c>
      <c r="S137" s="275">
        <f t="shared" si="17"/>
        <v>0.840277777777777</v>
      </c>
      <c r="T137" s="262">
        <f t="shared" si="18"/>
        <v>0.001008</v>
      </c>
      <c r="U137" s="275">
        <f t="shared" si="17"/>
        <v>0.840277777777777</v>
      </c>
      <c r="V137" s="262">
        <f t="shared" si="19"/>
        <v>0.000893</v>
      </c>
      <c r="X137" s="253">
        <v>0</v>
      </c>
      <c r="Y137" s="276">
        <f t="shared" si="20"/>
        <v>0</v>
      </c>
      <c r="AA137" s="249">
        <v>0.000894</v>
      </c>
      <c r="AB137" s="276">
        <f t="shared" si="21"/>
        <v>1.0000000000000243E-06</v>
      </c>
    </row>
    <row r="138" spans="1:28" ht="11.25" customHeight="1">
      <c r="A138" s="271">
        <v>0.847222222222222</v>
      </c>
      <c r="B138" s="250"/>
      <c r="C138" s="251">
        <v>0.000825</v>
      </c>
      <c r="D138" s="251"/>
      <c r="E138" s="252">
        <v>0.000894</v>
      </c>
      <c r="F138" s="251">
        <v>0.044336</v>
      </c>
      <c r="J138" s="275">
        <f t="shared" si="11"/>
        <v>0.847222222222222</v>
      </c>
      <c r="K138" s="262">
        <f t="shared" si="12"/>
        <v>0</v>
      </c>
      <c r="L138" s="262">
        <f t="shared" si="13"/>
        <v>0.000893</v>
      </c>
      <c r="N138" s="275">
        <f t="shared" si="14"/>
        <v>0.847222222222222</v>
      </c>
      <c r="O138" s="262">
        <f t="shared" si="15"/>
        <v>0</v>
      </c>
      <c r="P138" s="275">
        <f t="shared" si="14"/>
        <v>0.847222222222222</v>
      </c>
      <c r="Q138" s="262">
        <f t="shared" si="16"/>
        <v>0</v>
      </c>
      <c r="S138" s="275">
        <f t="shared" si="17"/>
        <v>0.847222222222222</v>
      </c>
      <c r="T138" s="262">
        <f t="shared" si="18"/>
        <v>0.001008</v>
      </c>
      <c r="U138" s="275">
        <f t="shared" si="17"/>
        <v>0.847222222222222</v>
      </c>
      <c r="V138" s="262">
        <f t="shared" si="19"/>
        <v>0.000893</v>
      </c>
      <c r="X138" s="253">
        <v>0</v>
      </c>
      <c r="Y138" s="276">
        <f t="shared" si="20"/>
        <v>0</v>
      </c>
      <c r="AA138" s="249">
        <v>0.000894</v>
      </c>
      <c r="AB138" s="276">
        <f t="shared" si="21"/>
        <v>1.0000000000000243E-06</v>
      </c>
    </row>
    <row r="139" spans="1:28" ht="11.25" customHeight="1">
      <c r="A139" s="271">
        <v>0.854166666666666</v>
      </c>
      <c r="B139" s="250"/>
      <c r="C139" s="251">
        <v>0.000825</v>
      </c>
      <c r="D139" s="251"/>
      <c r="E139" s="252">
        <v>0.000894</v>
      </c>
      <c r="F139" s="251">
        <v>0.044336</v>
      </c>
      <c r="J139" s="275">
        <f t="shared" si="11"/>
        <v>0.854166666666666</v>
      </c>
      <c r="K139" s="262">
        <f t="shared" si="12"/>
        <v>0</v>
      </c>
      <c r="L139" s="262">
        <f t="shared" si="13"/>
        <v>0.000893</v>
      </c>
      <c r="N139" s="275">
        <f t="shared" si="14"/>
        <v>0.854166666666666</v>
      </c>
      <c r="O139" s="262">
        <f t="shared" si="15"/>
        <v>0</v>
      </c>
      <c r="P139" s="275">
        <f t="shared" si="14"/>
        <v>0.854166666666666</v>
      </c>
      <c r="Q139" s="262">
        <f t="shared" si="16"/>
        <v>0</v>
      </c>
      <c r="S139" s="275">
        <f t="shared" si="17"/>
        <v>0.854166666666666</v>
      </c>
      <c r="T139" s="262">
        <f t="shared" si="18"/>
        <v>0.001008</v>
      </c>
      <c r="U139" s="275">
        <f t="shared" si="17"/>
        <v>0.854166666666666</v>
      </c>
      <c r="V139" s="262">
        <f t="shared" si="19"/>
        <v>0.000893</v>
      </c>
      <c r="X139" s="253">
        <v>0</v>
      </c>
      <c r="Y139" s="276">
        <f t="shared" si="20"/>
        <v>0</v>
      </c>
      <c r="AA139" s="249">
        <v>0.000894</v>
      </c>
      <c r="AB139" s="276">
        <f t="shared" si="21"/>
        <v>1.0000000000000243E-06</v>
      </c>
    </row>
    <row r="140" spans="1:28" ht="11.25" customHeight="1">
      <c r="A140" s="271">
        <v>0.861111111111111</v>
      </c>
      <c r="B140" s="250"/>
      <c r="C140" s="251">
        <v>0.0008</v>
      </c>
      <c r="D140" s="251"/>
      <c r="E140" s="252">
        <v>0.000894</v>
      </c>
      <c r="F140" s="251">
        <v>0.044336</v>
      </c>
      <c r="J140" s="275">
        <f t="shared" si="11"/>
        <v>0.861111111111111</v>
      </c>
      <c r="K140" s="262">
        <f t="shared" si="12"/>
        <v>0</v>
      </c>
      <c r="L140" s="262">
        <f t="shared" si="13"/>
        <v>0.000893</v>
      </c>
      <c r="N140" s="275">
        <f t="shared" si="14"/>
        <v>0.861111111111111</v>
      </c>
      <c r="O140" s="262">
        <f t="shared" si="15"/>
        <v>0</v>
      </c>
      <c r="P140" s="275">
        <f t="shared" si="14"/>
        <v>0.861111111111111</v>
      </c>
      <c r="Q140" s="262">
        <f t="shared" si="16"/>
        <v>0</v>
      </c>
      <c r="S140" s="275">
        <f t="shared" si="17"/>
        <v>0.861111111111111</v>
      </c>
      <c r="T140" s="262">
        <f t="shared" si="18"/>
        <v>0.001008</v>
      </c>
      <c r="U140" s="275">
        <f t="shared" si="17"/>
        <v>0.861111111111111</v>
      </c>
      <c r="V140" s="262">
        <f t="shared" si="19"/>
        <v>0.000893</v>
      </c>
      <c r="X140" s="253">
        <v>0</v>
      </c>
      <c r="Y140" s="276">
        <f t="shared" si="20"/>
        <v>0</v>
      </c>
      <c r="AA140" s="249">
        <v>0.000894</v>
      </c>
      <c r="AB140" s="276">
        <f t="shared" si="21"/>
        <v>1.0000000000000243E-06</v>
      </c>
    </row>
    <row r="141" spans="1:28" ht="11.25" customHeight="1">
      <c r="A141" s="271">
        <v>0.868055555555555</v>
      </c>
      <c r="B141" s="250"/>
      <c r="C141" s="251">
        <v>0.0008</v>
      </c>
      <c r="D141" s="251"/>
      <c r="E141" s="252">
        <v>0.000894</v>
      </c>
      <c r="F141" s="251">
        <v>0.044336</v>
      </c>
      <c r="J141" s="275">
        <f t="shared" si="11"/>
        <v>0.868055555555555</v>
      </c>
      <c r="K141" s="262">
        <f t="shared" si="12"/>
        <v>0</v>
      </c>
      <c r="L141" s="262">
        <f t="shared" si="13"/>
        <v>0.000893</v>
      </c>
      <c r="N141" s="275">
        <f t="shared" si="14"/>
        <v>0.868055555555555</v>
      </c>
      <c r="O141" s="262">
        <f t="shared" si="15"/>
        <v>0</v>
      </c>
      <c r="P141" s="275">
        <f t="shared" si="14"/>
        <v>0.868055555555555</v>
      </c>
      <c r="Q141" s="262">
        <f t="shared" si="16"/>
        <v>0</v>
      </c>
      <c r="S141" s="275">
        <f t="shared" si="17"/>
        <v>0.868055555555555</v>
      </c>
      <c r="T141" s="262">
        <f t="shared" si="18"/>
        <v>0.001008</v>
      </c>
      <c r="U141" s="275">
        <f t="shared" si="17"/>
        <v>0.868055555555555</v>
      </c>
      <c r="V141" s="262">
        <f t="shared" si="19"/>
        <v>0.000893</v>
      </c>
      <c r="X141" s="253">
        <v>0</v>
      </c>
      <c r="Y141" s="276">
        <f t="shared" si="20"/>
        <v>0</v>
      </c>
      <c r="AA141" s="249">
        <v>0.000894</v>
      </c>
      <c r="AB141" s="276">
        <f t="shared" si="21"/>
        <v>1.0000000000000243E-06</v>
      </c>
    </row>
    <row r="142" spans="1:28" ht="11.25" customHeight="1">
      <c r="A142" s="271">
        <v>0.874999999999999</v>
      </c>
      <c r="B142" s="250"/>
      <c r="C142" s="251">
        <v>0.000775</v>
      </c>
      <c r="D142" s="251"/>
      <c r="E142" s="252">
        <v>0.000668</v>
      </c>
      <c r="F142" s="251">
        <v>0.036523</v>
      </c>
      <c r="J142" s="275">
        <f t="shared" si="11"/>
        <v>0.874999999999999</v>
      </c>
      <c r="K142" s="262">
        <f t="shared" si="12"/>
        <v>0</v>
      </c>
      <c r="L142" s="262">
        <f t="shared" si="13"/>
        <v>0.000668</v>
      </c>
      <c r="N142" s="275">
        <f t="shared" si="14"/>
        <v>0.874999999999999</v>
      </c>
      <c r="O142" s="262">
        <f t="shared" si="15"/>
        <v>0</v>
      </c>
      <c r="P142" s="275">
        <f t="shared" si="14"/>
        <v>0.874999999999999</v>
      </c>
      <c r="Q142" s="262">
        <f t="shared" si="16"/>
        <v>0</v>
      </c>
      <c r="S142" s="275">
        <f t="shared" si="17"/>
        <v>0.874999999999999</v>
      </c>
      <c r="T142" s="262">
        <f t="shared" si="18"/>
        <v>0.000753</v>
      </c>
      <c r="U142" s="275">
        <f t="shared" si="17"/>
        <v>0.874999999999999</v>
      </c>
      <c r="V142" s="262">
        <f t="shared" si="19"/>
        <v>0.000668</v>
      </c>
      <c r="X142" s="253">
        <v>0</v>
      </c>
      <c r="Y142" s="276">
        <f t="shared" si="20"/>
        <v>0</v>
      </c>
      <c r="AA142" s="249">
        <v>0.000668</v>
      </c>
      <c r="AB142" s="276">
        <f t="shared" si="21"/>
        <v>0</v>
      </c>
    </row>
    <row r="143" spans="1:28" ht="11.25" customHeight="1">
      <c r="A143" s="271">
        <v>0.881944444444444</v>
      </c>
      <c r="B143" s="250"/>
      <c r="C143" s="251">
        <v>0.000775</v>
      </c>
      <c r="D143" s="251"/>
      <c r="E143" s="252">
        <v>0.000894</v>
      </c>
      <c r="F143" s="251">
        <v>0.044336</v>
      </c>
      <c r="J143" s="275">
        <f t="shared" si="11"/>
        <v>0.881944444444444</v>
      </c>
      <c r="K143" s="262">
        <f t="shared" si="12"/>
        <v>0</v>
      </c>
      <c r="L143" s="262">
        <f t="shared" si="13"/>
        <v>0.000893</v>
      </c>
      <c r="N143" s="275">
        <f t="shared" si="14"/>
        <v>0.881944444444444</v>
      </c>
      <c r="O143" s="262">
        <f t="shared" si="15"/>
        <v>0</v>
      </c>
      <c r="P143" s="275">
        <f t="shared" si="14"/>
        <v>0.881944444444444</v>
      </c>
      <c r="Q143" s="262">
        <f t="shared" si="16"/>
        <v>0</v>
      </c>
      <c r="S143" s="275">
        <f t="shared" si="17"/>
        <v>0.881944444444444</v>
      </c>
      <c r="T143" s="262">
        <f t="shared" si="18"/>
        <v>0.001008</v>
      </c>
      <c r="U143" s="275">
        <f t="shared" si="17"/>
        <v>0.881944444444444</v>
      </c>
      <c r="V143" s="262">
        <f t="shared" si="19"/>
        <v>0.000893</v>
      </c>
      <c r="X143" s="253">
        <v>0</v>
      </c>
      <c r="Y143" s="276">
        <f t="shared" si="20"/>
        <v>0</v>
      </c>
      <c r="AA143" s="249">
        <v>0.000894</v>
      </c>
      <c r="AB143" s="276">
        <f t="shared" si="21"/>
        <v>1.0000000000000243E-06</v>
      </c>
    </row>
    <row r="144" spans="1:28" ht="11.25" customHeight="1">
      <c r="A144" s="271">
        <v>0.888888888888888</v>
      </c>
      <c r="B144" s="250"/>
      <c r="C144" s="251">
        <v>0.00075</v>
      </c>
      <c r="D144" s="251"/>
      <c r="E144" s="252">
        <v>0.000668</v>
      </c>
      <c r="F144" s="251">
        <v>0.036523</v>
      </c>
      <c r="J144" s="275">
        <f t="shared" si="11"/>
        <v>0.888888888888888</v>
      </c>
      <c r="K144" s="262">
        <f t="shared" si="12"/>
        <v>0</v>
      </c>
      <c r="L144" s="262">
        <f t="shared" si="13"/>
        <v>0.000668</v>
      </c>
      <c r="N144" s="275">
        <f t="shared" si="14"/>
        <v>0.888888888888888</v>
      </c>
      <c r="O144" s="262">
        <f t="shared" si="15"/>
        <v>0</v>
      </c>
      <c r="P144" s="275">
        <f t="shared" si="14"/>
        <v>0.888888888888888</v>
      </c>
      <c r="Q144" s="262">
        <f t="shared" si="16"/>
        <v>0</v>
      </c>
      <c r="S144" s="275">
        <f t="shared" si="17"/>
        <v>0.888888888888888</v>
      </c>
      <c r="T144" s="262">
        <f t="shared" si="18"/>
        <v>0.000753</v>
      </c>
      <c r="U144" s="275">
        <f t="shared" si="17"/>
        <v>0.888888888888888</v>
      </c>
      <c r="V144" s="262">
        <f t="shared" si="19"/>
        <v>0.000668</v>
      </c>
      <c r="X144" s="253">
        <v>0</v>
      </c>
      <c r="Y144" s="276">
        <f t="shared" si="20"/>
        <v>0</v>
      </c>
      <c r="AA144" s="249">
        <v>0.000668</v>
      </c>
      <c r="AB144" s="276">
        <f t="shared" si="21"/>
        <v>0</v>
      </c>
    </row>
    <row r="145" spans="1:28" ht="11.25" customHeight="1">
      <c r="A145" s="271">
        <v>0.895833333333333</v>
      </c>
      <c r="B145" s="250"/>
      <c r="C145" s="251">
        <v>0.00075</v>
      </c>
      <c r="D145" s="251"/>
      <c r="E145" s="252">
        <v>0.000668</v>
      </c>
      <c r="F145" s="251">
        <v>0.036523</v>
      </c>
      <c r="J145" s="275">
        <f t="shared" si="11"/>
        <v>0.895833333333333</v>
      </c>
      <c r="K145" s="262">
        <f t="shared" si="12"/>
        <v>0</v>
      </c>
      <c r="L145" s="262">
        <f t="shared" si="13"/>
        <v>0.000668</v>
      </c>
      <c r="N145" s="275">
        <f t="shared" si="14"/>
        <v>0.895833333333333</v>
      </c>
      <c r="O145" s="262">
        <f t="shared" si="15"/>
        <v>0</v>
      </c>
      <c r="P145" s="275">
        <f t="shared" si="14"/>
        <v>0.895833333333333</v>
      </c>
      <c r="Q145" s="262">
        <f t="shared" si="16"/>
        <v>0</v>
      </c>
      <c r="S145" s="275">
        <f t="shared" si="17"/>
        <v>0.895833333333333</v>
      </c>
      <c r="T145" s="262">
        <f t="shared" si="18"/>
        <v>0.000753</v>
      </c>
      <c r="U145" s="275">
        <f t="shared" si="17"/>
        <v>0.895833333333333</v>
      </c>
      <c r="V145" s="262">
        <f t="shared" si="19"/>
        <v>0.000668</v>
      </c>
      <c r="X145" s="253">
        <v>0</v>
      </c>
      <c r="Y145" s="276">
        <f t="shared" si="20"/>
        <v>0</v>
      </c>
      <c r="AA145" s="249">
        <v>0.000668</v>
      </c>
      <c r="AB145" s="276">
        <f t="shared" si="21"/>
        <v>0</v>
      </c>
    </row>
    <row r="146" spans="1:28" ht="11.25" customHeight="1">
      <c r="A146" s="271">
        <v>0.902777777777777</v>
      </c>
      <c r="B146" s="250"/>
      <c r="C146" s="251">
        <v>0.00075</v>
      </c>
      <c r="D146" s="251"/>
      <c r="E146" s="252">
        <v>0.000668</v>
      </c>
      <c r="F146" s="251">
        <v>0.036523</v>
      </c>
      <c r="J146" s="275">
        <f aca="true" t="shared" si="22" ref="J146:J160">$A146</f>
        <v>0.902777777777777</v>
      </c>
      <c r="K146" s="262">
        <f aca="true" t="shared" si="23" ref="K146:K160">IF($C$3=1,$O146,IF($C$3=2,$Q146,"NG"))</f>
        <v>0</v>
      </c>
      <c r="L146" s="262">
        <f aca="true" t="shared" si="24" ref="L146:L160">IF($C$9=1,$T146,IF($C$9=2,$V146,"NG"))</f>
        <v>0.000668</v>
      </c>
      <c r="N146" s="275">
        <f aca="true" t="shared" si="25" ref="N146:P160">$A146</f>
        <v>0.902777777777777</v>
      </c>
      <c r="O146" s="262">
        <f aca="true" t="shared" si="26" ref="O146:O160">ROUNDDOWN(IF(($F146-$C$6)&lt;=0,0,IF(($F146-$C$6)&lt;=1.2*$C$4,1.8*$C$5*POWER(($F146-$C$6),1.5),IF(($F146-$C$6)&lt;(1.8*$C$4),(($O$14-$O$13)/(0.6*$C$4)*($F146-$C$6-1.2*$C$4))+$O$13,(0.6*$C$5*$C$4*POWER(2*$L$4*(($F146-$C$6)-0.5*$C$4),0.5))))),6)</f>
        <v>0</v>
      </c>
      <c r="P146" s="275">
        <f t="shared" si="25"/>
        <v>0.902777777777777</v>
      </c>
      <c r="Q146" s="262">
        <f aca="true" t="shared" si="27" ref="Q146:Q160">ROUNDDOWN(IF(($F146-$C$6)&lt;=0,0,IF(($F146-$C$6)&lt;=1.2*$C$4,1.8*POWER($L$5*$C$4*$C$4/4,0.5)*POWER(($F146-$C$6),1.5),IF(($F146-$C$6)&lt;(1.8*$C$4),((($Q$14-$Q$13)*($F146-$C$6-1.2*$C$4)/(0.6*$C$4))+$Q$13),(0.6*$L$5*POWER(($C$4*0.5),2)*POWER(2*$L$4*(($F146-$C$6)-0.5*$C$4),0.5))))),6)</f>
        <v>0</v>
      </c>
      <c r="S146" s="275">
        <f aca="true" t="shared" si="28" ref="S146:U160">$A146</f>
        <v>0.902777777777777</v>
      </c>
      <c r="T146" s="262">
        <f aca="true" t="shared" si="29" ref="T146:T160">ROUNDDOWN(IF(($F146-$C$12)&lt;=0,0,IF(($F146-$C$12)&lt;=1.2*$C$10,1.8*$C$11*POWER(($F146-$C$12),1.5),IF(($F146-$C$12)&lt;(1.8*$C$10),(($T$14-$T$13)/(0.6*$C$10)*($F146-$C$12-1.2*$C$10))+$T$13,(0.6*$C$11*$C$10*POWER(2*$L$4*(($F146-$C$12)-0.5*$C$10),0.5))))),6)</f>
        <v>0.000753</v>
      </c>
      <c r="U146" s="275">
        <f t="shared" si="28"/>
        <v>0.902777777777777</v>
      </c>
      <c r="V146" s="262">
        <f aca="true" t="shared" si="30" ref="V146:V160">ROUNDDOWN(IF(($F146-$C$12)&lt;=0,0,IF(($F146-$C$12)&lt;=1.2*$C$10,1.8*POWER($L$5*$C$10*$C$10/4,0.5)*POWER(($F146-$C$12),1.5),IF(($F146-$C$12)&lt;(1.8*$C$10),((($V$14-$V$13)*($F146-$C$12-1.2*$C$10)/(0.6*$C$10))+$V$13),(0.6*$L$5*POWER(($C$10*0.5),2)*POWER(2*$L$4*(($F146-$C$12)-0.5*$C$10),0.5))))),6)</f>
        <v>0.000668</v>
      </c>
      <c r="X146" s="253">
        <v>0</v>
      </c>
      <c r="Y146" s="276">
        <f t="shared" si="20"/>
        <v>0</v>
      </c>
      <c r="AA146" s="249">
        <v>0.000668</v>
      </c>
      <c r="AB146" s="276">
        <f t="shared" si="21"/>
        <v>0</v>
      </c>
    </row>
    <row r="147" spans="1:28" ht="11.25" customHeight="1">
      <c r="A147" s="271">
        <v>0.909722222222222</v>
      </c>
      <c r="B147" s="250"/>
      <c r="C147" s="251">
        <v>0.000725</v>
      </c>
      <c r="D147" s="251"/>
      <c r="E147" s="252">
        <v>0.000668</v>
      </c>
      <c r="F147" s="251">
        <v>0.036523</v>
      </c>
      <c r="J147" s="275">
        <f t="shared" si="22"/>
        <v>0.909722222222222</v>
      </c>
      <c r="K147" s="262">
        <f t="shared" si="23"/>
        <v>0</v>
      </c>
      <c r="L147" s="262">
        <f t="shared" si="24"/>
        <v>0.000668</v>
      </c>
      <c r="N147" s="275">
        <f t="shared" si="25"/>
        <v>0.909722222222222</v>
      </c>
      <c r="O147" s="262">
        <f t="shared" si="26"/>
        <v>0</v>
      </c>
      <c r="P147" s="275">
        <f t="shared" si="25"/>
        <v>0.909722222222222</v>
      </c>
      <c r="Q147" s="262">
        <f t="shared" si="27"/>
        <v>0</v>
      </c>
      <c r="S147" s="275">
        <f t="shared" si="28"/>
        <v>0.909722222222222</v>
      </c>
      <c r="T147" s="262">
        <f t="shared" si="29"/>
        <v>0.000753</v>
      </c>
      <c r="U147" s="275">
        <f t="shared" si="28"/>
        <v>0.909722222222222</v>
      </c>
      <c r="V147" s="262">
        <f t="shared" si="30"/>
        <v>0.000668</v>
      </c>
      <c r="X147" s="253">
        <v>0</v>
      </c>
      <c r="Y147" s="276">
        <f aca="true" t="shared" si="31" ref="Y147:Y160">X147-K147</f>
        <v>0</v>
      </c>
      <c r="AA147" s="249">
        <v>0.000668</v>
      </c>
      <c r="AB147" s="276">
        <f aca="true" t="shared" si="32" ref="AB147:AB160">AA147-L147</f>
        <v>0</v>
      </c>
    </row>
    <row r="148" spans="1:28" ht="11.25" customHeight="1">
      <c r="A148" s="271">
        <v>0.916666666666666</v>
      </c>
      <c r="B148" s="250"/>
      <c r="C148" s="251">
        <v>0.000725</v>
      </c>
      <c r="D148" s="251"/>
      <c r="E148" s="252">
        <v>0.000668</v>
      </c>
      <c r="F148" s="251">
        <v>0.036523</v>
      </c>
      <c r="J148" s="275">
        <f t="shared" si="22"/>
        <v>0.916666666666666</v>
      </c>
      <c r="K148" s="262">
        <f t="shared" si="23"/>
        <v>0</v>
      </c>
      <c r="L148" s="262">
        <f t="shared" si="24"/>
        <v>0.000668</v>
      </c>
      <c r="N148" s="275">
        <f t="shared" si="25"/>
        <v>0.916666666666666</v>
      </c>
      <c r="O148" s="262">
        <f t="shared" si="26"/>
        <v>0</v>
      </c>
      <c r="P148" s="275">
        <f t="shared" si="25"/>
        <v>0.916666666666666</v>
      </c>
      <c r="Q148" s="262">
        <f t="shared" si="27"/>
        <v>0</v>
      </c>
      <c r="S148" s="275">
        <f t="shared" si="28"/>
        <v>0.916666666666666</v>
      </c>
      <c r="T148" s="262">
        <f t="shared" si="29"/>
        <v>0.000753</v>
      </c>
      <c r="U148" s="275">
        <f t="shared" si="28"/>
        <v>0.916666666666666</v>
      </c>
      <c r="V148" s="262">
        <f t="shared" si="30"/>
        <v>0.000668</v>
      </c>
      <c r="X148" s="253">
        <v>0</v>
      </c>
      <c r="Y148" s="276">
        <f t="shared" si="31"/>
        <v>0</v>
      </c>
      <c r="AA148" s="249">
        <v>0.000668</v>
      </c>
      <c r="AB148" s="276">
        <f t="shared" si="32"/>
        <v>0</v>
      </c>
    </row>
    <row r="149" spans="1:28" ht="11.25" customHeight="1">
      <c r="A149" s="271">
        <v>0.923611111111111</v>
      </c>
      <c r="B149" s="250"/>
      <c r="C149" s="251">
        <v>0.0007</v>
      </c>
      <c r="D149" s="251"/>
      <c r="E149" s="252">
        <v>0.000668</v>
      </c>
      <c r="F149" s="251">
        <v>0.036523</v>
      </c>
      <c r="J149" s="275">
        <f t="shared" si="22"/>
        <v>0.923611111111111</v>
      </c>
      <c r="K149" s="262">
        <f t="shared" si="23"/>
        <v>0</v>
      </c>
      <c r="L149" s="262">
        <f t="shared" si="24"/>
        <v>0.000668</v>
      </c>
      <c r="N149" s="275">
        <f t="shared" si="25"/>
        <v>0.923611111111111</v>
      </c>
      <c r="O149" s="262">
        <f t="shared" si="26"/>
        <v>0</v>
      </c>
      <c r="P149" s="275">
        <f t="shared" si="25"/>
        <v>0.923611111111111</v>
      </c>
      <c r="Q149" s="262">
        <f t="shared" si="27"/>
        <v>0</v>
      </c>
      <c r="S149" s="275">
        <f t="shared" si="28"/>
        <v>0.923611111111111</v>
      </c>
      <c r="T149" s="262">
        <f t="shared" si="29"/>
        <v>0.000753</v>
      </c>
      <c r="U149" s="275">
        <f t="shared" si="28"/>
        <v>0.923611111111111</v>
      </c>
      <c r="V149" s="262">
        <f t="shared" si="30"/>
        <v>0.000668</v>
      </c>
      <c r="X149" s="253">
        <v>0</v>
      </c>
      <c r="Y149" s="276">
        <f t="shared" si="31"/>
        <v>0</v>
      </c>
      <c r="AA149" s="249">
        <v>0.000668</v>
      </c>
      <c r="AB149" s="276">
        <f t="shared" si="32"/>
        <v>0</v>
      </c>
    </row>
    <row r="150" spans="1:28" ht="11.25" customHeight="1">
      <c r="A150" s="271">
        <v>0.930555555555555</v>
      </c>
      <c r="B150" s="250"/>
      <c r="C150" s="251">
        <v>0.0007</v>
      </c>
      <c r="D150" s="251"/>
      <c r="E150" s="252">
        <v>0.000668</v>
      </c>
      <c r="F150" s="251">
        <v>0.036523</v>
      </c>
      <c r="J150" s="275">
        <f t="shared" si="22"/>
        <v>0.930555555555555</v>
      </c>
      <c r="K150" s="262">
        <f t="shared" si="23"/>
        <v>0</v>
      </c>
      <c r="L150" s="262">
        <f t="shared" si="24"/>
        <v>0.000668</v>
      </c>
      <c r="N150" s="275">
        <f t="shared" si="25"/>
        <v>0.930555555555555</v>
      </c>
      <c r="O150" s="262">
        <f t="shared" si="26"/>
        <v>0</v>
      </c>
      <c r="P150" s="275">
        <f t="shared" si="25"/>
        <v>0.930555555555555</v>
      </c>
      <c r="Q150" s="262">
        <f t="shared" si="27"/>
        <v>0</v>
      </c>
      <c r="S150" s="275">
        <f t="shared" si="28"/>
        <v>0.930555555555555</v>
      </c>
      <c r="T150" s="262">
        <f t="shared" si="29"/>
        <v>0.000753</v>
      </c>
      <c r="U150" s="275">
        <f t="shared" si="28"/>
        <v>0.930555555555555</v>
      </c>
      <c r="V150" s="262">
        <f t="shared" si="30"/>
        <v>0.000668</v>
      </c>
      <c r="X150" s="253">
        <v>0</v>
      </c>
      <c r="Y150" s="276">
        <f t="shared" si="31"/>
        <v>0</v>
      </c>
      <c r="AA150" s="249">
        <v>0.000668</v>
      </c>
      <c r="AB150" s="276">
        <f t="shared" si="32"/>
        <v>0</v>
      </c>
    </row>
    <row r="151" spans="1:28" ht="11.25" customHeight="1">
      <c r="A151" s="271">
        <v>0.937499999999999</v>
      </c>
      <c r="B151" s="250"/>
      <c r="C151" s="251">
        <v>0.0007</v>
      </c>
      <c r="D151" s="251"/>
      <c r="E151" s="252">
        <v>0.000668</v>
      </c>
      <c r="F151" s="251">
        <v>0.036523</v>
      </c>
      <c r="J151" s="275">
        <f t="shared" si="22"/>
        <v>0.937499999999999</v>
      </c>
      <c r="K151" s="262">
        <f t="shared" si="23"/>
        <v>0</v>
      </c>
      <c r="L151" s="262">
        <f t="shared" si="24"/>
        <v>0.000668</v>
      </c>
      <c r="N151" s="275">
        <f t="shared" si="25"/>
        <v>0.937499999999999</v>
      </c>
      <c r="O151" s="262">
        <f t="shared" si="26"/>
        <v>0</v>
      </c>
      <c r="P151" s="275">
        <f t="shared" si="25"/>
        <v>0.937499999999999</v>
      </c>
      <c r="Q151" s="262">
        <f t="shared" si="27"/>
        <v>0</v>
      </c>
      <c r="S151" s="275">
        <f t="shared" si="28"/>
        <v>0.937499999999999</v>
      </c>
      <c r="T151" s="262">
        <f t="shared" si="29"/>
        <v>0.000753</v>
      </c>
      <c r="U151" s="275">
        <f t="shared" si="28"/>
        <v>0.937499999999999</v>
      </c>
      <c r="V151" s="262">
        <f t="shared" si="30"/>
        <v>0.000668</v>
      </c>
      <c r="X151" s="253">
        <v>0</v>
      </c>
      <c r="Y151" s="276">
        <f t="shared" si="31"/>
        <v>0</v>
      </c>
      <c r="AA151" s="249">
        <v>0.000668</v>
      </c>
      <c r="AB151" s="276">
        <f t="shared" si="32"/>
        <v>0</v>
      </c>
    </row>
    <row r="152" spans="1:28" ht="11.25" customHeight="1">
      <c r="A152" s="271">
        <v>0.944444444444444</v>
      </c>
      <c r="B152" s="250"/>
      <c r="C152" s="251">
        <v>0.000675</v>
      </c>
      <c r="D152" s="251"/>
      <c r="E152" s="252">
        <v>0.000668</v>
      </c>
      <c r="F152" s="251">
        <v>0.036523</v>
      </c>
      <c r="J152" s="275">
        <f t="shared" si="22"/>
        <v>0.944444444444444</v>
      </c>
      <c r="K152" s="262">
        <f t="shared" si="23"/>
        <v>0</v>
      </c>
      <c r="L152" s="262">
        <f t="shared" si="24"/>
        <v>0.000668</v>
      </c>
      <c r="N152" s="275">
        <f t="shared" si="25"/>
        <v>0.944444444444444</v>
      </c>
      <c r="O152" s="262">
        <f t="shared" si="26"/>
        <v>0</v>
      </c>
      <c r="P152" s="275">
        <f t="shared" si="25"/>
        <v>0.944444444444444</v>
      </c>
      <c r="Q152" s="262">
        <f t="shared" si="27"/>
        <v>0</v>
      </c>
      <c r="S152" s="275">
        <f t="shared" si="28"/>
        <v>0.944444444444444</v>
      </c>
      <c r="T152" s="262">
        <f t="shared" si="29"/>
        <v>0.000753</v>
      </c>
      <c r="U152" s="275">
        <f t="shared" si="28"/>
        <v>0.944444444444444</v>
      </c>
      <c r="V152" s="262">
        <f t="shared" si="30"/>
        <v>0.000668</v>
      </c>
      <c r="X152" s="253">
        <v>0</v>
      </c>
      <c r="Y152" s="276">
        <f t="shared" si="31"/>
        <v>0</v>
      </c>
      <c r="AA152" s="249">
        <v>0.000668</v>
      </c>
      <c r="AB152" s="276">
        <f t="shared" si="32"/>
        <v>0</v>
      </c>
    </row>
    <row r="153" spans="1:28" ht="11.25" customHeight="1">
      <c r="A153" s="271">
        <v>0.951388888888888</v>
      </c>
      <c r="B153" s="250"/>
      <c r="C153" s="251">
        <v>0.000675</v>
      </c>
      <c r="D153" s="251"/>
      <c r="E153" s="252">
        <v>0.000668</v>
      </c>
      <c r="F153" s="251">
        <v>0.036523</v>
      </c>
      <c r="J153" s="275">
        <f t="shared" si="22"/>
        <v>0.951388888888888</v>
      </c>
      <c r="K153" s="262">
        <f t="shared" si="23"/>
        <v>0</v>
      </c>
      <c r="L153" s="262">
        <f t="shared" si="24"/>
        <v>0.000668</v>
      </c>
      <c r="N153" s="275">
        <f t="shared" si="25"/>
        <v>0.951388888888888</v>
      </c>
      <c r="O153" s="262">
        <f t="shared" si="26"/>
        <v>0</v>
      </c>
      <c r="P153" s="275">
        <f t="shared" si="25"/>
        <v>0.951388888888888</v>
      </c>
      <c r="Q153" s="262">
        <f t="shared" si="27"/>
        <v>0</v>
      </c>
      <c r="S153" s="275">
        <f t="shared" si="28"/>
        <v>0.951388888888888</v>
      </c>
      <c r="T153" s="262">
        <f t="shared" si="29"/>
        <v>0.000753</v>
      </c>
      <c r="U153" s="275">
        <f t="shared" si="28"/>
        <v>0.951388888888888</v>
      </c>
      <c r="V153" s="262">
        <f t="shared" si="30"/>
        <v>0.000668</v>
      </c>
      <c r="X153" s="253">
        <v>0</v>
      </c>
      <c r="Y153" s="276">
        <f t="shared" si="31"/>
        <v>0</v>
      </c>
      <c r="AA153" s="249">
        <v>0.000668</v>
      </c>
      <c r="AB153" s="276">
        <f t="shared" si="32"/>
        <v>0</v>
      </c>
    </row>
    <row r="154" spans="1:28" ht="11.25" customHeight="1">
      <c r="A154" s="271">
        <v>0.958333333333333</v>
      </c>
      <c r="B154" s="250"/>
      <c r="C154" s="251">
        <v>0.000675</v>
      </c>
      <c r="D154" s="251"/>
      <c r="E154" s="252">
        <v>0.000668</v>
      </c>
      <c r="F154" s="251">
        <v>0.036523</v>
      </c>
      <c r="J154" s="275">
        <f t="shared" si="22"/>
        <v>0.958333333333333</v>
      </c>
      <c r="K154" s="262">
        <f t="shared" si="23"/>
        <v>0</v>
      </c>
      <c r="L154" s="262">
        <f t="shared" si="24"/>
        <v>0.000668</v>
      </c>
      <c r="N154" s="275">
        <f t="shared" si="25"/>
        <v>0.958333333333333</v>
      </c>
      <c r="O154" s="262">
        <f t="shared" si="26"/>
        <v>0</v>
      </c>
      <c r="P154" s="275">
        <f t="shared" si="25"/>
        <v>0.958333333333333</v>
      </c>
      <c r="Q154" s="262">
        <f t="shared" si="27"/>
        <v>0</v>
      </c>
      <c r="S154" s="275">
        <f t="shared" si="28"/>
        <v>0.958333333333333</v>
      </c>
      <c r="T154" s="262">
        <f t="shared" si="29"/>
        <v>0.000753</v>
      </c>
      <c r="U154" s="275">
        <f t="shared" si="28"/>
        <v>0.958333333333333</v>
      </c>
      <c r="V154" s="262">
        <f t="shared" si="30"/>
        <v>0.000668</v>
      </c>
      <c r="X154" s="253">
        <v>0</v>
      </c>
      <c r="Y154" s="276">
        <f t="shared" si="31"/>
        <v>0</v>
      </c>
      <c r="AA154" s="249">
        <v>0.000668</v>
      </c>
      <c r="AB154" s="276">
        <f t="shared" si="32"/>
        <v>0</v>
      </c>
    </row>
    <row r="155" spans="1:28" ht="11.25" customHeight="1">
      <c r="A155" s="271">
        <v>0.965277777777777</v>
      </c>
      <c r="B155" s="250"/>
      <c r="C155" s="251">
        <v>0.00065</v>
      </c>
      <c r="D155" s="251"/>
      <c r="E155" s="252">
        <v>0.000668</v>
      </c>
      <c r="F155" s="251">
        <v>0.036523</v>
      </c>
      <c r="J155" s="275">
        <f t="shared" si="22"/>
        <v>0.965277777777777</v>
      </c>
      <c r="K155" s="262">
        <f t="shared" si="23"/>
        <v>0</v>
      </c>
      <c r="L155" s="262">
        <f t="shared" si="24"/>
        <v>0.000668</v>
      </c>
      <c r="N155" s="275">
        <f t="shared" si="25"/>
        <v>0.965277777777777</v>
      </c>
      <c r="O155" s="262">
        <f t="shared" si="26"/>
        <v>0</v>
      </c>
      <c r="P155" s="275">
        <f t="shared" si="25"/>
        <v>0.965277777777777</v>
      </c>
      <c r="Q155" s="262">
        <f t="shared" si="27"/>
        <v>0</v>
      </c>
      <c r="S155" s="275">
        <f t="shared" si="28"/>
        <v>0.965277777777777</v>
      </c>
      <c r="T155" s="262">
        <f t="shared" si="29"/>
        <v>0.000753</v>
      </c>
      <c r="U155" s="275">
        <f t="shared" si="28"/>
        <v>0.965277777777777</v>
      </c>
      <c r="V155" s="262">
        <f t="shared" si="30"/>
        <v>0.000668</v>
      </c>
      <c r="X155" s="253">
        <v>0</v>
      </c>
      <c r="Y155" s="276">
        <f t="shared" si="31"/>
        <v>0</v>
      </c>
      <c r="AA155" s="249">
        <v>0.000668</v>
      </c>
      <c r="AB155" s="276">
        <f t="shared" si="32"/>
        <v>0</v>
      </c>
    </row>
    <row r="156" spans="1:28" ht="11.25" customHeight="1">
      <c r="A156" s="271">
        <v>0.972222222222222</v>
      </c>
      <c r="B156" s="250"/>
      <c r="C156" s="251">
        <v>0.00065</v>
      </c>
      <c r="D156" s="251"/>
      <c r="E156" s="252">
        <v>0.000668</v>
      </c>
      <c r="F156" s="251">
        <v>0.036523</v>
      </c>
      <c r="J156" s="275">
        <f t="shared" si="22"/>
        <v>0.972222222222222</v>
      </c>
      <c r="K156" s="262">
        <f t="shared" si="23"/>
        <v>0</v>
      </c>
      <c r="L156" s="262">
        <f t="shared" si="24"/>
        <v>0.000668</v>
      </c>
      <c r="N156" s="275">
        <f t="shared" si="25"/>
        <v>0.972222222222222</v>
      </c>
      <c r="O156" s="262">
        <f t="shared" si="26"/>
        <v>0</v>
      </c>
      <c r="P156" s="275">
        <f t="shared" si="25"/>
        <v>0.972222222222222</v>
      </c>
      <c r="Q156" s="262">
        <f t="shared" si="27"/>
        <v>0</v>
      </c>
      <c r="S156" s="275">
        <f t="shared" si="28"/>
        <v>0.972222222222222</v>
      </c>
      <c r="T156" s="262">
        <f t="shared" si="29"/>
        <v>0.000753</v>
      </c>
      <c r="U156" s="275">
        <f t="shared" si="28"/>
        <v>0.972222222222222</v>
      </c>
      <c r="V156" s="262">
        <f t="shared" si="30"/>
        <v>0.000668</v>
      </c>
      <c r="X156" s="253">
        <v>0</v>
      </c>
      <c r="Y156" s="276">
        <f t="shared" si="31"/>
        <v>0</v>
      </c>
      <c r="AA156" s="249">
        <v>0.000668</v>
      </c>
      <c r="AB156" s="276">
        <f t="shared" si="32"/>
        <v>0</v>
      </c>
    </row>
    <row r="157" spans="1:28" ht="11.25" customHeight="1">
      <c r="A157" s="271">
        <v>0.979166666666666</v>
      </c>
      <c r="B157" s="250"/>
      <c r="C157" s="251">
        <v>0.00065</v>
      </c>
      <c r="D157" s="251"/>
      <c r="E157" s="252">
        <v>0.000668</v>
      </c>
      <c r="F157" s="251">
        <v>0.036523</v>
      </c>
      <c r="J157" s="275">
        <f t="shared" si="22"/>
        <v>0.979166666666666</v>
      </c>
      <c r="K157" s="262">
        <f t="shared" si="23"/>
        <v>0</v>
      </c>
      <c r="L157" s="262">
        <f t="shared" si="24"/>
        <v>0.000668</v>
      </c>
      <c r="N157" s="275">
        <f t="shared" si="25"/>
        <v>0.979166666666666</v>
      </c>
      <c r="O157" s="262">
        <f t="shared" si="26"/>
        <v>0</v>
      </c>
      <c r="P157" s="275">
        <f t="shared" si="25"/>
        <v>0.979166666666666</v>
      </c>
      <c r="Q157" s="262">
        <f t="shared" si="27"/>
        <v>0</v>
      </c>
      <c r="S157" s="275">
        <f t="shared" si="28"/>
        <v>0.979166666666666</v>
      </c>
      <c r="T157" s="262">
        <f t="shared" si="29"/>
        <v>0.000753</v>
      </c>
      <c r="U157" s="275">
        <f t="shared" si="28"/>
        <v>0.979166666666666</v>
      </c>
      <c r="V157" s="262">
        <f t="shared" si="30"/>
        <v>0.000668</v>
      </c>
      <c r="X157" s="253">
        <v>0</v>
      </c>
      <c r="Y157" s="276">
        <f t="shared" si="31"/>
        <v>0</v>
      </c>
      <c r="AA157" s="249">
        <v>0.000668</v>
      </c>
      <c r="AB157" s="276">
        <f t="shared" si="32"/>
        <v>0</v>
      </c>
    </row>
    <row r="158" spans="1:28" ht="11.25" customHeight="1">
      <c r="A158" s="271">
        <v>0.986111111111111</v>
      </c>
      <c r="B158" s="250"/>
      <c r="C158" s="251">
        <v>0.000625</v>
      </c>
      <c r="D158" s="251"/>
      <c r="E158" s="252">
        <v>0.000668</v>
      </c>
      <c r="F158" s="251">
        <v>0.036523</v>
      </c>
      <c r="J158" s="275">
        <f t="shared" si="22"/>
        <v>0.986111111111111</v>
      </c>
      <c r="K158" s="262">
        <f t="shared" si="23"/>
        <v>0</v>
      </c>
      <c r="L158" s="262">
        <f t="shared" si="24"/>
        <v>0.000668</v>
      </c>
      <c r="N158" s="275">
        <f t="shared" si="25"/>
        <v>0.986111111111111</v>
      </c>
      <c r="O158" s="262">
        <f t="shared" si="26"/>
        <v>0</v>
      </c>
      <c r="P158" s="275">
        <f t="shared" si="25"/>
        <v>0.986111111111111</v>
      </c>
      <c r="Q158" s="262">
        <f t="shared" si="27"/>
        <v>0</v>
      </c>
      <c r="S158" s="275">
        <f t="shared" si="28"/>
        <v>0.986111111111111</v>
      </c>
      <c r="T158" s="262">
        <f t="shared" si="29"/>
        <v>0.000753</v>
      </c>
      <c r="U158" s="275">
        <f t="shared" si="28"/>
        <v>0.986111111111111</v>
      </c>
      <c r="V158" s="262">
        <f t="shared" si="30"/>
        <v>0.000668</v>
      </c>
      <c r="X158" s="253">
        <v>0</v>
      </c>
      <c r="Y158" s="276">
        <f t="shared" si="31"/>
        <v>0</v>
      </c>
      <c r="AA158" s="249">
        <v>0.000668</v>
      </c>
      <c r="AB158" s="276">
        <f t="shared" si="32"/>
        <v>0</v>
      </c>
    </row>
    <row r="159" spans="1:28" ht="11.25" customHeight="1">
      <c r="A159" s="271">
        <v>0.993055555555555</v>
      </c>
      <c r="B159" s="250"/>
      <c r="C159" s="251">
        <v>0.000625</v>
      </c>
      <c r="D159" s="251"/>
      <c r="E159" s="252">
        <v>0.000668</v>
      </c>
      <c r="F159" s="251">
        <v>0.036523</v>
      </c>
      <c r="J159" s="275">
        <f t="shared" si="22"/>
        <v>0.993055555555555</v>
      </c>
      <c r="K159" s="262">
        <f t="shared" si="23"/>
        <v>0</v>
      </c>
      <c r="L159" s="262">
        <f t="shared" si="24"/>
        <v>0.000668</v>
      </c>
      <c r="N159" s="275">
        <f t="shared" si="25"/>
        <v>0.993055555555555</v>
      </c>
      <c r="O159" s="262">
        <f t="shared" si="26"/>
        <v>0</v>
      </c>
      <c r="P159" s="275">
        <f t="shared" si="25"/>
        <v>0.993055555555555</v>
      </c>
      <c r="Q159" s="262">
        <f t="shared" si="27"/>
        <v>0</v>
      </c>
      <c r="S159" s="275">
        <f t="shared" si="28"/>
        <v>0.993055555555555</v>
      </c>
      <c r="T159" s="262">
        <f t="shared" si="29"/>
        <v>0.000753</v>
      </c>
      <c r="U159" s="275">
        <f t="shared" si="28"/>
        <v>0.993055555555555</v>
      </c>
      <c r="V159" s="262">
        <f t="shared" si="30"/>
        <v>0.000668</v>
      </c>
      <c r="X159" s="253">
        <v>0</v>
      </c>
      <c r="Y159" s="276">
        <f t="shared" si="31"/>
        <v>0</v>
      </c>
      <c r="AA159" s="249">
        <v>0.000668</v>
      </c>
      <c r="AB159" s="276">
        <f t="shared" si="32"/>
        <v>0</v>
      </c>
    </row>
    <row r="160" spans="1:28" ht="11.25" customHeight="1">
      <c r="A160" s="277" t="s">
        <v>277</v>
      </c>
      <c r="B160" s="250"/>
      <c r="C160" s="251">
        <v>0.000625</v>
      </c>
      <c r="D160" s="251"/>
      <c r="E160" s="252">
        <v>0.000668</v>
      </c>
      <c r="F160" s="251">
        <v>0.036523</v>
      </c>
      <c r="J160" s="278" t="str">
        <f t="shared" si="22"/>
        <v>24:00</v>
      </c>
      <c r="K160" s="262">
        <f t="shared" si="23"/>
        <v>0</v>
      </c>
      <c r="L160" s="262">
        <f t="shared" si="24"/>
        <v>0.000668</v>
      </c>
      <c r="N160" s="278" t="str">
        <f t="shared" si="25"/>
        <v>24:00</v>
      </c>
      <c r="O160" s="262">
        <f t="shared" si="26"/>
        <v>0</v>
      </c>
      <c r="P160" s="278" t="str">
        <f t="shared" si="25"/>
        <v>24:00</v>
      </c>
      <c r="Q160" s="262">
        <f t="shared" si="27"/>
        <v>0</v>
      </c>
      <c r="S160" s="278" t="str">
        <f t="shared" si="28"/>
        <v>24:00</v>
      </c>
      <c r="T160" s="262">
        <f t="shared" si="29"/>
        <v>0.000753</v>
      </c>
      <c r="U160" s="278" t="str">
        <f t="shared" si="28"/>
        <v>24:00</v>
      </c>
      <c r="V160" s="262">
        <f t="shared" si="30"/>
        <v>0.000668</v>
      </c>
      <c r="X160" s="253">
        <v>0</v>
      </c>
      <c r="Y160" s="276">
        <f t="shared" si="31"/>
        <v>0</v>
      </c>
      <c r="AA160" s="249">
        <v>0.000668</v>
      </c>
      <c r="AB160" s="276">
        <f t="shared" si="32"/>
        <v>0</v>
      </c>
    </row>
  </sheetData>
  <sheetProtection password="C714" sheet="1"/>
  <mergeCells count="18">
    <mergeCell ref="B2:C2"/>
    <mergeCell ref="D2:E2"/>
    <mergeCell ref="D3:E3"/>
    <mergeCell ref="D4:E4"/>
    <mergeCell ref="D5:E5"/>
    <mergeCell ref="D6:E6"/>
    <mergeCell ref="B8:C8"/>
    <mergeCell ref="D8:E8"/>
    <mergeCell ref="D9:E9"/>
    <mergeCell ref="D10:E10"/>
    <mergeCell ref="D11:E11"/>
    <mergeCell ref="D12:E12"/>
    <mergeCell ref="S12:V12"/>
    <mergeCell ref="N12:Q12"/>
    <mergeCell ref="N15:O15"/>
    <mergeCell ref="P15:Q15"/>
    <mergeCell ref="S15:T15"/>
    <mergeCell ref="U15:V15"/>
  </mergeCells>
  <dataValidations count="1">
    <dataValidation type="list" allowBlank="1" showInputMessage="1" showErrorMessage="1" sqref="C3 C9">
      <formula1>"1,2"</formula1>
    </dataValidation>
  </dataValidations>
  <printOptions/>
  <pageMargins left="0.75" right="0.75" top="1" bottom="1" header="0.512" footer="0.51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N147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6.125" style="32" customWidth="1"/>
    <col min="2" max="2" width="10.625" style="40" customWidth="1"/>
    <col min="3" max="3" width="10.625" style="36" customWidth="1"/>
    <col min="4" max="8" width="10.625" style="35" customWidth="1"/>
    <col min="9" max="9" width="10.625" style="36" customWidth="1"/>
    <col min="10" max="10" width="9.00390625" style="37" customWidth="1"/>
    <col min="11" max="16384" width="9.00390625" style="32" customWidth="1"/>
  </cols>
  <sheetData>
    <row r="1" spans="2:3" ht="11.25">
      <c r="B1" s="33"/>
      <c r="C1" s="34"/>
    </row>
    <row r="2" spans="1:9" ht="22.5">
      <c r="A2" s="38" t="s">
        <v>110</v>
      </c>
      <c r="B2" s="33" t="s">
        <v>175</v>
      </c>
      <c r="C2" s="34" t="s">
        <v>176</v>
      </c>
      <c r="D2" s="35" t="s">
        <v>177</v>
      </c>
      <c r="E2" s="35" t="s">
        <v>178</v>
      </c>
      <c r="F2" s="42" t="s">
        <v>187</v>
      </c>
      <c r="G2" s="42" t="s">
        <v>186</v>
      </c>
      <c r="H2" s="35" t="s">
        <v>179</v>
      </c>
      <c r="I2" s="55" t="s">
        <v>249</v>
      </c>
    </row>
    <row r="3" ht="11.25">
      <c r="A3" s="39">
        <v>0</v>
      </c>
    </row>
    <row r="4" spans="1:9" ht="11.25">
      <c r="A4" s="39">
        <v>0.006944444444444444</v>
      </c>
      <c r="B4" s="40">
        <f>'データ貼り付け'!B18</f>
        <v>0</v>
      </c>
      <c r="C4" s="36">
        <f>'データ貼り付け'!C18</f>
        <v>0.000625</v>
      </c>
      <c r="D4" s="35">
        <f>'データ貼り付け'!E18</f>
        <v>0</v>
      </c>
      <c r="E4" s="35">
        <f>'データ貼り付け'!K17</f>
        <v>0</v>
      </c>
      <c r="F4" s="35">
        <f>ROUND((E3+E4)/2*600,6)</f>
        <v>0</v>
      </c>
      <c r="G4" s="35">
        <f>G3+F4</f>
        <v>0</v>
      </c>
      <c r="H4" s="35">
        <f>'データ貼り付け'!L17</f>
        <v>0</v>
      </c>
      <c r="I4" s="36">
        <f>'データ貼り付け'!F18</f>
        <v>0</v>
      </c>
    </row>
    <row r="5" spans="1:9" ht="11.25">
      <c r="A5" s="39">
        <v>0.013888888888888888</v>
      </c>
      <c r="B5" s="40">
        <f>'データ貼り付け'!B19</f>
        <v>0</v>
      </c>
      <c r="C5" s="36">
        <f>'データ貼り付け'!C19</f>
        <v>0.000625</v>
      </c>
      <c r="D5" s="35">
        <f>'データ貼り付け'!E19</f>
        <v>0.000971</v>
      </c>
      <c r="E5" s="35">
        <f>'データ貼り付け'!K18</f>
        <v>0</v>
      </c>
      <c r="F5" s="35">
        <f aca="true" t="shared" si="0" ref="F5:F68">ROUND((E4+E5)/2*600,6)</f>
        <v>0</v>
      </c>
      <c r="G5" s="35">
        <f aca="true" t="shared" si="1" ref="G5:G68">G4+F5</f>
        <v>0</v>
      </c>
      <c r="H5" s="35">
        <f>'データ貼り付け'!L18</f>
        <v>0</v>
      </c>
      <c r="I5" s="36">
        <f>'データ貼り付け'!F19</f>
        <v>0.046875</v>
      </c>
    </row>
    <row r="6" spans="1:9" ht="11.25">
      <c r="A6" s="39">
        <v>0.0208333333333333</v>
      </c>
      <c r="B6" s="40">
        <f>'データ貼り付け'!B20</f>
        <v>0</v>
      </c>
      <c r="C6" s="36">
        <f>'データ貼り付け'!C20</f>
        <v>0.000625</v>
      </c>
      <c r="D6" s="35">
        <f>'データ貼り付け'!E20</f>
        <v>0.000187</v>
      </c>
      <c r="E6" s="35">
        <f>'データ貼り付け'!K19</f>
        <v>0</v>
      </c>
      <c r="F6" s="35">
        <f t="shared" si="0"/>
        <v>0</v>
      </c>
      <c r="G6" s="35">
        <f t="shared" si="1"/>
        <v>0</v>
      </c>
      <c r="H6" s="35">
        <f>'データ貼り付け'!L19</f>
        <v>0.000971</v>
      </c>
      <c r="I6" s="36">
        <f>'データ貼り付け'!F20</f>
        <v>0.015625</v>
      </c>
    </row>
    <row r="7" spans="1:9" ht="11.25">
      <c r="A7" s="39">
        <v>0.0277777777777778</v>
      </c>
      <c r="B7" s="40">
        <f>'データ貼り付け'!B21</f>
        <v>0</v>
      </c>
      <c r="C7" s="36">
        <f>'データ貼り付け'!C21</f>
        <v>0.000625</v>
      </c>
      <c r="D7" s="35">
        <f>'データ貼り付け'!E21</f>
        <v>0.000971</v>
      </c>
      <c r="E7" s="35">
        <f>'データ貼り付け'!K20</f>
        <v>0</v>
      </c>
      <c r="F7" s="35">
        <f t="shared" si="0"/>
        <v>0</v>
      </c>
      <c r="G7" s="35">
        <f t="shared" si="1"/>
        <v>0</v>
      </c>
      <c r="H7" s="35">
        <f>'データ貼り付け'!L20</f>
        <v>0.000186</v>
      </c>
      <c r="I7" s="36">
        <f>'データ貼り付け'!F21</f>
        <v>0.046875</v>
      </c>
    </row>
    <row r="8" spans="1:9" ht="11.25">
      <c r="A8" s="39">
        <v>0.0347222222222222</v>
      </c>
      <c r="B8" s="40">
        <f>'データ貼り付け'!B22</f>
        <v>0</v>
      </c>
      <c r="C8" s="36">
        <f>'データ貼り付け'!C22</f>
        <v>0.00065</v>
      </c>
      <c r="D8" s="35">
        <f>'データ貼り付け'!E22</f>
        <v>0.000529</v>
      </c>
      <c r="E8" s="35">
        <f>'データ貼り付け'!K21</f>
        <v>0</v>
      </c>
      <c r="F8" s="35">
        <f t="shared" si="0"/>
        <v>0</v>
      </c>
      <c r="G8" s="35">
        <f t="shared" si="1"/>
        <v>0</v>
      </c>
      <c r="H8" s="35">
        <f>'データ貼り付け'!L21</f>
        <v>0.000971</v>
      </c>
      <c r="I8" s="36">
        <f>'データ貼り付け'!F22</f>
        <v>0.03125</v>
      </c>
    </row>
    <row r="9" spans="1:9" ht="11.25">
      <c r="A9" s="39">
        <v>0.0416666666666667</v>
      </c>
      <c r="B9" s="40">
        <f>'データ貼り付け'!B23</f>
        <v>0</v>
      </c>
      <c r="C9" s="36">
        <f>'データ貼り付け'!C23</f>
        <v>0.00065</v>
      </c>
      <c r="D9" s="35">
        <f>'データ貼り付け'!E23</f>
        <v>0.000739</v>
      </c>
      <c r="E9" s="35">
        <f>'データ貼り付け'!K22</f>
        <v>0</v>
      </c>
      <c r="F9" s="35">
        <f t="shared" si="0"/>
        <v>0</v>
      </c>
      <c r="G9" s="35">
        <f t="shared" si="1"/>
        <v>0</v>
      </c>
      <c r="H9" s="35">
        <f>'データ貼り付け'!L22</f>
        <v>0.000528</v>
      </c>
      <c r="I9" s="36">
        <f>'データ貼り付け'!F23</f>
        <v>0.039063</v>
      </c>
    </row>
    <row r="10" spans="1:9" ht="11.25">
      <c r="A10" s="39">
        <v>0.0486111111111111</v>
      </c>
      <c r="B10" s="40">
        <f>'データ貼り付け'!B24</f>
        <v>0</v>
      </c>
      <c r="C10" s="36">
        <f>'データ貼り付け'!C24</f>
        <v>0.00065</v>
      </c>
      <c r="D10" s="35">
        <f>'データ貼り付け'!E24</f>
        <v>0.000739</v>
      </c>
      <c r="E10" s="35">
        <f>'データ貼り付け'!K23</f>
        <v>0</v>
      </c>
      <c r="F10" s="35">
        <f t="shared" si="0"/>
        <v>0</v>
      </c>
      <c r="G10" s="35">
        <f t="shared" si="1"/>
        <v>0</v>
      </c>
      <c r="H10" s="35">
        <f>'データ貼り付け'!L23</f>
        <v>0.000738</v>
      </c>
      <c r="I10" s="36">
        <f>'データ貼り付け'!F24</f>
        <v>0.039063</v>
      </c>
    </row>
    <row r="11" spans="1:9" ht="11.25">
      <c r="A11" s="39">
        <v>0.0555555555555556</v>
      </c>
      <c r="B11" s="40">
        <f>'データ貼り付け'!B25</f>
        <v>0</v>
      </c>
      <c r="C11" s="36">
        <f>'データ貼り付け'!C25</f>
        <v>0.000675</v>
      </c>
      <c r="D11" s="35">
        <f>'データ貼り付け'!E25</f>
        <v>0.000739</v>
      </c>
      <c r="E11" s="35">
        <f>'データ貼り付け'!K24</f>
        <v>0</v>
      </c>
      <c r="F11" s="35">
        <f t="shared" si="0"/>
        <v>0</v>
      </c>
      <c r="G11" s="35">
        <f t="shared" si="1"/>
        <v>0</v>
      </c>
      <c r="H11" s="35">
        <f>'データ貼り付け'!L24</f>
        <v>0.000738</v>
      </c>
      <c r="I11" s="36">
        <f>'データ貼り付け'!F25</f>
        <v>0.039063</v>
      </c>
    </row>
    <row r="12" spans="1:9" ht="11.25">
      <c r="A12" s="39">
        <v>0.0625</v>
      </c>
      <c r="B12" s="40">
        <f>'データ貼り付け'!B26</f>
        <v>0</v>
      </c>
      <c r="C12" s="36">
        <f>'データ貼り付け'!C26</f>
        <v>0.000675</v>
      </c>
      <c r="D12" s="35">
        <f>'データ貼り付け'!E26</f>
        <v>0.000739</v>
      </c>
      <c r="E12" s="35">
        <f>'データ貼り付け'!K25</f>
        <v>0</v>
      </c>
      <c r="F12" s="35">
        <f t="shared" si="0"/>
        <v>0</v>
      </c>
      <c r="G12" s="35">
        <f t="shared" si="1"/>
        <v>0</v>
      </c>
      <c r="H12" s="35">
        <f>'データ貼り付け'!L25</f>
        <v>0.000738</v>
      </c>
      <c r="I12" s="36">
        <f>'データ貼り付け'!F26</f>
        <v>0.039063</v>
      </c>
    </row>
    <row r="13" spans="1:9" ht="11.25">
      <c r="A13" s="39">
        <v>0.0694444444444444</v>
      </c>
      <c r="B13" s="40">
        <f>'データ貼り付け'!B27</f>
        <v>0</v>
      </c>
      <c r="C13" s="36">
        <f>'データ貼り付け'!C27</f>
        <v>0.000675</v>
      </c>
      <c r="D13" s="35">
        <f>'データ貼り付け'!E27</f>
        <v>0.000739</v>
      </c>
      <c r="E13" s="35">
        <f>'データ貼り付け'!K26</f>
        <v>0</v>
      </c>
      <c r="F13" s="35">
        <f t="shared" si="0"/>
        <v>0</v>
      </c>
      <c r="G13" s="35">
        <f t="shared" si="1"/>
        <v>0</v>
      </c>
      <c r="H13" s="35">
        <f>'データ貼り付け'!L26</f>
        <v>0.000738</v>
      </c>
      <c r="I13" s="36">
        <f>'データ貼り付け'!F27</f>
        <v>0.039063</v>
      </c>
    </row>
    <row r="14" spans="1:9" ht="11.25">
      <c r="A14" s="39">
        <v>0.0763888888888889</v>
      </c>
      <c r="B14" s="40">
        <f>'データ貼り付け'!B28</f>
        <v>0</v>
      </c>
      <c r="C14" s="36">
        <f>'データ貼り付け'!C28</f>
        <v>0.0007</v>
      </c>
      <c r="D14" s="35">
        <f>'データ貼り付け'!E28</f>
        <v>0.000739</v>
      </c>
      <c r="E14" s="35">
        <f>'データ貼り付け'!K27</f>
        <v>0</v>
      </c>
      <c r="F14" s="35">
        <f t="shared" si="0"/>
        <v>0</v>
      </c>
      <c r="G14" s="35">
        <f t="shared" si="1"/>
        <v>0</v>
      </c>
      <c r="H14" s="35">
        <f>'データ貼り付け'!L27</f>
        <v>0.000738</v>
      </c>
      <c r="I14" s="36">
        <f>'データ貼り付け'!F28</f>
        <v>0.039063</v>
      </c>
    </row>
    <row r="15" spans="1:9" ht="11.25">
      <c r="A15" s="39">
        <v>0.0833333333333333</v>
      </c>
      <c r="B15" s="40">
        <f>'データ貼り付け'!B29</f>
        <v>0</v>
      </c>
      <c r="C15" s="36">
        <f>'データ貼り付け'!C29</f>
        <v>0.0007</v>
      </c>
      <c r="D15" s="35">
        <f>'データ貼り付け'!E29</f>
        <v>0.000739</v>
      </c>
      <c r="E15" s="35">
        <f>'データ貼り付け'!K28</f>
        <v>0</v>
      </c>
      <c r="F15" s="35">
        <f t="shared" si="0"/>
        <v>0</v>
      </c>
      <c r="G15" s="35">
        <f t="shared" si="1"/>
        <v>0</v>
      </c>
      <c r="H15" s="35">
        <f>'データ貼り付け'!L28</f>
        <v>0.000738</v>
      </c>
      <c r="I15" s="36">
        <f>'データ貼り付け'!F29</f>
        <v>0.039063</v>
      </c>
    </row>
    <row r="16" spans="1:9" ht="11.25">
      <c r="A16" s="39">
        <v>0.0902777777777778</v>
      </c>
      <c r="B16" s="40">
        <f>'データ貼り付け'!B30</f>
        <v>0</v>
      </c>
      <c r="C16" s="36">
        <f>'データ貼り付け'!C30</f>
        <v>0.000725</v>
      </c>
      <c r="D16" s="35">
        <f>'データ貼り付け'!E30</f>
        <v>0.000739</v>
      </c>
      <c r="E16" s="35">
        <f>'データ貼り付け'!K29</f>
        <v>0</v>
      </c>
      <c r="F16" s="35">
        <f t="shared" si="0"/>
        <v>0</v>
      </c>
      <c r="G16" s="35">
        <f t="shared" si="1"/>
        <v>0</v>
      </c>
      <c r="H16" s="35">
        <f>'データ貼り付け'!L29</f>
        <v>0.000738</v>
      </c>
      <c r="I16" s="36">
        <f>'データ貼り付け'!F30</f>
        <v>0.039063</v>
      </c>
    </row>
    <row r="17" spans="1:9" ht="11.25">
      <c r="A17" s="39">
        <v>0.0972222222222222</v>
      </c>
      <c r="B17" s="40">
        <f>'データ貼り付け'!B31</f>
        <v>0</v>
      </c>
      <c r="C17" s="36">
        <f>'データ貼り付け'!C31</f>
        <v>0.000725</v>
      </c>
      <c r="D17" s="35">
        <f>'データ貼り付け'!E31</f>
        <v>0.000739</v>
      </c>
      <c r="E17" s="35">
        <f>'データ貼り付け'!K30</f>
        <v>0</v>
      </c>
      <c r="F17" s="35">
        <f t="shared" si="0"/>
        <v>0</v>
      </c>
      <c r="G17" s="35">
        <f t="shared" si="1"/>
        <v>0</v>
      </c>
      <c r="H17" s="35">
        <f>'データ貼り付け'!L30</f>
        <v>0.000738</v>
      </c>
      <c r="I17" s="36">
        <f>'データ貼り付け'!F31</f>
        <v>0.039063</v>
      </c>
    </row>
    <row r="18" spans="1:9" ht="11.25">
      <c r="A18" s="39">
        <v>0.104166666666667</v>
      </c>
      <c r="B18" s="40">
        <f>'データ貼り付け'!B32</f>
        <v>0</v>
      </c>
      <c r="C18" s="36">
        <f>'データ貼り付け'!C32</f>
        <v>0.000725</v>
      </c>
      <c r="D18" s="35">
        <f>'データ貼り付け'!E32</f>
        <v>0.000739</v>
      </c>
      <c r="E18" s="35">
        <f>'データ貼り付け'!K31</f>
        <v>0</v>
      </c>
      <c r="F18" s="35">
        <f t="shared" si="0"/>
        <v>0</v>
      </c>
      <c r="G18" s="35">
        <f t="shared" si="1"/>
        <v>0</v>
      </c>
      <c r="H18" s="35">
        <f>'データ貼り付け'!L31</f>
        <v>0.000738</v>
      </c>
      <c r="I18" s="36">
        <f>'データ貼り付け'!F32</f>
        <v>0.039063</v>
      </c>
    </row>
    <row r="19" spans="1:9" ht="11.25">
      <c r="A19" s="39">
        <v>0.111111111111111</v>
      </c>
      <c r="B19" s="40">
        <f>'データ貼り付け'!B33</f>
        <v>0</v>
      </c>
      <c r="C19" s="36">
        <f>'データ貼り付け'!C33</f>
        <v>0.00075</v>
      </c>
      <c r="D19" s="35">
        <f>'データ貼り付け'!E33</f>
        <v>0.000739</v>
      </c>
      <c r="E19" s="35">
        <f>'データ貼り付け'!K32</f>
        <v>0</v>
      </c>
      <c r="F19" s="35">
        <f t="shared" si="0"/>
        <v>0</v>
      </c>
      <c r="G19" s="35">
        <f t="shared" si="1"/>
        <v>0</v>
      </c>
      <c r="H19" s="35">
        <f>'データ貼り付け'!L32</f>
        <v>0.000738</v>
      </c>
      <c r="I19" s="36">
        <f>'データ貼り付け'!F33</f>
        <v>0.039063</v>
      </c>
    </row>
    <row r="20" spans="1:9" ht="11.25">
      <c r="A20" s="39">
        <v>0.118055555555556</v>
      </c>
      <c r="B20" s="40">
        <f>'データ貼り付け'!B34</f>
        <v>0</v>
      </c>
      <c r="C20" s="36">
        <f>'データ貼り付け'!C34</f>
        <v>0.00075</v>
      </c>
      <c r="D20" s="35">
        <f>'データ貼り付け'!E34</f>
        <v>0.000739</v>
      </c>
      <c r="E20" s="35">
        <f>'データ貼り付け'!K33</f>
        <v>0</v>
      </c>
      <c r="F20" s="35">
        <f t="shared" si="0"/>
        <v>0</v>
      </c>
      <c r="G20" s="35">
        <f t="shared" si="1"/>
        <v>0</v>
      </c>
      <c r="H20" s="35">
        <f>'データ貼り付け'!L33</f>
        <v>0.000738</v>
      </c>
      <c r="I20" s="36">
        <f>'データ貼り付け'!F34</f>
        <v>0.039063</v>
      </c>
    </row>
    <row r="21" spans="1:9" ht="11.25">
      <c r="A21" s="39">
        <v>0.125</v>
      </c>
      <c r="B21" s="40">
        <f>'データ貼り付け'!B35</f>
        <v>0</v>
      </c>
      <c r="C21" s="36">
        <f>'データ貼り付け'!C35</f>
        <v>0.000775</v>
      </c>
      <c r="D21" s="35">
        <f>'データ貼り付け'!E35</f>
        <v>0.000739</v>
      </c>
      <c r="E21" s="35">
        <f>'データ貼り付け'!K34</f>
        <v>0</v>
      </c>
      <c r="F21" s="35">
        <f t="shared" si="0"/>
        <v>0</v>
      </c>
      <c r="G21" s="35">
        <f t="shared" si="1"/>
        <v>0</v>
      </c>
      <c r="H21" s="35">
        <f>'データ貼り付け'!L34</f>
        <v>0.000738</v>
      </c>
      <c r="I21" s="36">
        <f>'データ貼り付け'!F35</f>
        <v>0.039063</v>
      </c>
    </row>
    <row r="22" spans="1:9" ht="11.25">
      <c r="A22" s="39">
        <v>0.131944444444444</v>
      </c>
      <c r="B22" s="40">
        <f>'データ貼り付け'!B36</f>
        <v>0</v>
      </c>
      <c r="C22" s="36">
        <f>'データ貼り付け'!C36</f>
        <v>0.000775</v>
      </c>
      <c r="D22" s="35">
        <f>'データ貼り付け'!E36</f>
        <v>0.000739</v>
      </c>
      <c r="E22" s="35">
        <f>'データ貼り付け'!K35</f>
        <v>0</v>
      </c>
      <c r="F22" s="35">
        <f t="shared" si="0"/>
        <v>0</v>
      </c>
      <c r="G22" s="35">
        <f t="shared" si="1"/>
        <v>0</v>
      </c>
      <c r="H22" s="35">
        <f>'データ貼り付け'!L35</f>
        <v>0.000738</v>
      </c>
      <c r="I22" s="36">
        <f>'データ貼り付け'!F36</f>
        <v>0.039063</v>
      </c>
    </row>
    <row r="23" spans="1:9" ht="11.25">
      <c r="A23" s="39">
        <v>0.138888888888889</v>
      </c>
      <c r="B23" s="40">
        <f>'データ貼り付け'!B37</f>
        <v>0</v>
      </c>
      <c r="C23" s="36">
        <f>'データ貼り付け'!C37</f>
        <v>0.0008</v>
      </c>
      <c r="D23" s="35">
        <f>'データ貼り付け'!E37</f>
        <v>0.000739</v>
      </c>
      <c r="E23" s="35">
        <f>'データ貼り付け'!K36</f>
        <v>0</v>
      </c>
      <c r="F23" s="35">
        <f t="shared" si="0"/>
        <v>0</v>
      </c>
      <c r="G23" s="35">
        <f t="shared" si="1"/>
        <v>0</v>
      </c>
      <c r="H23" s="35">
        <f>'データ貼り付け'!L36</f>
        <v>0.000738</v>
      </c>
      <c r="I23" s="36">
        <f>'データ貼り付け'!F37</f>
        <v>0.039063</v>
      </c>
    </row>
    <row r="24" spans="1:9" ht="11.25">
      <c r="A24" s="39">
        <v>0.145833333333333</v>
      </c>
      <c r="B24" s="40">
        <f>'データ貼り付け'!B38</f>
        <v>0</v>
      </c>
      <c r="C24" s="36">
        <f>'データ貼り付け'!C38</f>
        <v>0.0008</v>
      </c>
      <c r="D24" s="35">
        <f>'データ貼り付け'!E38</f>
        <v>0.000739</v>
      </c>
      <c r="E24" s="35">
        <f>'データ貼り付け'!K37</f>
        <v>0</v>
      </c>
      <c r="F24" s="35">
        <f t="shared" si="0"/>
        <v>0</v>
      </c>
      <c r="G24" s="35">
        <f t="shared" si="1"/>
        <v>0</v>
      </c>
      <c r="H24" s="35">
        <f>'データ貼り付け'!L37</f>
        <v>0.000738</v>
      </c>
      <c r="I24" s="36">
        <f>'データ貼り付け'!F38</f>
        <v>0.039063</v>
      </c>
    </row>
    <row r="25" spans="1:9" ht="11.25">
      <c r="A25" s="39">
        <v>0.152777777777778</v>
      </c>
      <c r="B25" s="40">
        <f>'データ貼り付け'!B39</f>
        <v>0</v>
      </c>
      <c r="C25" s="36">
        <f>'データ貼り付け'!C39</f>
        <v>0.000825</v>
      </c>
      <c r="D25" s="35">
        <f>'データ貼り付け'!E39</f>
        <v>0.000739</v>
      </c>
      <c r="E25" s="35">
        <f>'データ貼り付け'!K38</f>
        <v>0</v>
      </c>
      <c r="F25" s="35">
        <f t="shared" si="0"/>
        <v>0</v>
      </c>
      <c r="G25" s="35">
        <f t="shared" si="1"/>
        <v>0</v>
      </c>
      <c r="H25" s="35">
        <f>'データ貼り付け'!L38</f>
        <v>0.000738</v>
      </c>
      <c r="I25" s="36">
        <f>'データ貼り付け'!F39</f>
        <v>0.039063</v>
      </c>
    </row>
    <row r="26" spans="1:9" ht="11.25">
      <c r="A26" s="39">
        <v>0.159722222222222</v>
      </c>
      <c r="B26" s="40">
        <f>'データ貼り付け'!B40</f>
        <v>0</v>
      </c>
      <c r="C26" s="36">
        <f>'データ貼り付け'!C40</f>
        <v>0.000825</v>
      </c>
      <c r="D26" s="35">
        <f>'データ貼り付け'!E40</f>
        <v>0.000739</v>
      </c>
      <c r="E26" s="35">
        <f>'データ貼り付け'!K39</f>
        <v>0</v>
      </c>
      <c r="F26" s="35">
        <f t="shared" si="0"/>
        <v>0</v>
      </c>
      <c r="G26" s="35">
        <f t="shared" si="1"/>
        <v>0</v>
      </c>
      <c r="H26" s="35">
        <f>'データ貼り付け'!L39</f>
        <v>0.000738</v>
      </c>
      <c r="I26" s="36">
        <f>'データ貼り付け'!F40</f>
        <v>0.039063</v>
      </c>
    </row>
    <row r="27" spans="1:9" ht="11.25">
      <c r="A27" s="39">
        <v>0.166666666666667</v>
      </c>
      <c r="B27" s="40">
        <f>'データ貼り付け'!B41</f>
        <v>0</v>
      </c>
      <c r="C27" s="36">
        <f>'データ貼り付け'!C41</f>
        <v>0.00085</v>
      </c>
      <c r="D27" s="35">
        <f>'データ貼り付け'!E41</f>
        <v>0.000739</v>
      </c>
      <c r="E27" s="35">
        <f>'データ貼り付け'!K40</f>
        <v>0</v>
      </c>
      <c r="F27" s="35">
        <f t="shared" si="0"/>
        <v>0</v>
      </c>
      <c r="G27" s="35">
        <f t="shared" si="1"/>
        <v>0</v>
      </c>
      <c r="H27" s="35">
        <f>'データ貼り付け'!L40</f>
        <v>0.000738</v>
      </c>
      <c r="I27" s="36">
        <f>'データ貼り付け'!F41</f>
        <v>0.039063</v>
      </c>
    </row>
    <row r="28" spans="1:9" ht="11.25">
      <c r="A28" s="39">
        <v>0.173611111111111</v>
      </c>
      <c r="B28" s="40">
        <f>'データ貼り付け'!B42</f>
        <v>0</v>
      </c>
      <c r="C28" s="36">
        <f>'データ貼り付け'!C42</f>
        <v>0.00085</v>
      </c>
      <c r="D28" s="35">
        <f>'データ貼り付け'!E42</f>
        <v>0.000971</v>
      </c>
      <c r="E28" s="35">
        <f>'データ貼り付け'!K41</f>
        <v>0</v>
      </c>
      <c r="F28" s="35">
        <f t="shared" si="0"/>
        <v>0</v>
      </c>
      <c r="G28" s="35">
        <f t="shared" si="1"/>
        <v>0</v>
      </c>
      <c r="H28" s="35">
        <f>'データ貼り付け'!L41</f>
        <v>0.000738</v>
      </c>
      <c r="I28" s="36">
        <f>'データ貼り付け'!F42</f>
        <v>0.046875</v>
      </c>
    </row>
    <row r="29" spans="1:9" ht="11.25">
      <c r="A29" s="39">
        <v>0.180555555555556</v>
      </c>
      <c r="B29" s="40">
        <f>'データ貼り付け'!B43</f>
        <v>0</v>
      </c>
      <c r="C29" s="36">
        <f>'データ貼り付け'!C43</f>
        <v>0.000875</v>
      </c>
      <c r="D29" s="35">
        <f>'データ貼り付け'!E43</f>
        <v>0.000739</v>
      </c>
      <c r="E29" s="35">
        <f>'データ貼り付け'!K42</f>
        <v>0</v>
      </c>
      <c r="F29" s="35">
        <f t="shared" si="0"/>
        <v>0</v>
      </c>
      <c r="G29" s="35">
        <f t="shared" si="1"/>
        <v>0</v>
      </c>
      <c r="H29" s="35">
        <f>'データ貼り付け'!L42</f>
        <v>0.000971</v>
      </c>
      <c r="I29" s="36">
        <f>'データ貼り付け'!F43</f>
        <v>0.039063</v>
      </c>
    </row>
    <row r="30" spans="1:9" ht="11.25">
      <c r="A30" s="39">
        <v>0.1875</v>
      </c>
      <c r="B30" s="40">
        <f>'データ貼り付け'!B44</f>
        <v>0</v>
      </c>
      <c r="C30" s="36">
        <f>'データ貼り付け'!C44</f>
        <v>0.0009</v>
      </c>
      <c r="D30" s="35">
        <f>'データ貼り付け'!E44</f>
        <v>0.000971</v>
      </c>
      <c r="E30" s="35">
        <f>'データ貼り付け'!K43</f>
        <v>0</v>
      </c>
      <c r="F30" s="35">
        <f t="shared" si="0"/>
        <v>0</v>
      </c>
      <c r="G30" s="35">
        <f t="shared" si="1"/>
        <v>0</v>
      </c>
      <c r="H30" s="35">
        <f>'データ貼り付け'!L43</f>
        <v>0.000738</v>
      </c>
      <c r="I30" s="36">
        <f>'データ貼り付け'!F44</f>
        <v>0.046875</v>
      </c>
    </row>
    <row r="31" spans="1:9" ht="11.25">
      <c r="A31" s="39">
        <v>0.194444444444444</v>
      </c>
      <c r="B31" s="40">
        <f>'データ貼り付け'!B45</f>
        <v>0</v>
      </c>
      <c r="C31" s="36">
        <f>'データ貼り付け'!C45</f>
        <v>0.0009</v>
      </c>
      <c r="D31" s="35">
        <f>'データ貼り付け'!E45</f>
        <v>0.000971</v>
      </c>
      <c r="E31" s="35">
        <f>'データ貼り付け'!K44</f>
        <v>0</v>
      </c>
      <c r="F31" s="35">
        <f t="shared" si="0"/>
        <v>0</v>
      </c>
      <c r="G31" s="35">
        <f t="shared" si="1"/>
        <v>0</v>
      </c>
      <c r="H31" s="35">
        <f>'データ貼り付け'!L44</f>
        <v>0.000971</v>
      </c>
      <c r="I31" s="36">
        <f>'データ貼り付け'!F45</f>
        <v>0.046875</v>
      </c>
    </row>
    <row r="32" spans="1:9" ht="11.25">
      <c r="A32" s="39">
        <v>0.201388888888889</v>
      </c>
      <c r="B32" s="40">
        <f>'データ貼り付け'!B46</f>
        <v>0</v>
      </c>
      <c r="C32" s="36">
        <f>'データ貼り付け'!C46</f>
        <v>0.000925</v>
      </c>
      <c r="D32" s="35">
        <f>'データ貼り付け'!E46</f>
        <v>0.000971</v>
      </c>
      <c r="E32" s="35">
        <f>'データ貼り付け'!K45</f>
        <v>0</v>
      </c>
      <c r="F32" s="35">
        <f t="shared" si="0"/>
        <v>0</v>
      </c>
      <c r="G32" s="35">
        <f t="shared" si="1"/>
        <v>0</v>
      </c>
      <c r="H32" s="35">
        <f>'データ貼り付け'!L45</f>
        <v>0.000971</v>
      </c>
      <c r="I32" s="36">
        <f>'データ貼り付け'!F46</f>
        <v>0.046875</v>
      </c>
    </row>
    <row r="33" spans="1:9" ht="11.25">
      <c r="A33" s="39">
        <v>0.208333333333333</v>
      </c>
      <c r="B33" s="40">
        <f>'データ貼り付け'!B47</f>
        <v>0</v>
      </c>
      <c r="C33" s="36">
        <f>'データ貼り付け'!C47</f>
        <v>0.00095</v>
      </c>
      <c r="D33" s="35">
        <f>'データ貼り付け'!E47</f>
        <v>0.000971</v>
      </c>
      <c r="E33" s="35">
        <f>'データ貼り付け'!K46</f>
        <v>0</v>
      </c>
      <c r="F33" s="35">
        <f t="shared" si="0"/>
        <v>0</v>
      </c>
      <c r="G33" s="35">
        <f t="shared" si="1"/>
        <v>0</v>
      </c>
      <c r="H33" s="35">
        <f>'データ貼り付け'!L46</f>
        <v>0.000971</v>
      </c>
      <c r="I33" s="36">
        <f>'データ貼り付け'!F47</f>
        <v>0.046875</v>
      </c>
    </row>
    <row r="34" spans="1:9" ht="11.25">
      <c r="A34" s="39">
        <v>0.215277777777778</v>
      </c>
      <c r="B34" s="40">
        <f>'データ貼り付け'!B48</f>
        <v>0</v>
      </c>
      <c r="C34" s="36">
        <f>'データ貼り付け'!C48</f>
        <v>0.00095</v>
      </c>
      <c r="D34" s="35">
        <f>'データ貼り付け'!E48</f>
        <v>0.000971</v>
      </c>
      <c r="E34" s="35">
        <f>'データ貼り付け'!K47</f>
        <v>0</v>
      </c>
      <c r="F34" s="35">
        <f t="shared" si="0"/>
        <v>0</v>
      </c>
      <c r="G34" s="35">
        <f t="shared" si="1"/>
        <v>0</v>
      </c>
      <c r="H34" s="35">
        <f>'データ貼り付け'!L47</f>
        <v>0.000971</v>
      </c>
      <c r="I34" s="36">
        <f>'データ貼り付け'!F48</f>
        <v>0.046875</v>
      </c>
    </row>
    <row r="35" spans="1:9" ht="11.25">
      <c r="A35" s="39">
        <v>0.222222222222222</v>
      </c>
      <c r="B35" s="40">
        <f>'データ貼り付け'!B49</f>
        <v>0</v>
      </c>
      <c r="C35" s="36">
        <f>'データ貼り付け'!C49</f>
        <v>0.000975</v>
      </c>
      <c r="D35" s="35">
        <f>'データ貼り付け'!E49</f>
        <v>0.000971</v>
      </c>
      <c r="E35" s="35">
        <f>'データ貼り付け'!K48</f>
        <v>0</v>
      </c>
      <c r="F35" s="35">
        <f t="shared" si="0"/>
        <v>0</v>
      </c>
      <c r="G35" s="35">
        <f t="shared" si="1"/>
        <v>0</v>
      </c>
      <c r="H35" s="35">
        <f>'データ貼り付け'!L48</f>
        <v>0.000971</v>
      </c>
      <c r="I35" s="36">
        <f>'データ貼り付け'!F49</f>
        <v>0.046875</v>
      </c>
    </row>
    <row r="36" spans="1:9" ht="11.25">
      <c r="A36" s="39">
        <v>0.229166666666667</v>
      </c>
      <c r="B36" s="40">
        <f>'データ貼り付け'!B50</f>
        <v>0</v>
      </c>
      <c r="C36" s="36">
        <f>'データ貼り付け'!C50</f>
        <v>0.001</v>
      </c>
      <c r="D36" s="35">
        <f>'データ貼り付け'!E50</f>
        <v>0.000971</v>
      </c>
      <c r="E36" s="35">
        <f>'データ貼り付け'!K49</f>
        <v>0</v>
      </c>
      <c r="F36" s="35">
        <f t="shared" si="0"/>
        <v>0</v>
      </c>
      <c r="G36" s="35">
        <f t="shared" si="1"/>
        <v>0</v>
      </c>
      <c r="H36" s="35">
        <f>'データ貼り付け'!L49</f>
        <v>0.000971</v>
      </c>
      <c r="I36" s="36">
        <f>'データ貼り付け'!F50</f>
        <v>0.046875</v>
      </c>
    </row>
    <row r="37" spans="1:9" ht="11.25">
      <c r="A37" s="39">
        <v>0.236111111111111</v>
      </c>
      <c r="B37" s="40">
        <f>'データ貼り付け'!B51</f>
        <v>0</v>
      </c>
      <c r="C37" s="36">
        <f>'データ貼り付け'!C51</f>
        <v>0.001025</v>
      </c>
      <c r="D37" s="35">
        <f>'データ貼り付け'!E51</f>
        <v>0.000971</v>
      </c>
      <c r="E37" s="35">
        <f>'データ貼り付け'!K50</f>
        <v>0</v>
      </c>
      <c r="F37" s="35">
        <f t="shared" si="0"/>
        <v>0</v>
      </c>
      <c r="G37" s="35">
        <f t="shared" si="1"/>
        <v>0</v>
      </c>
      <c r="H37" s="35">
        <f>'データ貼り付け'!L50</f>
        <v>0.000971</v>
      </c>
      <c r="I37" s="36">
        <f>'データ貼り付け'!F51</f>
        <v>0.046875</v>
      </c>
    </row>
    <row r="38" spans="1:9" ht="11.25">
      <c r="A38" s="39">
        <v>0.243055555555556</v>
      </c>
      <c r="B38" s="40">
        <f>'データ貼り付け'!B52</f>
        <v>0</v>
      </c>
      <c r="C38" s="36">
        <f>'データ貼り付け'!C52</f>
        <v>0.00105</v>
      </c>
      <c r="D38" s="35">
        <f>'データ貼り付け'!E52</f>
        <v>0.000971</v>
      </c>
      <c r="E38" s="35">
        <f>'データ貼り付け'!K51</f>
        <v>0</v>
      </c>
      <c r="F38" s="35">
        <f t="shared" si="0"/>
        <v>0</v>
      </c>
      <c r="G38" s="35">
        <f t="shared" si="1"/>
        <v>0</v>
      </c>
      <c r="H38" s="35">
        <f>'データ貼り付け'!L51</f>
        <v>0.000971</v>
      </c>
      <c r="I38" s="36">
        <f>'データ貼り付け'!F52</f>
        <v>0.046875</v>
      </c>
    </row>
    <row r="39" spans="1:9" ht="11.25">
      <c r="A39" s="39">
        <v>0.25</v>
      </c>
      <c r="B39" s="40">
        <f>'データ貼り付け'!B53</f>
        <v>0</v>
      </c>
      <c r="C39" s="36">
        <f>'データ貼り付け'!C53</f>
        <v>0.001075</v>
      </c>
      <c r="D39" s="35">
        <f>'データ貼り付け'!E53</f>
        <v>0.000971</v>
      </c>
      <c r="E39" s="35">
        <f>'データ貼り付け'!K52</f>
        <v>0</v>
      </c>
      <c r="F39" s="35">
        <f t="shared" si="0"/>
        <v>0</v>
      </c>
      <c r="G39" s="35">
        <f t="shared" si="1"/>
        <v>0</v>
      </c>
      <c r="H39" s="35">
        <f>'データ貼り付け'!L52</f>
        <v>0.000971</v>
      </c>
      <c r="I39" s="36">
        <f>'データ貼り付け'!F53</f>
        <v>0.046875</v>
      </c>
    </row>
    <row r="40" spans="1:9" ht="11.25">
      <c r="A40" s="39">
        <v>0.256944444444444</v>
      </c>
      <c r="B40" s="40">
        <f>'データ貼り付け'!B54</f>
        <v>0</v>
      </c>
      <c r="C40" s="36">
        <f>'データ貼り付け'!C54</f>
        <v>0.0011</v>
      </c>
      <c r="D40" s="35">
        <f>'データ貼り付け'!E54</f>
        <v>0.001224</v>
      </c>
      <c r="E40" s="35">
        <f>'データ貼り付け'!K53</f>
        <v>0</v>
      </c>
      <c r="F40" s="35">
        <f t="shared" si="0"/>
        <v>0</v>
      </c>
      <c r="G40" s="35">
        <f t="shared" si="1"/>
        <v>0</v>
      </c>
      <c r="H40" s="35">
        <f>'データ貼り付け'!L53</f>
        <v>0.000971</v>
      </c>
      <c r="I40" s="36">
        <f>'データ貼り付け'!F54</f>
        <v>0.054688</v>
      </c>
    </row>
    <row r="41" spans="1:9" ht="11.25">
      <c r="A41" s="39">
        <v>0.263888888888889</v>
      </c>
      <c r="B41" s="40">
        <f>'データ貼り付け'!B55</f>
        <v>0</v>
      </c>
      <c r="C41" s="36">
        <f>'データ貼り付け'!C55</f>
        <v>0.001125</v>
      </c>
      <c r="D41" s="35">
        <f>'データ貼り付け'!E55</f>
        <v>0.000971</v>
      </c>
      <c r="E41" s="35">
        <f>'データ貼り付け'!K54</f>
        <v>0</v>
      </c>
      <c r="F41" s="35">
        <f t="shared" si="0"/>
        <v>0</v>
      </c>
      <c r="G41" s="35">
        <f t="shared" si="1"/>
        <v>0</v>
      </c>
      <c r="H41" s="35">
        <f>'データ貼り付け'!L54</f>
        <v>0.001224</v>
      </c>
      <c r="I41" s="36">
        <f>'データ貼り付け'!F55</f>
        <v>0.046875</v>
      </c>
    </row>
    <row r="42" spans="1:9" ht="11.25">
      <c r="A42" s="39">
        <v>0.270833333333333</v>
      </c>
      <c r="B42" s="40">
        <f>'データ貼り付け'!B56</f>
        <v>0</v>
      </c>
      <c r="C42" s="36">
        <f>'データ貼り付け'!C56</f>
        <v>0.00115</v>
      </c>
      <c r="D42" s="35">
        <f>'データ貼り付け'!E56</f>
        <v>0.001224</v>
      </c>
      <c r="E42" s="35">
        <f>'データ貼り付け'!K55</f>
        <v>0</v>
      </c>
      <c r="F42" s="35">
        <f t="shared" si="0"/>
        <v>0</v>
      </c>
      <c r="G42" s="35">
        <f t="shared" si="1"/>
        <v>0</v>
      </c>
      <c r="H42" s="35">
        <f>'データ貼り付け'!L55</f>
        <v>0.000971</v>
      </c>
      <c r="I42" s="36">
        <f>'データ貼り付け'!F56</f>
        <v>0.054688</v>
      </c>
    </row>
    <row r="43" spans="1:9" ht="11.25">
      <c r="A43" s="39">
        <v>0.277777777777778</v>
      </c>
      <c r="B43" s="40">
        <f>'データ貼り付け'!B57</f>
        <v>0</v>
      </c>
      <c r="C43" s="36">
        <f>'データ貼り付け'!C57</f>
        <v>0.001175</v>
      </c>
      <c r="D43" s="35">
        <f>'データ貼り付け'!E57</f>
        <v>0.001224</v>
      </c>
      <c r="E43" s="35">
        <f>'データ貼り付け'!K56</f>
        <v>0</v>
      </c>
      <c r="F43" s="35">
        <f t="shared" si="0"/>
        <v>0</v>
      </c>
      <c r="G43" s="35">
        <f t="shared" si="1"/>
        <v>0</v>
      </c>
      <c r="H43" s="35">
        <f>'データ貼り付け'!L56</f>
        <v>0.001224</v>
      </c>
      <c r="I43" s="36">
        <f>'データ貼り付け'!F57</f>
        <v>0.054688</v>
      </c>
    </row>
    <row r="44" spans="1:9" ht="11.25">
      <c r="A44" s="39">
        <v>0.284722222222222</v>
      </c>
      <c r="B44" s="40">
        <f>'データ貼り付け'!B58</f>
        <v>0</v>
      </c>
      <c r="C44" s="36">
        <f>'データ貼り付け'!C58</f>
        <v>0.0012</v>
      </c>
      <c r="D44" s="35">
        <f>'データ貼り付け'!E58</f>
        <v>0.001224</v>
      </c>
      <c r="E44" s="35">
        <f>'データ貼り付け'!K57</f>
        <v>0</v>
      </c>
      <c r="F44" s="35">
        <f t="shared" si="0"/>
        <v>0</v>
      </c>
      <c r="G44" s="35">
        <f t="shared" si="1"/>
        <v>0</v>
      </c>
      <c r="H44" s="35">
        <f>'データ貼り付け'!L57</f>
        <v>0.001224</v>
      </c>
      <c r="I44" s="36">
        <f>'データ貼り付け'!F58</f>
        <v>0.054688</v>
      </c>
    </row>
    <row r="45" spans="1:9" ht="11.25">
      <c r="A45" s="39">
        <v>0.291666666666667</v>
      </c>
      <c r="B45" s="40">
        <f>'データ貼り付け'!B59</f>
        <v>0</v>
      </c>
      <c r="C45" s="36">
        <f>'データ貼り付け'!C59</f>
        <v>0.001225</v>
      </c>
      <c r="D45" s="35">
        <f>'データ貼り付け'!E59</f>
        <v>0.001224</v>
      </c>
      <c r="E45" s="35">
        <f>'データ貼り付け'!K58</f>
        <v>0</v>
      </c>
      <c r="F45" s="35">
        <f t="shared" si="0"/>
        <v>0</v>
      </c>
      <c r="G45" s="35">
        <f t="shared" si="1"/>
        <v>0</v>
      </c>
      <c r="H45" s="35">
        <f>'データ貼り付け'!L58</f>
        <v>0.001224</v>
      </c>
      <c r="I45" s="36">
        <f>'データ貼り付け'!F59</f>
        <v>0.054688</v>
      </c>
    </row>
    <row r="46" spans="1:9" ht="11.25">
      <c r="A46" s="39">
        <v>0.298611111111111</v>
      </c>
      <c r="B46" s="40">
        <f>'データ貼り付け'!B60</f>
        <v>0</v>
      </c>
      <c r="C46" s="36">
        <f>'データ貼り付け'!C60</f>
        <v>0.001275</v>
      </c>
      <c r="D46" s="35">
        <f>'データ貼り付け'!E60</f>
        <v>0.001224</v>
      </c>
      <c r="E46" s="35">
        <f>'データ貼り付け'!K59</f>
        <v>0</v>
      </c>
      <c r="F46" s="35">
        <f t="shared" si="0"/>
        <v>0</v>
      </c>
      <c r="G46" s="35">
        <f t="shared" si="1"/>
        <v>0</v>
      </c>
      <c r="H46" s="35">
        <f>'データ貼り付け'!L59</f>
        <v>0.001224</v>
      </c>
      <c r="I46" s="36">
        <f>'データ貼り付け'!F60</f>
        <v>0.054688</v>
      </c>
    </row>
    <row r="47" spans="1:9" ht="11.25">
      <c r="A47" s="39">
        <v>0.305555555555556</v>
      </c>
      <c r="B47" s="40">
        <f>'データ貼り付け'!B61</f>
        <v>0</v>
      </c>
      <c r="C47" s="36">
        <f>'データ貼り付け'!C61</f>
        <v>0.0013</v>
      </c>
      <c r="D47" s="35">
        <f>'データ貼り付け'!E61</f>
        <v>0.001224</v>
      </c>
      <c r="E47" s="35">
        <f>'データ貼り付け'!K60</f>
        <v>0</v>
      </c>
      <c r="F47" s="35">
        <f t="shared" si="0"/>
        <v>0</v>
      </c>
      <c r="G47" s="35">
        <f t="shared" si="1"/>
        <v>0</v>
      </c>
      <c r="H47" s="35">
        <f>'データ貼り付け'!L60</f>
        <v>0.001224</v>
      </c>
      <c r="I47" s="36">
        <f>'データ貼り付け'!F61</f>
        <v>0.054688</v>
      </c>
    </row>
    <row r="48" spans="1:9" ht="11.25">
      <c r="A48" s="39">
        <v>0.3125</v>
      </c>
      <c r="B48" s="40">
        <f>'データ貼り付け'!B62</f>
        <v>0</v>
      </c>
      <c r="C48" s="36">
        <f>'データ貼り付け'!C62</f>
        <v>0.00135</v>
      </c>
      <c r="D48" s="35">
        <f>'データ貼り付け'!E62</f>
        <v>0.001496</v>
      </c>
      <c r="E48" s="35">
        <f>'データ貼り付け'!K61</f>
        <v>0</v>
      </c>
      <c r="F48" s="35">
        <f t="shared" si="0"/>
        <v>0</v>
      </c>
      <c r="G48" s="35">
        <f t="shared" si="1"/>
        <v>0</v>
      </c>
      <c r="H48" s="35">
        <f>'データ貼り付け'!L61</f>
        <v>0.001224</v>
      </c>
      <c r="I48" s="36">
        <f>'データ貼り付け'!F62</f>
        <v>0.0625</v>
      </c>
    </row>
    <row r="49" spans="1:9" ht="11.25">
      <c r="A49" s="39">
        <v>0.319444444444444</v>
      </c>
      <c r="B49" s="40">
        <f>'データ貼り付け'!B63</f>
        <v>0</v>
      </c>
      <c r="C49" s="36">
        <f>'データ貼り付け'!C63</f>
        <v>0.0014</v>
      </c>
      <c r="D49" s="35">
        <f>'データ貼り付け'!E63</f>
        <v>0.001224</v>
      </c>
      <c r="E49" s="35">
        <f>'データ貼り付け'!K62</f>
        <v>0</v>
      </c>
      <c r="F49" s="35">
        <f t="shared" si="0"/>
        <v>0</v>
      </c>
      <c r="G49" s="35">
        <f t="shared" si="1"/>
        <v>0</v>
      </c>
      <c r="H49" s="35">
        <f>'データ貼り付け'!L62</f>
        <v>0.001495</v>
      </c>
      <c r="I49" s="36">
        <f>'データ貼り付け'!F63</f>
        <v>0.054688</v>
      </c>
    </row>
    <row r="50" spans="1:9" ht="11.25">
      <c r="A50" s="39">
        <v>0.326388888888889</v>
      </c>
      <c r="B50" s="40">
        <f>'データ貼り付け'!B64</f>
        <v>0</v>
      </c>
      <c r="C50" s="36">
        <f>'データ貼り付け'!C64</f>
        <v>0.001425</v>
      </c>
      <c r="D50" s="35">
        <f>'データ貼り付け'!E64</f>
        <v>0.001496</v>
      </c>
      <c r="E50" s="35">
        <f>'データ貼り付け'!K63</f>
        <v>0</v>
      </c>
      <c r="F50" s="35">
        <f t="shared" si="0"/>
        <v>0</v>
      </c>
      <c r="G50" s="35">
        <f t="shared" si="1"/>
        <v>0</v>
      </c>
      <c r="H50" s="35">
        <f>'データ貼り付け'!L63</f>
        <v>0.001224</v>
      </c>
      <c r="I50" s="36">
        <f>'データ貼り付け'!F64</f>
        <v>0.0625</v>
      </c>
    </row>
    <row r="51" spans="1:9" ht="11.25">
      <c r="A51" s="39">
        <v>0.333333333333333</v>
      </c>
      <c r="B51" s="40">
        <f>'データ貼り付け'!B65</f>
        <v>0</v>
      </c>
      <c r="C51" s="36">
        <f>'データ貼り付け'!C65</f>
        <v>0.001475</v>
      </c>
      <c r="D51" s="35">
        <f>'データ貼り付け'!E65</f>
        <v>0.001496</v>
      </c>
      <c r="E51" s="35">
        <f>'データ貼り付け'!K64</f>
        <v>0</v>
      </c>
      <c r="F51" s="35">
        <f t="shared" si="0"/>
        <v>0</v>
      </c>
      <c r="G51" s="35">
        <f t="shared" si="1"/>
        <v>0</v>
      </c>
      <c r="H51" s="35">
        <f>'データ貼り付け'!L64</f>
        <v>0.001495</v>
      </c>
      <c r="I51" s="36">
        <f>'データ貼り付け'!F65</f>
        <v>0.0625</v>
      </c>
    </row>
    <row r="52" spans="1:9" ht="11.25">
      <c r="A52" s="39">
        <v>0.340277777777778</v>
      </c>
      <c r="B52" s="40">
        <f>'データ貼り付け'!B66</f>
        <v>0</v>
      </c>
      <c r="C52" s="36">
        <f>'データ貼り付け'!C66</f>
        <v>0.00155</v>
      </c>
      <c r="D52" s="35">
        <f>'データ貼り付け'!E66</f>
        <v>0.001496</v>
      </c>
      <c r="E52" s="35">
        <f>'データ貼り付け'!K65</f>
        <v>0</v>
      </c>
      <c r="F52" s="35">
        <f t="shared" si="0"/>
        <v>0</v>
      </c>
      <c r="G52" s="35">
        <f t="shared" si="1"/>
        <v>0</v>
      </c>
      <c r="H52" s="35">
        <f>'データ貼り付け'!L65</f>
        <v>0.001495</v>
      </c>
      <c r="I52" s="36">
        <f>'データ貼り付け'!F66</f>
        <v>0.0625</v>
      </c>
    </row>
    <row r="53" spans="1:9" ht="11.25">
      <c r="A53" s="39">
        <v>0.347222222222222</v>
      </c>
      <c r="B53" s="40">
        <f>'データ貼り付け'!B67</f>
        <v>0</v>
      </c>
      <c r="C53" s="36">
        <f>'データ貼り付け'!C67</f>
        <v>0.0016</v>
      </c>
      <c r="D53" s="35">
        <f>'データ貼り付け'!E67</f>
        <v>0.001496</v>
      </c>
      <c r="E53" s="35">
        <f>'データ貼り付け'!K66</f>
        <v>0</v>
      </c>
      <c r="F53" s="35">
        <f t="shared" si="0"/>
        <v>0</v>
      </c>
      <c r="G53" s="35">
        <f t="shared" si="1"/>
        <v>0</v>
      </c>
      <c r="H53" s="35">
        <f>'データ貼り付け'!L66</f>
        <v>0.001495</v>
      </c>
      <c r="I53" s="36">
        <f>'データ貼り付け'!F67</f>
        <v>0.0625</v>
      </c>
    </row>
    <row r="54" spans="1:9" ht="11.25">
      <c r="A54" s="39">
        <v>0.354166666666667</v>
      </c>
      <c r="B54" s="40">
        <f>'データ貼り付け'!B68</f>
        <v>0</v>
      </c>
      <c r="C54" s="36">
        <f>'データ貼り付け'!C68</f>
        <v>0.00165</v>
      </c>
      <c r="D54" s="35">
        <f>'データ貼り付け'!E68</f>
        <v>0.001891</v>
      </c>
      <c r="E54" s="35">
        <f>'データ貼り付け'!K67</f>
        <v>0</v>
      </c>
      <c r="F54" s="35">
        <f t="shared" si="0"/>
        <v>0</v>
      </c>
      <c r="G54" s="35">
        <f t="shared" si="1"/>
        <v>0</v>
      </c>
      <c r="H54" s="35">
        <f>'データ貼り付け'!L67</f>
        <v>0.001495</v>
      </c>
      <c r="I54" s="36">
        <f>'データ貼り付け'!F68</f>
        <v>0.078125</v>
      </c>
    </row>
    <row r="55" spans="1:9" ht="11.25">
      <c r="A55" s="39">
        <v>0.361111111111111</v>
      </c>
      <c r="B55" s="40">
        <f>'データ貼り付け'!B69</f>
        <v>0</v>
      </c>
      <c r="C55" s="36">
        <f>'データ貼り付け'!C69</f>
        <v>0.001725</v>
      </c>
      <c r="D55" s="35">
        <f>'データ貼り付け'!E69</f>
        <v>0.001496</v>
      </c>
      <c r="E55" s="35">
        <f>'データ貼り付け'!K68</f>
        <v>0</v>
      </c>
      <c r="F55" s="35">
        <f t="shared" si="0"/>
        <v>0</v>
      </c>
      <c r="G55" s="35">
        <f t="shared" si="1"/>
        <v>0</v>
      </c>
      <c r="H55" s="35">
        <f>'データ貼り付け'!L68</f>
        <v>0.001891</v>
      </c>
      <c r="I55" s="36">
        <f>'データ貼り付け'!F69</f>
        <v>0.0625</v>
      </c>
    </row>
    <row r="56" spans="1:9" ht="11.25">
      <c r="A56" s="39">
        <v>0.368055555555556</v>
      </c>
      <c r="B56" s="40">
        <f>'データ貼り付け'!B70</f>
        <v>0</v>
      </c>
      <c r="C56" s="36">
        <f>'データ貼り付け'!C70</f>
        <v>0.0018</v>
      </c>
      <c r="D56" s="35">
        <f>'データ貼り付け'!E70</f>
        <v>0.001999</v>
      </c>
      <c r="E56" s="35">
        <f>'データ貼り付け'!K69</f>
        <v>0</v>
      </c>
      <c r="F56" s="35">
        <f t="shared" si="0"/>
        <v>0</v>
      </c>
      <c r="G56" s="35">
        <f t="shared" si="1"/>
        <v>0</v>
      </c>
      <c r="H56" s="35">
        <f>'データ貼り付け'!L69</f>
        <v>0.001495</v>
      </c>
      <c r="I56" s="36">
        <f>'データ貼り付け'!F70</f>
        <v>0.09375</v>
      </c>
    </row>
    <row r="57" spans="1:9" ht="11.25">
      <c r="A57" s="39">
        <v>0.375</v>
      </c>
      <c r="B57" s="40">
        <f>'データ貼り付け'!B71</f>
        <v>0</v>
      </c>
      <c r="C57" s="36">
        <f>'データ貼り付け'!C71</f>
        <v>0.001875</v>
      </c>
      <c r="D57" s="35">
        <f>'データ貼り付け'!E71</f>
        <v>0.001891</v>
      </c>
      <c r="E57" s="35">
        <f>'データ貼り付け'!K70</f>
        <v>0</v>
      </c>
      <c r="F57" s="35">
        <f t="shared" si="0"/>
        <v>0</v>
      </c>
      <c r="G57" s="35">
        <f t="shared" si="1"/>
        <v>0</v>
      </c>
      <c r="H57" s="35">
        <f>'データ貼り付け'!L70</f>
        <v>0.001999</v>
      </c>
      <c r="I57" s="36">
        <f>'データ貼り付け'!F71</f>
        <v>0.078125</v>
      </c>
    </row>
    <row r="58" spans="1:9" ht="11.25">
      <c r="A58" s="39">
        <v>0.381944444444444</v>
      </c>
      <c r="B58" s="40">
        <f>'データ貼り付け'!B72</f>
        <v>0</v>
      </c>
      <c r="C58" s="36">
        <f>'データ貼り付け'!C72</f>
        <v>0.001975</v>
      </c>
      <c r="D58" s="35">
        <f>'データ貼り付け'!E72</f>
        <v>0.001891</v>
      </c>
      <c r="E58" s="35">
        <f>'データ貼り付け'!K71</f>
        <v>0</v>
      </c>
      <c r="F58" s="35">
        <f t="shared" si="0"/>
        <v>0</v>
      </c>
      <c r="G58" s="35">
        <f t="shared" si="1"/>
        <v>0</v>
      </c>
      <c r="H58" s="35">
        <f>'データ貼り付け'!L71</f>
        <v>0.001891</v>
      </c>
      <c r="I58" s="36">
        <f>'データ貼り付け'!F72</f>
        <v>0.078125</v>
      </c>
    </row>
    <row r="59" spans="1:9" ht="11.25">
      <c r="A59" s="39">
        <v>0.388888888888889</v>
      </c>
      <c r="B59" s="40">
        <f>'データ貼り付け'!B73</f>
        <v>0</v>
      </c>
      <c r="C59" s="36">
        <f>'データ貼り付け'!C73</f>
        <v>0.002075</v>
      </c>
      <c r="D59" s="35">
        <f>'データ貼り付け'!E73</f>
        <v>0.002116</v>
      </c>
      <c r="E59" s="35">
        <f>'データ貼り付け'!K72</f>
        <v>0</v>
      </c>
      <c r="F59" s="35">
        <f t="shared" si="0"/>
        <v>0</v>
      </c>
      <c r="G59" s="35">
        <f t="shared" si="1"/>
        <v>0</v>
      </c>
      <c r="H59" s="35">
        <f>'データ貼り付け'!L72</f>
        <v>0.001891</v>
      </c>
      <c r="I59" s="36">
        <f>'データ貼り付け'!F73</f>
        <v>0.109375</v>
      </c>
    </row>
    <row r="60" spans="1:9" ht="11.25">
      <c r="A60" s="39">
        <v>0.395833333333333</v>
      </c>
      <c r="B60" s="40">
        <f>'データ貼り付け'!B74</f>
        <v>0</v>
      </c>
      <c r="C60" s="36">
        <f>'データ貼り付け'!C74</f>
        <v>0.0022</v>
      </c>
      <c r="D60" s="35">
        <f>'データ貼り付け'!E74</f>
        <v>0.002116</v>
      </c>
      <c r="E60" s="35">
        <f>'データ貼り付け'!K73</f>
        <v>0</v>
      </c>
      <c r="F60" s="35">
        <f t="shared" si="0"/>
        <v>0</v>
      </c>
      <c r="G60" s="35">
        <f t="shared" si="1"/>
        <v>0</v>
      </c>
      <c r="H60" s="35">
        <f>'データ貼り付け'!L73</f>
        <v>0.002116</v>
      </c>
      <c r="I60" s="36">
        <f>'データ貼り付け'!F74</f>
        <v>0.109375</v>
      </c>
    </row>
    <row r="61" spans="1:9" ht="11.25">
      <c r="A61" s="39">
        <v>0.402777777777778</v>
      </c>
      <c r="B61" s="40">
        <f>'データ貼り付け'!B75</f>
        <v>0</v>
      </c>
      <c r="C61" s="36">
        <f>'データ貼り付け'!C75</f>
        <v>0.002325</v>
      </c>
      <c r="D61" s="35">
        <f>'データ貼り付け'!E75</f>
        <v>0.00239</v>
      </c>
      <c r="E61" s="35">
        <f>'データ貼り付け'!K74</f>
        <v>0</v>
      </c>
      <c r="F61" s="35">
        <f t="shared" si="0"/>
        <v>0</v>
      </c>
      <c r="G61" s="35">
        <f t="shared" si="1"/>
        <v>0</v>
      </c>
      <c r="H61" s="35">
        <f>'データ貼り付け'!L74</f>
        <v>0.002116</v>
      </c>
      <c r="I61" s="36">
        <f>'データ貼り付け'!F75</f>
        <v>0.13125</v>
      </c>
    </row>
    <row r="62" spans="1:9" ht="11.25">
      <c r="A62" s="39">
        <v>0.409722222222222</v>
      </c>
      <c r="B62" s="40">
        <f>'データ貼り付け'!B76</f>
        <v>0</v>
      </c>
      <c r="C62" s="36">
        <f>'データ貼り付け'!C76</f>
        <v>0.00245</v>
      </c>
      <c r="D62" s="35">
        <f>'データ貼り付け'!E76</f>
        <v>0.00239</v>
      </c>
      <c r="E62" s="35">
        <f>'データ貼り付け'!K75</f>
        <v>0</v>
      </c>
      <c r="F62" s="35">
        <f t="shared" si="0"/>
        <v>0</v>
      </c>
      <c r="G62" s="35">
        <f t="shared" si="1"/>
        <v>0</v>
      </c>
      <c r="H62" s="35">
        <f>'データ貼り付け'!L75</f>
        <v>0.00239</v>
      </c>
      <c r="I62" s="36">
        <f>'データ貼り付け'!F76</f>
        <v>0.13125</v>
      </c>
    </row>
    <row r="63" spans="1:9" ht="11.25">
      <c r="A63" s="39">
        <v>0.416666666666667</v>
      </c>
      <c r="B63" s="40">
        <f>'データ貼り付け'!B77</f>
        <v>0</v>
      </c>
      <c r="C63" s="36">
        <f>'データ貼り付け'!C77</f>
        <v>0.002625</v>
      </c>
      <c r="D63" s="35">
        <f>'データ貼り付け'!E77</f>
        <v>0.002734</v>
      </c>
      <c r="E63" s="35">
        <f>'データ貼り付け'!K76</f>
        <v>0</v>
      </c>
      <c r="F63" s="35">
        <f t="shared" si="0"/>
        <v>0</v>
      </c>
      <c r="G63" s="35">
        <f t="shared" si="1"/>
        <v>0</v>
      </c>
      <c r="H63" s="35">
        <f>'データ貼り付け'!L76</f>
        <v>0.00239</v>
      </c>
      <c r="I63" s="36">
        <f>'データ貼り付け'!F77</f>
        <v>0.1625</v>
      </c>
    </row>
    <row r="64" spans="1:9" ht="11.25">
      <c r="A64" s="39">
        <v>0.423611111111111</v>
      </c>
      <c r="B64" s="40">
        <f>'データ貼り付け'!B78</f>
        <v>0</v>
      </c>
      <c r="C64" s="36">
        <f>'データ貼り付け'!C78</f>
        <v>0.002825</v>
      </c>
      <c r="D64" s="35">
        <f>'データ貼り付け'!E78</f>
        <v>0.002734</v>
      </c>
      <c r="E64" s="35">
        <f>'データ貼り付け'!K77</f>
        <v>0</v>
      </c>
      <c r="F64" s="35">
        <f t="shared" si="0"/>
        <v>0</v>
      </c>
      <c r="G64" s="35">
        <f t="shared" si="1"/>
        <v>0</v>
      </c>
      <c r="H64" s="35">
        <f>'データ貼り付け'!L77</f>
        <v>0.002734</v>
      </c>
      <c r="I64" s="36">
        <f>'データ貼り付け'!F78</f>
        <v>0.1625</v>
      </c>
    </row>
    <row r="65" spans="1:9" ht="11.25">
      <c r="A65" s="39">
        <v>0.430555555555556</v>
      </c>
      <c r="B65" s="40">
        <f>'データ貼り付け'!B79</f>
        <v>0</v>
      </c>
      <c r="C65" s="36">
        <f>'データ貼り付け'!C79</f>
        <v>0.00305</v>
      </c>
      <c r="D65" s="35">
        <f>'データ貼り付け'!E79</f>
        <v>0.003039</v>
      </c>
      <c r="E65" s="35">
        <f>'データ貼り付け'!K78</f>
        <v>0</v>
      </c>
      <c r="F65" s="35">
        <f t="shared" si="0"/>
        <v>0</v>
      </c>
      <c r="G65" s="35">
        <f t="shared" si="1"/>
        <v>0</v>
      </c>
      <c r="H65" s="35">
        <f>'データ貼り付け'!L78</f>
        <v>0.002734</v>
      </c>
      <c r="I65" s="36">
        <f>'データ貼り付け'!F79</f>
        <v>0.19375</v>
      </c>
    </row>
    <row r="66" spans="1:9" ht="11.25">
      <c r="A66" s="39">
        <v>0.4375</v>
      </c>
      <c r="B66" s="40">
        <f>'データ貼り付け'!B80</f>
        <v>0</v>
      </c>
      <c r="C66" s="36">
        <f>'データ貼り付け'!C80</f>
        <v>0.003325</v>
      </c>
      <c r="D66" s="35">
        <f>'データ貼り付け'!E80</f>
        <v>0.003317</v>
      </c>
      <c r="E66" s="35">
        <f>'データ貼り付け'!K79</f>
        <v>0</v>
      </c>
      <c r="F66" s="35">
        <f t="shared" si="0"/>
        <v>0</v>
      </c>
      <c r="G66" s="35">
        <f t="shared" si="1"/>
        <v>0</v>
      </c>
      <c r="H66" s="35">
        <f>'データ貼り付け'!L79</f>
        <v>0.00304</v>
      </c>
      <c r="I66" s="36">
        <f>'データ貼り付け'!F80</f>
        <v>0.225</v>
      </c>
    </row>
    <row r="67" spans="1:9" ht="11.25">
      <c r="A67" s="39">
        <v>0.444444444444444</v>
      </c>
      <c r="B67" s="40">
        <f>'データ貼り付け'!B81</f>
        <v>0</v>
      </c>
      <c r="C67" s="36">
        <f>'データ貼り付け'!C81</f>
        <v>0.00365</v>
      </c>
      <c r="D67" s="35">
        <f>'データ貼り付け'!E81</f>
        <v>0.003572</v>
      </c>
      <c r="E67" s="35">
        <f>'データ貼り付け'!K80</f>
        <v>0</v>
      </c>
      <c r="F67" s="35">
        <f t="shared" si="0"/>
        <v>0</v>
      </c>
      <c r="G67" s="35">
        <f t="shared" si="1"/>
        <v>0</v>
      </c>
      <c r="H67" s="35">
        <f>'データ貼り付け'!L80</f>
        <v>0.003317</v>
      </c>
      <c r="I67" s="36">
        <f>'データ貼り付け'!F81</f>
        <v>0.25625</v>
      </c>
    </row>
    <row r="68" spans="1:9" ht="11.25">
      <c r="A68" s="39">
        <v>0.451388888888889</v>
      </c>
      <c r="B68" s="40">
        <f>'データ貼り付け'!B82</f>
        <v>0</v>
      </c>
      <c r="C68" s="36">
        <f>'データ貼り付け'!C82</f>
        <v>0.00405</v>
      </c>
      <c r="D68" s="35">
        <f>'データ貼り付け'!E82</f>
        <v>0.004036</v>
      </c>
      <c r="E68" s="35">
        <f>'データ貼り付け'!K81</f>
        <v>0</v>
      </c>
      <c r="F68" s="35">
        <f t="shared" si="0"/>
        <v>0</v>
      </c>
      <c r="G68" s="35">
        <f t="shared" si="1"/>
        <v>0</v>
      </c>
      <c r="H68" s="35">
        <f>'データ貼り付け'!L81</f>
        <v>0.003573</v>
      </c>
      <c r="I68" s="36">
        <f>'データ貼り付け'!F82</f>
        <v>0.31875</v>
      </c>
    </row>
    <row r="69" spans="1:9" ht="11.25">
      <c r="A69" s="39">
        <v>0.458333333333333</v>
      </c>
      <c r="B69" s="40">
        <f>'データ貼り付け'!B83</f>
        <v>0</v>
      </c>
      <c r="C69" s="36">
        <f>'データ貼り付け'!C83</f>
        <v>0.004575</v>
      </c>
      <c r="D69" s="35">
        <f>'データ貼り付け'!E83</f>
        <v>0.004451</v>
      </c>
      <c r="E69" s="35">
        <f>'データ貼り付け'!K82</f>
        <v>0</v>
      </c>
      <c r="F69" s="35">
        <f aca="true" t="shared" si="2" ref="F69:F132">ROUND((E68+E69)/2*600,6)</f>
        <v>0</v>
      </c>
      <c r="G69" s="35">
        <f aca="true" t="shared" si="3" ref="G69:G132">G68+F69</f>
        <v>0</v>
      </c>
      <c r="H69" s="35">
        <f>'データ貼り付け'!L82</f>
        <v>0.004037</v>
      </c>
      <c r="I69" s="36">
        <f>'データ貼り付け'!F83</f>
        <v>0.38125</v>
      </c>
    </row>
    <row r="70" spans="1:9" ht="11.25">
      <c r="A70" s="39">
        <v>0.465277777777778</v>
      </c>
      <c r="B70" s="40">
        <f>'データ貼り付け'!B84</f>
        <v>0</v>
      </c>
      <c r="C70" s="36">
        <f>'データ貼り付け'!C84</f>
        <v>0.005275</v>
      </c>
      <c r="D70" s="35">
        <f>'データ貼り付け'!E84</f>
        <v>0.005388</v>
      </c>
      <c r="E70" s="35">
        <f>'データ貼り付け'!K83</f>
        <v>0</v>
      </c>
      <c r="F70" s="35">
        <f t="shared" si="2"/>
        <v>0</v>
      </c>
      <c r="G70" s="35">
        <f t="shared" si="3"/>
        <v>0</v>
      </c>
      <c r="H70" s="35">
        <f>'データ貼り付け'!L83</f>
        <v>0.004452</v>
      </c>
      <c r="I70" s="36">
        <f>'データ貼り付け'!F84</f>
        <v>0.406641</v>
      </c>
    </row>
    <row r="71" spans="1:9" ht="11.25">
      <c r="A71" s="39">
        <v>0.472222222222222</v>
      </c>
      <c r="B71" s="40">
        <f>'データ貼り付け'!B85</f>
        <v>0</v>
      </c>
      <c r="C71" s="36">
        <f>'データ貼り付け'!C85</f>
        <v>0.006225</v>
      </c>
      <c r="D71" s="35">
        <f>'データ貼り付け'!E85</f>
        <v>0.006193</v>
      </c>
      <c r="E71" s="35">
        <f>'データ貼り付け'!K84</f>
        <v>0.000779</v>
      </c>
      <c r="F71" s="35">
        <f t="shared" si="2"/>
        <v>0.2337</v>
      </c>
      <c r="G71" s="35">
        <f t="shared" si="3"/>
        <v>0.2337</v>
      </c>
      <c r="H71" s="35">
        <f>'データ貼り付け'!L84</f>
        <v>0.00461</v>
      </c>
      <c r="I71" s="36">
        <f>'データ貼り付け'!F85</f>
        <v>0.410547</v>
      </c>
    </row>
    <row r="72" spans="1:9" ht="11.25">
      <c r="A72" s="39">
        <v>0.479166666666667</v>
      </c>
      <c r="B72" s="40">
        <f>'データ貼り付け'!B86</f>
        <v>0</v>
      </c>
      <c r="C72" s="36">
        <f>'データ貼り付け'!C86</f>
        <v>0.007625</v>
      </c>
      <c r="D72" s="35">
        <f>'データ貼り付け'!E86</f>
        <v>0.0076950000000000005</v>
      </c>
      <c r="E72" s="35">
        <f>'データ貼り付け'!K85</f>
        <v>0.001559</v>
      </c>
      <c r="F72" s="35">
        <f t="shared" si="2"/>
        <v>0.7014</v>
      </c>
      <c r="G72" s="35">
        <f t="shared" si="3"/>
        <v>0.9351</v>
      </c>
      <c r="H72" s="35">
        <f>'データ貼り付け'!L85</f>
        <v>0.004634</v>
      </c>
      <c r="I72" s="36">
        <f>'データ貼り付け'!F86</f>
        <v>0.416406</v>
      </c>
    </row>
    <row r="73" spans="1:9" ht="11.25">
      <c r="A73" s="39">
        <v>0.486111111111111</v>
      </c>
      <c r="B73" s="40">
        <f>'データ貼り付け'!B87</f>
        <v>0</v>
      </c>
      <c r="C73" s="36">
        <f>'データ貼り付け'!C87</f>
        <v>0.00995</v>
      </c>
      <c r="D73" s="35">
        <f>'データ貼り付け'!E87</f>
        <v>0.009812</v>
      </c>
      <c r="E73" s="35">
        <f>'データ貼り付け'!K86</f>
        <v>0.003025</v>
      </c>
      <c r="F73" s="35">
        <f t="shared" si="2"/>
        <v>1.3752</v>
      </c>
      <c r="G73" s="35">
        <f t="shared" si="3"/>
        <v>2.3103</v>
      </c>
      <c r="H73" s="35">
        <f>'データ貼り付け'!L86</f>
        <v>0.00467</v>
      </c>
      <c r="I73" s="36">
        <f>'データ貼り付け'!F87</f>
        <v>0.423242</v>
      </c>
    </row>
    <row r="74" spans="1:9" ht="11.25">
      <c r="A74" s="39">
        <v>0.493055555555556</v>
      </c>
      <c r="B74" s="40">
        <f>'データ貼り付け'!B88</f>
        <v>0</v>
      </c>
      <c r="C74" s="36">
        <f>'データ貼り付け'!C88</f>
        <v>0.014575</v>
      </c>
      <c r="D74" s="35">
        <f>'データ貼り付け'!E88</f>
        <v>0.014595</v>
      </c>
      <c r="E74" s="35">
        <f>'データ貼り付け'!K87</f>
        <v>0.005102</v>
      </c>
      <c r="F74" s="35">
        <f t="shared" si="2"/>
        <v>2.4381</v>
      </c>
      <c r="G74" s="35">
        <f t="shared" si="3"/>
        <v>4.7484</v>
      </c>
      <c r="H74" s="35">
        <f>'データ貼り付け'!L87</f>
        <v>0.004711</v>
      </c>
      <c r="I74" s="36">
        <f>'データ貼り付け'!F88</f>
        <v>0.435938</v>
      </c>
    </row>
    <row r="75" spans="1:9" ht="11.25">
      <c r="A75" s="39">
        <v>0.5</v>
      </c>
      <c r="B75" s="40">
        <f>'データ貼り付け'!B89</f>
        <v>0</v>
      </c>
      <c r="C75" s="36">
        <f>'データ貼り付け'!C89</f>
        <v>0.0302</v>
      </c>
      <c r="D75" s="35">
        <f>'データ貼り付け'!E89</f>
        <v>0.030044</v>
      </c>
      <c r="E75" s="35">
        <f>'データ貼り付け'!K88</f>
        <v>0.00981</v>
      </c>
      <c r="F75" s="35">
        <f t="shared" si="2"/>
        <v>4.4736</v>
      </c>
      <c r="G75" s="35">
        <f t="shared" si="3"/>
        <v>9.222000000000001</v>
      </c>
      <c r="H75" s="35">
        <f>'データ貼り付け'!L88</f>
        <v>0.004786</v>
      </c>
      <c r="I75" s="36">
        <f>'データ貼り付け'!F89</f>
        <v>0.467188</v>
      </c>
    </row>
    <row r="76" spans="1:9" ht="11.25">
      <c r="A76" s="39">
        <v>0.506944444444444</v>
      </c>
      <c r="B76" s="40">
        <f>'データ貼り付け'!B90</f>
        <v>0</v>
      </c>
      <c r="C76" s="36">
        <f>'データ貼り付け'!C90</f>
        <v>0.019275</v>
      </c>
      <c r="D76" s="35">
        <f>'データ貼り付け'!E90</f>
        <v>0.019371</v>
      </c>
      <c r="E76" s="35">
        <f>'データ貼り付け'!K89</f>
        <v>0.025078</v>
      </c>
      <c r="F76" s="35">
        <f t="shared" si="2"/>
        <v>10.4664</v>
      </c>
      <c r="G76" s="35">
        <f t="shared" si="3"/>
        <v>19.6884</v>
      </c>
      <c r="H76" s="35">
        <f>'データ貼り付け'!L89</f>
        <v>0.004967</v>
      </c>
      <c r="I76" s="36">
        <f>'データ貼り付け'!F90</f>
        <v>0.44668</v>
      </c>
    </row>
    <row r="77" spans="1:9" ht="11.25">
      <c r="A77" s="39">
        <v>0.513888888888889</v>
      </c>
      <c r="B77" s="40">
        <f>'データ貼り付け'!B91</f>
        <v>0</v>
      </c>
      <c r="C77" s="36">
        <f>'データ貼り付け'!C91</f>
        <v>0.0118</v>
      </c>
      <c r="D77" s="35">
        <f>'データ貼り付け'!E91</f>
        <v>0.011894</v>
      </c>
      <c r="E77" s="35">
        <f>'データ貼り付け'!K90</f>
        <v>0.014523</v>
      </c>
      <c r="F77" s="35">
        <f t="shared" si="2"/>
        <v>11.8803</v>
      </c>
      <c r="G77" s="35">
        <f t="shared" si="3"/>
        <v>31.5687</v>
      </c>
      <c r="H77" s="35">
        <f>'データ貼り付け'!L90</f>
        <v>0.004849</v>
      </c>
      <c r="I77" s="36">
        <f>'データ貼り付け'!F91</f>
        <v>0.429102</v>
      </c>
    </row>
    <row r="78" spans="1:14" ht="11.25">
      <c r="A78" s="39">
        <v>0.520833333333333</v>
      </c>
      <c r="B78" s="40">
        <f>'データ貼り付け'!B92</f>
        <v>0</v>
      </c>
      <c r="C78" s="36">
        <f>'データ貼り付け'!C92</f>
        <v>0.008625</v>
      </c>
      <c r="D78" s="35">
        <f>'データ貼り付け'!E92</f>
        <v>0.008558</v>
      </c>
      <c r="E78" s="35">
        <f>'データ貼り付け'!K91</f>
        <v>0.007149</v>
      </c>
      <c r="F78" s="35">
        <f t="shared" si="2"/>
        <v>6.5016</v>
      </c>
      <c r="G78" s="35">
        <f t="shared" si="3"/>
        <v>38.0703</v>
      </c>
      <c r="H78" s="35">
        <f>'データ貼り付け'!L91</f>
        <v>0.004746</v>
      </c>
      <c r="I78" s="36">
        <f>'データ貼り付け'!F92</f>
        <v>0.419336</v>
      </c>
      <c r="K78" s="43"/>
      <c r="L78" s="44"/>
      <c r="M78" s="45"/>
      <c r="N78" s="47"/>
    </row>
    <row r="79" spans="1:14" ht="11.25">
      <c r="A79" s="39">
        <v>0.527777777777778</v>
      </c>
      <c r="B79" s="40">
        <f>'データ貼り付け'!B93</f>
        <v>0</v>
      </c>
      <c r="C79" s="36">
        <f>'データ貼り付け'!C93</f>
        <v>0.00685</v>
      </c>
      <c r="D79" s="35">
        <f>'データ貼り付け'!E93</f>
        <v>0.0069039999999999995</v>
      </c>
      <c r="E79" s="35">
        <f>'データ貼り付け'!K92</f>
        <v>0.003871</v>
      </c>
      <c r="F79" s="35">
        <f t="shared" si="2"/>
        <v>3.306</v>
      </c>
      <c r="G79" s="35">
        <f t="shared" si="3"/>
        <v>41.3763</v>
      </c>
      <c r="H79" s="35">
        <f>'データ貼り付け'!L92</f>
        <v>0.004687</v>
      </c>
      <c r="I79" s="36">
        <f>'データ貼り付け'!F93</f>
        <v>0.413477</v>
      </c>
      <c r="K79" s="46" t="s">
        <v>214</v>
      </c>
      <c r="L79" s="47"/>
      <c r="M79" s="48"/>
      <c r="N79" s="47"/>
    </row>
    <row r="80" spans="1:14" ht="11.25">
      <c r="A80" s="39">
        <v>0.534722222222222</v>
      </c>
      <c r="B80" s="40">
        <f>'データ貼り付け'!B94</f>
        <v>0</v>
      </c>
      <c r="C80" s="36">
        <f>'データ貼り付け'!C94</f>
        <v>0.0057</v>
      </c>
      <c r="D80" s="35">
        <f>'データ貼り付け'!E94</f>
        <v>0.0055720000000000006</v>
      </c>
      <c r="E80" s="35">
        <f>'データ貼り付け'!K93</f>
        <v>0.002252</v>
      </c>
      <c r="F80" s="35">
        <f t="shared" si="2"/>
        <v>1.8369</v>
      </c>
      <c r="G80" s="35">
        <f t="shared" si="3"/>
        <v>43.2132</v>
      </c>
      <c r="H80" s="35">
        <f>'データ貼り付け'!L93</f>
        <v>0.004652</v>
      </c>
      <c r="I80" s="36">
        <f>'データ貼り付け'!F94</f>
        <v>0.407617</v>
      </c>
      <c r="K80" s="46"/>
      <c r="L80" s="47"/>
      <c r="M80" s="48"/>
      <c r="N80" s="47"/>
    </row>
    <row r="81" spans="1:14" ht="11.25">
      <c r="A81" s="39">
        <v>0.541666666666667</v>
      </c>
      <c r="B81" s="40">
        <f>'データ貼り付け'!B95</f>
        <v>0</v>
      </c>
      <c r="C81" s="36">
        <f>'データ貼り付け'!C95</f>
        <v>0.0049</v>
      </c>
      <c r="D81" s="35">
        <f>'データ貼り付け'!E95</f>
        <v>0.0049169999999999995</v>
      </c>
      <c r="E81" s="35">
        <f>'データ貼り付け'!K94</f>
        <v>0.000957</v>
      </c>
      <c r="F81" s="35">
        <f t="shared" si="2"/>
        <v>0.9627</v>
      </c>
      <c r="G81" s="35">
        <f t="shared" si="3"/>
        <v>44.1759</v>
      </c>
      <c r="H81" s="35">
        <f>'データ貼り付け'!L94</f>
        <v>0.004616</v>
      </c>
      <c r="I81" s="36">
        <f>'データ貼り付け'!F95</f>
        <v>0.403711</v>
      </c>
      <c r="K81" s="49" t="s">
        <v>212</v>
      </c>
      <c r="L81" s="290">
        <f>G147</f>
        <v>44.657999999999994</v>
      </c>
      <c r="M81" s="48" t="s">
        <v>213</v>
      </c>
      <c r="N81" s="47"/>
    </row>
    <row r="82" spans="1:14" ht="11.25">
      <c r="A82" s="39">
        <v>0.548611111111111</v>
      </c>
      <c r="B82" s="40">
        <f>'データ貼り付け'!B96</f>
        <v>0</v>
      </c>
      <c r="C82" s="36">
        <f>'データ貼り付け'!C96</f>
        <v>0.0043</v>
      </c>
      <c r="D82" s="35">
        <f>'データ貼り付け'!E96</f>
        <v>0.004395</v>
      </c>
      <c r="E82" s="35">
        <f>'データ貼り付け'!K95</f>
        <v>0.000325</v>
      </c>
      <c r="F82" s="35">
        <f t="shared" si="2"/>
        <v>0.3846</v>
      </c>
      <c r="G82" s="35">
        <f t="shared" si="3"/>
        <v>44.5605</v>
      </c>
      <c r="H82" s="35">
        <f>'データ貼り付け'!L95</f>
        <v>0.004592</v>
      </c>
      <c r="I82" s="36">
        <f>'データ貼り付け'!F96</f>
        <v>0.372461</v>
      </c>
      <c r="K82" s="46"/>
      <c r="L82" s="291"/>
      <c r="M82" s="48"/>
      <c r="N82" s="47"/>
    </row>
    <row r="83" spans="1:14" ht="11.25">
      <c r="A83" s="39">
        <v>0.555555555555556</v>
      </c>
      <c r="B83" s="40">
        <f>'データ貼り付け'!B97</f>
        <v>0</v>
      </c>
      <c r="C83" s="36">
        <f>'データ貼り付け'!C97</f>
        <v>0.00385</v>
      </c>
      <c r="D83" s="35">
        <f>'データ貼り付け'!E97</f>
        <v>0.003974</v>
      </c>
      <c r="E83" s="35">
        <f>'データ貼り付け'!K96</f>
        <v>0</v>
      </c>
      <c r="F83" s="35">
        <f t="shared" si="2"/>
        <v>0.0975</v>
      </c>
      <c r="G83" s="35">
        <f t="shared" si="3"/>
        <v>44.657999999999994</v>
      </c>
      <c r="H83" s="35">
        <f>'データ貼り付け'!L96</f>
        <v>0.004396</v>
      </c>
      <c r="I83" s="36">
        <f>'データ貼り付け'!F97</f>
        <v>0.309961</v>
      </c>
      <c r="K83" s="50"/>
      <c r="L83" s="51"/>
      <c r="M83" s="52"/>
      <c r="N83" s="47"/>
    </row>
    <row r="84" spans="1:9" ht="11.25">
      <c r="A84" s="39">
        <v>0.5625</v>
      </c>
      <c r="B84" s="40">
        <f>'データ貼り付け'!B98</f>
        <v>0</v>
      </c>
      <c r="C84" s="36">
        <f>'データ貼り付け'!C98</f>
        <v>0.003475</v>
      </c>
      <c r="D84" s="35">
        <f>'データ貼り付け'!E98</f>
        <v>0.003502</v>
      </c>
      <c r="E84" s="35">
        <f>'データ貼り付け'!K97</f>
        <v>0</v>
      </c>
      <c r="F84" s="35">
        <f t="shared" si="2"/>
        <v>0</v>
      </c>
      <c r="G84" s="35">
        <f t="shared" si="3"/>
        <v>44.657999999999994</v>
      </c>
      <c r="H84" s="35">
        <f>'データ貼り付け'!L97</f>
        <v>0.003975</v>
      </c>
      <c r="I84" s="36">
        <f>'データ貼り付け'!F98</f>
        <v>0.247461</v>
      </c>
    </row>
    <row r="85" spans="1:9" ht="11.25">
      <c r="A85" s="39">
        <v>0.569444444444444</v>
      </c>
      <c r="B85" s="40">
        <f>'データ貼り付け'!B99</f>
        <v>0</v>
      </c>
      <c r="C85" s="36">
        <f>'データ貼り付け'!C99</f>
        <v>0.003175</v>
      </c>
      <c r="D85" s="35">
        <f>'データ貼り付け'!E99</f>
        <v>0.003241</v>
      </c>
      <c r="E85" s="35">
        <f>'データ貼り付け'!K98</f>
        <v>0</v>
      </c>
      <c r="F85" s="35">
        <f t="shared" si="2"/>
        <v>0</v>
      </c>
      <c r="G85" s="35">
        <f t="shared" si="3"/>
        <v>44.657999999999994</v>
      </c>
      <c r="H85" s="35">
        <f>'データ貼り付け'!L98</f>
        <v>0.003503</v>
      </c>
      <c r="I85" s="36">
        <f>'データ貼り付け'!F99</f>
        <v>0.216211</v>
      </c>
    </row>
    <row r="86" spans="1:9" ht="11.25">
      <c r="A86" s="39">
        <v>0.576388888888889</v>
      </c>
      <c r="B86" s="40">
        <f>'データ貼り付け'!B100</f>
        <v>0</v>
      </c>
      <c r="C86" s="36">
        <f>'データ貼り付け'!C100</f>
        <v>0.002925</v>
      </c>
      <c r="D86" s="35">
        <f>'データ貼り付け'!E100</f>
        <v>0.002957</v>
      </c>
      <c r="E86" s="35">
        <f>'データ貼り付け'!K99</f>
        <v>0</v>
      </c>
      <c r="F86" s="35">
        <f t="shared" si="2"/>
        <v>0</v>
      </c>
      <c r="G86" s="35">
        <f t="shared" si="3"/>
        <v>44.657999999999994</v>
      </c>
      <c r="H86" s="35">
        <f>'データ貼り付け'!L99</f>
        <v>0.003242</v>
      </c>
      <c r="I86" s="36">
        <f>'データ貼り付け'!F100</f>
        <v>0.184961</v>
      </c>
    </row>
    <row r="87" spans="1:9" ht="11.25">
      <c r="A87" s="39">
        <v>0.583333333333333</v>
      </c>
      <c r="B87" s="40">
        <f>'データ貼り付け'!B101</f>
        <v>0</v>
      </c>
      <c r="C87" s="36">
        <f>'データ貼り付け'!C101</f>
        <v>0.002725</v>
      </c>
      <c r="D87" s="35">
        <f>'データ貼り付け'!E101</f>
        <v>0.002642</v>
      </c>
      <c r="E87" s="35">
        <f>'データ貼り付け'!K100</f>
        <v>0</v>
      </c>
      <c r="F87" s="35">
        <f t="shared" si="2"/>
        <v>0</v>
      </c>
      <c r="G87" s="35">
        <f t="shared" si="3"/>
        <v>44.657999999999994</v>
      </c>
      <c r="H87" s="35">
        <f>'データ貼り付け'!L100</f>
        <v>0.002957</v>
      </c>
      <c r="I87" s="36">
        <f>'データ貼り付け'!F101</f>
        <v>0.153711</v>
      </c>
    </row>
    <row r="88" spans="1:9" ht="11.25">
      <c r="A88" s="39">
        <v>0.590277777777778</v>
      </c>
      <c r="B88" s="40">
        <f>'データ貼り付け'!B102</f>
        <v>0</v>
      </c>
      <c r="C88" s="36">
        <f>'データ貼り付け'!C102</f>
        <v>0.00255</v>
      </c>
      <c r="D88" s="35">
        <f>'データ貼り付け'!E102</f>
        <v>0.002642</v>
      </c>
      <c r="E88" s="35">
        <f>'データ貼り付け'!K101</f>
        <v>0</v>
      </c>
      <c r="F88" s="35">
        <f t="shared" si="2"/>
        <v>0</v>
      </c>
      <c r="G88" s="35">
        <f t="shared" si="3"/>
        <v>44.657999999999994</v>
      </c>
      <c r="H88" s="35">
        <f>'データ貼り付け'!L101</f>
        <v>0.002642</v>
      </c>
      <c r="I88" s="36">
        <f>'データ貼り付け'!F102</f>
        <v>0.153711</v>
      </c>
    </row>
    <row r="89" spans="1:9" ht="11.25">
      <c r="A89" s="39">
        <v>0.597222222222222</v>
      </c>
      <c r="B89" s="40">
        <f>'データ貼り付け'!B103</f>
        <v>0</v>
      </c>
      <c r="C89" s="36">
        <f>'データ貼り付け'!C103</f>
        <v>0.002375</v>
      </c>
      <c r="D89" s="35">
        <f>'データ貼り付け'!E103</f>
        <v>0.002284</v>
      </c>
      <c r="E89" s="35">
        <f>'データ貼り付け'!K102</f>
        <v>0</v>
      </c>
      <c r="F89" s="35">
        <f t="shared" si="2"/>
        <v>0</v>
      </c>
      <c r="G89" s="35">
        <f t="shared" si="3"/>
        <v>44.657999999999994</v>
      </c>
      <c r="H89" s="35">
        <f>'データ貼り付け'!L102</f>
        <v>0.002642</v>
      </c>
      <c r="I89" s="36">
        <f>'データ貼り付け'!F103</f>
        <v>0.122461</v>
      </c>
    </row>
    <row r="90" spans="1:9" ht="11.25">
      <c r="A90" s="39">
        <v>0.604166666666667</v>
      </c>
      <c r="B90" s="40">
        <f>'データ貼り付け'!B104</f>
        <v>0</v>
      </c>
      <c r="C90" s="36">
        <f>'データ貼り付け'!C104</f>
        <v>0.00225</v>
      </c>
      <c r="D90" s="35">
        <f>'データ貼り付け'!E104</f>
        <v>0.002284</v>
      </c>
      <c r="E90" s="35">
        <f>'データ貼り付け'!K103</f>
        <v>0</v>
      </c>
      <c r="F90" s="35">
        <f t="shared" si="2"/>
        <v>0</v>
      </c>
      <c r="G90" s="35">
        <f t="shared" si="3"/>
        <v>44.657999999999994</v>
      </c>
      <c r="H90" s="35">
        <f>'データ貼り付け'!L103</f>
        <v>0.002284</v>
      </c>
      <c r="I90" s="36">
        <f>'データ貼り付け'!F104</f>
        <v>0.122461</v>
      </c>
    </row>
    <row r="91" spans="1:9" ht="11.25">
      <c r="A91" s="39">
        <v>0.611111111111111</v>
      </c>
      <c r="B91" s="40">
        <f>'データ貼り付け'!B105</f>
        <v>0</v>
      </c>
      <c r="C91" s="36">
        <f>'データ貼り付け'!C105</f>
        <v>0.002125</v>
      </c>
      <c r="D91" s="35">
        <f>'データ貼り付け'!E105</f>
        <v>0.002284</v>
      </c>
      <c r="E91" s="35">
        <f>'データ貼り付け'!K104</f>
        <v>0</v>
      </c>
      <c r="F91" s="35">
        <f t="shared" si="2"/>
        <v>0</v>
      </c>
      <c r="G91" s="35">
        <f t="shared" si="3"/>
        <v>44.657999999999994</v>
      </c>
      <c r="H91" s="35">
        <f>'データ貼り付け'!L104</f>
        <v>0.002284</v>
      </c>
      <c r="I91" s="36">
        <f>'データ貼り付け'!F105</f>
        <v>0.122461</v>
      </c>
    </row>
    <row r="92" spans="1:9" ht="11.25">
      <c r="A92" s="39">
        <v>0.618055555555555</v>
      </c>
      <c r="B92" s="40">
        <f>'データ貼り付け'!B106</f>
        <v>0</v>
      </c>
      <c r="C92" s="36">
        <f>'データ貼り付け'!C106</f>
        <v>0.002025</v>
      </c>
      <c r="D92" s="35">
        <f>'データ貼り付け'!E106</f>
        <v>0.001982</v>
      </c>
      <c r="E92" s="35">
        <f>'データ貼り付け'!K105</f>
        <v>0</v>
      </c>
      <c r="F92" s="35">
        <f t="shared" si="2"/>
        <v>0</v>
      </c>
      <c r="G92" s="35">
        <f t="shared" si="3"/>
        <v>44.657999999999994</v>
      </c>
      <c r="H92" s="35">
        <f>'データ貼り付け'!L105</f>
        <v>0.002284</v>
      </c>
      <c r="I92" s="36">
        <f>'データ貼り付け'!F106</f>
        <v>0.091211</v>
      </c>
    </row>
    <row r="93" spans="1:9" ht="11.25">
      <c r="A93" s="39">
        <v>0.625</v>
      </c>
      <c r="B93" s="40">
        <f>'データ貼り付け'!B107</f>
        <v>0</v>
      </c>
      <c r="C93" s="36">
        <f>'データ貼り付け'!C107</f>
        <v>0.001925</v>
      </c>
      <c r="D93" s="35">
        <f>'データ貼り付け'!E107</f>
        <v>0.001982</v>
      </c>
      <c r="E93" s="35">
        <f>'データ貼り付け'!K106</f>
        <v>0</v>
      </c>
      <c r="F93" s="35">
        <f t="shared" si="2"/>
        <v>0</v>
      </c>
      <c r="G93" s="35">
        <f t="shared" si="3"/>
        <v>44.657999999999994</v>
      </c>
      <c r="H93" s="35">
        <f>'データ貼り付け'!L106</f>
        <v>0.001981</v>
      </c>
      <c r="I93" s="36">
        <f>'データ貼り付け'!F107</f>
        <v>0.091211</v>
      </c>
    </row>
    <row r="94" spans="1:9" ht="11.25">
      <c r="A94" s="39">
        <v>0.631944444444444</v>
      </c>
      <c r="B94" s="40">
        <f>'データ貼り付け'!B108</f>
        <v>0</v>
      </c>
      <c r="C94" s="36">
        <f>'データ貼り付け'!C108</f>
        <v>0.00185</v>
      </c>
      <c r="D94" s="35">
        <f>'データ貼り付け'!E108</f>
        <v>0.001982</v>
      </c>
      <c r="E94" s="35">
        <f>'データ貼り付け'!K107</f>
        <v>0</v>
      </c>
      <c r="F94" s="35">
        <f t="shared" si="2"/>
        <v>0</v>
      </c>
      <c r="G94" s="35">
        <f t="shared" si="3"/>
        <v>44.657999999999994</v>
      </c>
      <c r="H94" s="35">
        <f>'データ貼り付け'!L107</f>
        <v>0.001981</v>
      </c>
      <c r="I94" s="36">
        <f>'データ貼り付け'!F108</f>
        <v>0.091211</v>
      </c>
    </row>
    <row r="95" spans="1:9" ht="11.25">
      <c r="A95" s="39">
        <v>0.638888888888889</v>
      </c>
      <c r="B95" s="40">
        <f>'データ貼り付け'!B109</f>
        <v>0</v>
      </c>
      <c r="C95" s="36">
        <f>'データ貼り付け'!C109</f>
        <v>0.001775</v>
      </c>
      <c r="D95" s="35">
        <f>'データ貼り付け'!E109</f>
        <v>0.001874</v>
      </c>
      <c r="E95" s="35">
        <f>'データ貼り付け'!K108</f>
        <v>0</v>
      </c>
      <c r="F95" s="35">
        <f t="shared" si="2"/>
        <v>0</v>
      </c>
      <c r="G95" s="35">
        <f t="shared" si="3"/>
        <v>44.657999999999994</v>
      </c>
      <c r="H95" s="35">
        <f>'データ貼り付け'!L108</f>
        <v>0.001981</v>
      </c>
      <c r="I95" s="36">
        <f>'データ貼り付け'!F109</f>
        <v>0.075586</v>
      </c>
    </row>
    <row r="96" spans="1:9" ht="11.25">
      <c r="A96" s="39">
        <v>0.645833333333333</v>
      </c>
      <c r="B96" s="40">
        <f>'データ貼り付け'!B110</f>
        <v>0</v>
      </c>
      <c r="C96" s="36">
        <f>'データ貼り付け'!C110</f>
        <v>0.0017</v>
      </c>
      <c r="D96" s="35">
        <f>'データ貼り付け'!E110</f>
        <v>0.001689</v>
      </c>
      <c r="E96" s="35">
        <f>'データ貼り付け'!K109</f>
        <v>0</v>
      </c>
      <c r="F96" s="35">
        <f t="shared" si="2"/>
        <v>0</v>
      </c>
      <c r="G96" s="35">
        <f t="shared" si="3"/>
        <v>44.657999999999994</v>
      </c>
      <c r="H96" s="35">
        <f>'データ貼り付け'!L109</f>
        <v>0.001873</v>
      </c>
      <c r="I96" s="36">
        <f>'データ貼り付け'!F110</f>
        <v>0.067773</v>
      </c>
    </row>
    <row r="97" spans="1:9" ht="11.25">
      <c r="A97" s="39">
        <v>0.652777777777778</v>
      </c>
      <c r="B97" s="40">
        <f>'データ貼り付け'!B111</f>
        <v>0</v>
      </c>
      <c r="C97" s="36">
        <f>'データ貼り付け'!C111</f>
        <v>0.001625</v>
      </c>
      <c r="D97" s="35">
        <f>'データ貼り付け'!E111</f>
        <v>0.001689</v>
      </c>
      <c r="E97" s="35">
        <f>'データ貼り付け'!K110</f>
        <v>0</v>
      </c>
      <c r="F97" s="35">
        <f t="shared" si="2"/>
        <v>0</v>
      </c>
      <c r="G97" s="35">
        <f t="shared" si="3"/>
        <v>44.657999999999994</v>
      </c>
      <c r="H97" s="35">
        <f>'データ貼り付け'!L110</f>
        <v>0.001688</v>
      </c>
      <c r="I97" s="36">
        <f>'データ貼り付け'!F111</f>
        <v>0.067773</v>
      </c>
    </row>
    <row r="98" spans="1:9" ht="11.25">
      <c r="A98" s="39">
        <v>0.659722222222222</v>
      </c>
      <c r="B98" s="40">
        <f>'データ貼り付け'!B112</f>
        <v>0</v>
      </c>
      <c r="C98" s="36">
        <f>'データ貼り付け'!C112</f>
        <v>0.001575</v>
      </c>
      <c r="D98" s="35">
        <f>'データ貼り付け'!E112</f>
        <v>0.001689</v>
      </c>
      <c r="E98" s="35">
        <f>'データ貼り付け'!K111</f>
        <v>0</v>
      </c>
      <c r="F98" s="35">
        <f t="shared" si="2"/>
        <v>0</v>
      </c>
      <c r="G98" s="35">
        <f t="shared" si="3"/>
        <v>44.657999999999994</v>
      </c>
      <c r="H98" s="35">
        <f>'データ貼り付け'!L111</f>
        <v>0.001688</v>
      </c>
      <c r="I98" s="36">
        <f>'データ貼り付け'!F112</f>
        <v>0.067773</v>
      </c>
    </row>
    <row r="99" spans="1:9" ht="11.25">
      <c r="A99" s="39">
        <v>0.666666666666667</v>
      </c>
      <c r="B99" s="40">
        <f>'データ貼り付け'!B113</f>
        <v>0</v>
      </c>
      <c r="C99" s="36">
        <f>'データ貼り付け'!C113</f>
        <v>0.0015</v>
      </c>
      <c r="D99" s="35">
        <f>'データ貼り付け'!E113</f>
        <v>0.001405</v>
      </c>
      <c r="E99" s="35">
        <f>'データ貼り付け'!K112</f>
        <v>0</v>
      </c>
      <c r="F99" s="35">
        <f t="shared" si="2"/>
        <v>0</v>
      </c>
      <c r="G99" s="35">
        <f t="shared" si="3"/>
        <v>44.657999999999994</v>
      </c>
      <c r="H99" s="35">
        <f>'データ貼り付け'!L112</f>
        <v>0.001688</v>
      </c>
      <c r="I99" s="36">
        <f>'データ貼り付け'!F113</f>
        <v>0.059961</v>
      </c>
    </row>
    <row r="100" spans="1:9" ht="11.25">
      <c r="A100" s="39">
        <v>0.673611111111111</v>
      </c>
      <c r="B100" s="40">
        <f>'データ貼り付け'!B114</f>
        <v>0</v>
      </c>
      <c r="C100" s="36">
        <f>'データ貼り付け'!C114</f>
        <v>0.00145</v>
      </c>
      <c r="D100" s="35">
        <f>'データ貼り付け'!E114</f>
        <v>0.001405</v>
      </c>
      <c r="E100" s="35">
        <f>'データ貼り付け'!K113</f>
        <v>0</v>
      </c>
      <c r="F100" s="35">
        <f t="shared" si="2"/>
        <v>0</v>
      </c>
      <c r="G100" s="35">
        <f t="shared" si="3"/>
        <v>44.657999999999994</v>
      </c>
      <c r="H100" s="35">
        <f>'データ貼り付け'!L113</f>
        <v>0.001405</v>
      </c>
      <c r="I100" s="36">
        <f>'データ貼り付け'!F114</f>
        <v>0.059961</v>
      </c>
    </row>
    <row r="101" spans="1:9" ht="11.25">
      <c r="A101" s="39">
        <v>0.680555555555555</v>
      </c>
      <c r="B101" s="40">
        <f>'データ貼り付け'!B115</f>
        <v>0</v>
      </c>
      <c r="C101" s="36">
        <f>'データ貼り付け'!C115</f>
        <v>0.001425</v>
      </c>
      <c r="D101" s="35">
        <f>'データ貼り付け'!E115</f>
        <v>0.001405</v>
      </c>
      <c r="E101" s="35">
        <f>'データ貼り付け'!K114</f>
        <v>0</v>
      </c>
      <c r="F101" s="35">
        <f t="shared" si="2"/>
        <v>0</v>
      </c>
      <c r="G101" s="35">
        <f t="shared" si="3"/>
        <v>44.657999999999994</v>
      </c>
      <c r="H101" s="35">
        <f>'データ貼り付け'!L114</f>
        <v>0.001405</v>
      </c>
      <c r="I101" s="36">
        <f>'データ貼り付け'!F115</f>
        <v>0.059961</v>
      </c>
    </row>
    <row r="102" spans="1:9" ht="11.25">
      <c r="A102" s="39">
        <v>0.6875</v>
      </c>
      <c r="B102" s="40">
        <f>'データ貼り付け'!B116</f>
        <v>0</v>
      </c>
      <c r="C102" s="36">
        <f>'データ貼り付け'!C116</f>
        <v>0.001375</v>
      </c>
      <c r="D102" s="35">
        <f>'データ貼り付け'!E116</f>
        <v>0.001405</v>
      </c>
      <c r="E102" s="35">
        <f>'データ貼り付け'!K115</f>
        <v>0</v>
      </c>
      <c r="F102" s="35">
        <f t="shared" si="2"/>
        <v>0</v>
      </c>
      <c r="G102" s="35">
        <f t="shared" si="3"/>
        <v>44.657999999999994</v>
      </c>
      <c r="H102" s="35">
        <f>'データ貼り付け'!L115</f>
        <v>0.001405</v>
      </c>
      <c r="I102" s="36">
        <f>'データ貼り付け'!F116</f>
        <v>0.059961</v>
      </c>
    </row>
    <row r="103" spans="1:9" ht="11.25">
      <c r="A103" s="39">
        <v>0.694444444444444</v>
      </c>
      <c r="B103" s="40">
        <f>'データ貼り付け'!B117</f>
        <v>0</v>
      </c>
      <c r="C103" s="36">
        <f>'データ貼り付け'!C117</f>
        <v>0.001325</v>
      </c>
      <c r="D103" s="35">
        <f>'データ貼り付け'!E117</f>
        <v>0.001405</v>
      </c>
      <c r="E103" s="35">
        <f>'データ貼り付け'!K116</f>
        <v>0</v>
      </c>
      <c r="F103" s="35">
        <f t="shared" si="2"/>
        <v>0</v>
      </c>
      <c r="G103" s="35">
        <f t="shared" si="3"/>
        <v>44.657999999999994</v>
      </c>
      <c r="H103" s="35">
        <f>'データ貼り付け'!L116</f>
        <v>0.001405</v>
      </c>
      <c r="I103" s="36">
        <f>'データ貼り付け'!F117</f>
        <v>0.059961</v>
      </c>
    </row>
    <row r="104" spans="1:9" ht="11.25">
      <c r="A104" s="39">
        <v>0.701388888888889</v>
      </c>
      <c r="B104" s="40">
        <f>'データ貼り付け'!B118</f>
        <v>0</v>
      </c>
      <c r="C104" s="36">
        <f>'データ貼り付け'!C118</f>
        <v>0.0013</v>
      </c>
      <c r="D104" s="35">
        <f>'データ貼り付け'!E118</f>
        <v>0.001405</v>
      </c>
      <c r="E104" s="35">
        <f>'データ貼り付け'!K117</f>
        <v>0</v>
      </c>
      <c r="F104" s="35">
        <f t="shared" si="2"/>
        <v>0</v>
      </c>
      <c r="G104" s="35">
        <f t="shared" si="3"/>
        <v>44.657999999999994</v>
      </c>
      <c r="H104" s="35">
        <f>'データ貼り付け'!L117</f>
        <v>0.001405</v>
      </c>
      <c r="I104" s="36">
        <f>'データ貼り付け'!F118</f>
        <v>0.059961</v>
      </c>
    </row>
    <row r="105" spans="1:9" ht="11.25">
      <c r="A105" s="39">
        <v>0.708333333333333</v>
      </c>
      <c r="B105" s="40">
        <f>'データ貼り付け'!B119</f>
        <v>0</v>
      </c>
      <c r="C105" s="36">
        <f>'データ貼り付け'!C119</f>
        <v>0.00125</v>
      </c>
      <c r="D105" s="35">
        <f>'データ貼り付け'!E119</f>
        <v>0.00114</v>
      </c>
      <c r="E105" s="35">
        <f>'データ貼り付け'!K118</f>
        <v>0</v>
      </c>
      <c r="F105" s="35">
        <f t="shared" si="2"/>
        <v>0</v>
      </c>
      <c r="G105" s="35">
        <f t="shared" si="3"/>
        <v>44.657999999999994</v>
      </c>
      <c r="H105" s="35">
        <f>'データ貼り付け'!L118</f>
        <v>0.001405</v>
      </c>
      <c r="I105" s="36">
        <f>'データ貼り付け'!F119</f>
        <v>0.052148</v>
      </c>
    </row>
    <row r="106" spans="1:9" ht="11.25">
      <c r="A106" s="39">
        <v>0.715277777777778</v>
      </c>
      <c r="B106" s="40">
        <f>'データ貼り付け'!B120</f>
        <v>0</v>
      </c>
      <c r="C106" s="36">
        <f>'データ貼り付け'!C120</f>
        <v>0.001225</v>
      </c>
      <c r="D106" s="35">
        <f>'データ貼り付け'!E120</f>
        <v>0.00114</v>
      </c>
      <c r="E106" s="35">
        <f>'データ貼り付け'!K119</f>
        <v>0</v>
      </c>
      <c r="F106" s="35">
        <f t="shared" si="2"/>
        <v>0</v>
      </c>
      <c r="G106" s="35">
        <f t="shared" si="3"/>
        <v>44.657999999999994</v>
      </c>
      <c r="H106" s="35">
        <f>'データ貼り付け'!L119</f>
        <v>0.001139</v>
      </c>
      <c r="I106" s="36">
        <f>'データ貼り付け'!F120</f>
        <v>0.052148</v>
      </c>
    </row>
    <row r="107" spans="1:9" ht="11.25">
      <c r="A107" s="39">
        <v>0.722222222222222</v>
      </c>
      <c r="B107" s="40">
        <f>'データ貼り付け'!B121</f>
        <v>0</v>
      </c>
      <c r="C107" s="36">
        <f>'データ貼り付け'!C121</f>
        <v>0.0012</v>
      </c>
      <c r="D107" s="35">
        <f>'データ貼り付け'!E121</f>
        <v>0.00114</v>
      </c>
      <c r="E107" s="35">
        <f>'データ貼り付け'!K120</f>
        <v>0</v>
      </c>
      <c r="F107" s="35">
        <f t="shared" si="2"/>
        <v>0</v>
      </c>
      <c r="G107" s="35">
        <f t="shared" si="3"/>
        <v>44.657999999999994</v>
      </c>
      <c r="H107" s="35">
        <f>'データ貼り付け'!L120</f>
        <v>0.001139</v>
      </c>
      <c r="I107" s="36">
        <f>'データ貼り付け'!F121</f>
        <v>0.052148</v>
      </c>
    </row>
    <row r="108" spans="1:9" ht="11.25">
      <c r="A108" s="39">
        <v>0.729166666666667</v>
      </c>
      <c r="B108" s="40">
        <f>'データ貼り付け'!B122</f>
        <v>0</v>
      </c>
      <c r="C108" s="36">
        <f>'データ貼り付け'!C122</f>
        <v>0.00115</v>
      </c>
      <c r="D108" s="35">
        <f>'データ貼り付け'!E122</f>
        <v>0.00114</v>
      </c>
      <c r="E108" s="35">
        <f>'データ貼り付け'!K121</f>
        <v>0</v>
      </c>
      <c r="F108" s="35">
        <f t="shared" si="2"/>
        <v>0</v>
      </c>
      <c r="G108" s="35">
        <f t="shared" si="3"/>
        <v>44.657999999999994</v>
      </c>
      <c r="H108" s="35">
        <f>'データ貼り付け'!L121</f>
        <v>0.001139</v>
      </c>
      <c r="I108" s="36">
        <f>'データ貼り付け'!F122</f>
        <v>0.052148</v>
      </c>
    </row>
    <row r="109" spans="1:9" ht="11.25">
      <c r="A109" s="39">
        <v>0.736111111111111</v>
      </c>
      <c r="B109" s="40">
        <f>'データ貼り付け'!B123</f>
        <v>0</v>
      </c>
      <c r="C109" s="36">
        <f>'データ貼り付け'!C123</f>
        <v>0.001125</v>
      </c>
      <c r="D109" s="35">
        <f>'データ貼り付け'!E123</f>
        <v>0.00114</v>
      </c>
      <c r="E109" s="35">
        <f>'データ貼り付け'!K122</f>
        <v>0</v>
      </c>
      <c r="F109" s="35">
        <f t="shared" si="2"/>
        <v>0</v>
      </c>
      <c r="G109" s="35">
        <f t="shared" si="3"/>
        <v>44.657999999999994</v>
      </c>
      <c r="H109" s="35">
        <f>'データ貼り付け'!L122</f>
        <v>0.001139</v>
      </c>
      <c r="I109" s="36">
        <f>'データ貼り付け'!F123</f>
        <v>0.052148</v>
      </c>
    </row>
    <row r="110" spans="1:9" ht="11.25">
      <c r="A110" s="39">
        <v>0.743055555555555</v>
      </c>
      <c r="B110" s="40">
        <f>'データ貼り付け'!B124</f>
        <v>0</v>
      </c>
      <c r="C110" s="36">
        <f>'データ貼り付け'!C124</f>
        <v>0.0011</v>
      </c>
      <c r="D110" s="35">
        <f>'データ貼り付け'!E124</f>
        <v>0.00114</v>
      </c>
      <c r="E110" s="35">
        <f>'データ貼り付け'!K123</f>
        <v>0</v>
      </c>
      <c r="F110" s="35">
        <f t="shared" si="2"/>
        <v>0</v>
      </c>
      <c r="G110" s="35">
        <f t="shared" si="3"/>
        <v>44.657999999999994</v>
      </c>
      <c r="H110" s="35">
        <f>'データ貼り付け'!L123</f>
        <v>0.001139</v>
      </c>
      <c r="I110" s="36">
        <f>'データ貼り付け'!F124</f>
        <v>0.052148</v>
      </c>
    </row>
    <row r="111" spans="1:9" ht="11.25">
      <c r="A111" s="39">
        <v>0.75</v>
      </c>
      <c r="B111" s="40">
        <f>'データ貼り付け'!B125</f>
        <v>0</v>
      </c>
      <c r="C111" s="36">
        <f>'データ貼り付け'!C125</f>
        <v>0.001075</v>
      </c>
      <c r="D111" s="35">
        <f>'データ貼り付け'!E125</f>
        <v>0.00114</v>
      </c>
      <c r="E111" s="35">
        <f>'データ貼り付け'!K124</f>
        <v>0</v>
      </c>
      <c r="F111" s="35">
        <f t="shared" si="2"/>
        <v>0</v>
      </c>
      <c r="G111" s="35">
        <f t="shared" si="3"/>
        <v>44.657999999999994</v>
      </c>
      <c r="H111" s="35">
        <f>'データ貼り付け'!L124</f>
        <v>0.001139</v>
      </c>
      <c r="I111" s="36">
        <f>'データ貼り付け'!F125</f>
        <v>0.052148</v>
      </c>
    </row>
    <row r="112" spans="1:9" ht="11.25">
      <c r="A112" s="39">
        <v>0.756944444444444</v>
      </c>
      <c r="B112" s="40">
        <f>'データ貼り付け'!B126</f>
        <v>0</v>
      </c>
      <c r="C112" s="36">
        <f>'データ貼り付け'!C126</f>
        <v>0.00105</v>
      </c>
      <c r="D112" s="35">
        <f>'データ貼り付け'!E126</f>
        <v>0.00114</v>
      </c>
      <c r="E112" s="35">
        <f>'データ貼り付け'!K125</f>
        <v>0</v>
      </c>
      <c r="F112" s="35">
        <f t="shared" si="2"/>
        <v>0</v>
      </c>
      <c r="G112" s="35">
        <f t="shared" si="3"/>
        <v>44.657999999999994</v>
      </c>
      <c r="H112" s="35">
        <f>'データ貼り付け'!L125</f>
        <v>0.001139</v>
      </c>
      <c r="I112" s="36">
        <f>'データ貼り付け'!F126</f>
        <v>0.052148</v>
      </c>
    </row>
    <row r="113" spans="1:9" ht="11.25">
      <c r="A113" s="39">
        <v>0.763888888888889</v>
      </c>
      <c r="B113" s="40">
        <f>'データ貼り付け'!B127</f>
        <v>0</v>
      </c>
      <c r="C113" s="36">
        <f>'データ貼り付け'!C127</f>
        <v>0.001025</v>
      </c>
      <c r="D113" s="35">
        <f>'データ貼り付け'!E127</f>
        <v>0.000894</v>
      </c>
      <c r="E113" s="35">
        <f>'データ貼り付け'!K126</f>
        <v>0</v>
      </c>
      <c r="F113" s="35">
        <f t="shared" si="2"/>
        <v>0</v>
      </c>
      <c r="G113" s="35">
        <f t="shared" si="3"/>
        <v>44.657999999999994</v>
      </c>
      <c r="H113" s="35">
        <f>'データ貼り付け'!L126</f>
        <v>0.001139</v>
      </c>
      <c r="I113" s="36">
        <f>'データ貼り付け'!F127</f>
        <v>0.044336</v>
      </c>
    </row>
    <row r="114" spans="1:9" ht="11.25">
      <c r="A114" s="39">
        <v>0.770833333333333</v>
      </c>
      <c r="B114" s="40">
        <f>'データ貼り付け'!B128</f>
        <v>0</v>
      </c>
      <c r="C114" s="36">
        <f>'データ貼り付け'!C128</f>
        <v>0.001</v>
      </c>
      <c r="D114" s="35">
        <f>'データ貼り付け'!E128</f>
        <v>0.00114</v>
      </c>
      <c r="E114" s="35">
        <f>'データ貼り付け'!K127</f>
        <v>0</v>
      </c>
      <c r="F114" s="35">
        <f t="shared" si="2"/>
        <v>0</v>
      </c>
      <c r="G114" s="35">
        <f t="shared" si="3"/>
        <v>44.657999999999994</v>
      </c>
      <c r="H114" s="35">
        <f>'データ貼り付け'!L127</f>
        <v>0.000893</v>
      </c>
      <c r="I114" s="36">
        <f>'データ貼り付け'!F128</f>
        <v>0.052148</v>
      </c>
    </row>
    <row r="115" spans="1:9" ht="11.25">
      <c r="A115" s="39">
        <v>0.777777777777778</v>
      </c>
      <c r="B115" s="40">
        <f>'データ貼り付け'!B129</f>
        <v>0</v>
      </c>
      <c r="C115" s="36">
        <f>'データ貼り付け'!C129</f>
        <v>0.001</v>
      </c>
      <c r="D115" s="35">
        <f>'データ貼り付け'!E129</f>
        <v>0.000894</v>
      </c>
      <c r="E115" s="35">
        <f>'データ貼り付け'!K128</f>
        <v>0</v>
      </c>
      <c r="F115" s="35">
        <f t="shared" si="2"/>
        <v>0</v>
      </c>
      <c r="G115" s="35">
        <f t="shared" si="3"/>
        <v>44.657999999999994</v>
      </c>
      <c r="H115" s="35">
        <f>'データ貼り付け'!L128</f>
        <v>0.001139</v>
      </c>
      <c r="I115" s="36">
        <f>'データ貼り付け'!F129</f>
        <v>0.044336</v>
      </c>
    </row>
    <row r="116" spans="1:9" ht="11.25">
      <c r="A116" s="39">
        <v>0.784722222222222</v>
      </c>
      <c r="B116" s="40">
        <f>'データ貼り付け'!B130</f>
        <v>0</v>
      </c>
      <c r="C116" s="36">
        <f>'データ貼り付け'!C130</f>
        <v>0.000975</v>
      </c>
      <c r="D116" s="35">
        <f>'データ貼り付け'!E130</f>
        <v>0.000894</v>
      </c>
      <c r="E116" s="35">
        <f>'データ貼り付け'!K129</f>
        <v>0</v>
      </c>
      <c r="F116" s="35">
        <f t="shared" si="2"/>
        <v>0</v>
      </c>
      <c r="G116" s="35">
        <f t="shared" si="3"/>
        <v>44.657999999999994</v>
      </c>
      <c r="H116" s="35">
        <f>'データ貼り付け'!L129</f>
        <v>0.000893</v>
      </c>
      <c r="I116" s="36">
        <f>'データ貼り付け'!F130</f>
        <v>0.044336</v>
      </c>
    </row>
    <row r="117" spans="1:9" ht="11.25">
      <c r="A117" s="39">
        <v>0.791666666666667</v>
      </c>
      <c r="B117" s="40">
        <f>'データ貼り付け'!B131</f>
        <v>0</v>
      </c>
      <c r="C117" s="36">
        <f>'データ貼り付け'!C131</f>
        <v>0.00095</v>
      </c>
      <c r="D117" s="35">
        <f>'データ貼り付け'!E131</f>
        <v>0.000894</v>
      </c>
      <c r="E117" s="35">
        <f>'データ貼り付け'!K130</f>
        <v>0</v>
      </c>
      <c r="F117" s="35">
        <f t="shared" si="2"/>
        <v>0</v>
      </c>
      <c r="G117" s="35">
        <f t="shared" si="3"/>
        <v>44.657999999999994</v>
      </c>
      <c r="H117" s="35">
        <f>'データ貼り付け'!L130</f>
        <v>0.000893</v>
      </c>
      <c r="I117" s="36">
        <f>'データ貼り付け'!F131</f>
        <v>0.044336</v>
      </c>
    </row>
    <row r="118" spans="1:9" ht="11.25">
      <c r="A118" s="39">
        <v>0.798611111111111</v>
      </c>
      <c r="B118" s="40">
        <f>'データ貼り付け'!B132</f>
        <v>0</v>
      </c>
      <c r="C118" s="36">
        <f>'データ貼り付け'!C132</f>
        <v>0.000925</v>
      </c>
      <c r="D118" s="35">
        <f>'データ貼り付け'!E132</f>
        <v>0.000894</v>
      </c>
      <c r="E118" s="35">
        <f>'データ貼り付け'!K131</f>
        <v>0</v>
      </c>
      <c r="F118" s="35">
        <f t="shared" si="2"/>
        <v>0</v>
      </c>
      <c r="G118" s="35">
        <f t="shared" si="3"/>
        <v>44.657999999999994</v>
      </c>
      <c r="H118" s="35">
        <f>'データ貼り付け'!L131</f>
        <v>0.000893</v>
      </c>
      <c r="I118" s="36">
        <f>'データ貼り付け'!F132</f>
        <v>0.044336</v>
      </c>
    </row>
    <row r="119" spans="1:9" ht="11.25">
      <c r="A119" s="39">
        <v>0.805555555555555</v>
      </c>
      <c r="B119" s="40">
        <f>'データ貼り付け'!B133</f>
        <v>0</v>
      </c>
      <c r="C119" s="36">
        <f>'データ貼り付け'!C133</f>
        <v>0.000925</v>
      </c>
      <c r="D119" s="35">
        <f>'データ貼り付け'!E133</f>
        <v>0.000894</v>
      </c>
      <c r="E119" s="35">
        <f>'データ貼り付け'!K132</f>
        <v>0</v>
      </c>
      <c r="F119" s="35">
        <f t="shared" si="2"/>
        <v>0</v>
      </c>
      <c r="G119" s="35">
        <f t="shared" si="3"/>
        <v>44.657999999999994</v>
      </c>
      <c r="H119" s="35">
        <f>'データ貼り付け'!L132</f>
        <v>0.000893</v>
      </c>
      <c r="I119" s="36">
        <f>'データ貼り付け'!F133</f>
        <v>0.044336</v>
      </c>
    </row>
    <row r="120" spans="1:9" ht="11.25">
      <c r="A120" s="39">
        <v>0.8125</v>
      </c>
      <c r="B120" s="40">
        <f>'データ貼り付け'!B134</f>
        <v>0</v>
      </c>
      <c r="C120" s="36">
        <f>'データ貼り付け'!C134</f>
        <v>0.0009</v>
      </c>
      <c r="D120" s="35">
        <f>'データ貼り付け'!E134</f>
        <v>0.000894</v>
      </c>
      <c r="E120" s="35">
        <f>'データ貼り付け'!K133</f>
        <v>0</v>
      </c>
      <c r="F120" s="35">
        <f t="shared" si="2"/>
        <v>0</v>
      </c>
      <c r="G120" s="35">
        <f t="shared" si="3"/>
        <v>44.657999999999994</v>
      </c>
      <c r="H120" s="35">
        <f>'データ貼り付け'!L133</f>
        <v>0.000893</v>
      </c>
      <c r="I120" s="36">
        <f>'データ貼り付け'!F134</f>
        <v>0.044336</v>
      </c>
    </row>
    <row r="121" spans="1:9" ht="11.25">
      <c r="A121" s="39">
        <v>0.819444444444444</v>
      </c>
      <c r="B121" s="40">
        <f>'データ貼り付け'!B135</f>
        <v>0</v>
      </c>
      <c r="C121" s="36">
        <f>'データ貼り付け'!C135</f>
        <v>0.000875</v>
      </c>
      <c r="D121" s="35">
        <f>'データ貼り付け'!E135</f>
        <v>0.000894</v>
      </c>
      <c r="E121" s="35">
        <f>'データ貼り付け'!K134</f>
        <v>0</v>
      </c>
      <c r="F121" s="35">
        <f t="shared" si="2"/>
        <v>0</v>
      </c>
      <c r="G121" s="35">
        <f t="shared" si="3"/>
        <v>44.657999999999994</v>
      </c>
      <c r="H121" s="35">
        <f>'データ貼り付け'!L134</f>
        <v>0.000893</v>
      </c>
      <c r="I121" s="36">
        <f>'データ貼り付け'!F135</f>
        <v>0.044336</v>
      </c>
    </row>
    <row r="122" spans="1:9" ht="11.25">
      <c r="A122" s="39">
        <v>0.826388888888889</v>
      </c>
      <c r="B122" s="40">
        <f>'データ貼り付け'!B136</f>
        <v>0</v>
      </c>
      <c r="C122" s="36">
        <f>'データ貼り付け'!C136</f>
        <v>0.000875</v>
      </c>
      <c r="D122" s="35">
        <f>'データ貼り付け'!E136</f>
        <v>0.000894</v>
      </c>
      <c r="E122" s="35">
        <f>'データ貼り付け'!K135</f>
        <v>0</v>
      </c>
      <c r="F122" s="35">
        <f t="shared" si="2"/>
        <v>0</v>
      </c>
      <c r="G122" s="35">
        <f t="shared" si="3"/>
        <v>44.657999999999994</v>
      </c>
      <c r="H122" s="35">
        <f>'データ貼り付け'!L135</f>
        <v>0.000893</v>
      </c>
      <c r="I122" s="36">
        <f>'データ貼り付け'!F136</f>
        <v>0.044336</v>
      </c>
    </row>
    <row r="123" spans="1:9" ht="11.25">
      <c r="A123" s="39">
        <v>0.833333333333333</v>
      </c>
      <c r="B123" s="40">
        <f>'データ貼り付け'!B137</f>
        <v>0</v>
      </c>
      <c r="C123" s="36">
        <f>'データ貼り付け'!C137</f>
        <v>0.00085</v>
      </c>
      <c r="D123" s="35">
        <f>'データ貼り付け'!E137</f>
        <v>0.000894</v>
      </c>
      <c r="E123" s="35">
        <f>'データ貼り付け'!K136</f>
        <v>0</v>
      </c>
      <c r="F123" s="35">
        <f t="shared" si="2"/>
        <v>0</v>
      </c>
      <c r="G123" s="35">
        <f t="shared" si="3"/>
        <v>44.657999999999994</v>
      </c>
      <c r="H123" s="35">
        <f>'データ貼り付け'!L136</f>
        <v>0.000893</v>
      </c>
      <c r="I123" s="36">
        <f>'データ貼り付け'!F137</f>
        <v>0.044336</v>
      </c>
    </row>
    <row r="124" spans="1:9" ht="11.25">
      <c r="A124" s="39">
        <v>0.840277777777778</v>
      </c>
      <c r="B124" s="40">
        <f>'データ貼り付け'!B138</f>
        <v>0</v>
      </c>
      <c r="C124" s="36">
        <f>'データ貼り付け'!C138</f>
        <v>0.000825</v>
      </c>
      <c r="D124" s="35">
        <f>'データ貼り付け'!E138</f>
        <v>0.000894</v>
      </c>
      <c r="E124" s="35">
        <f>'データ貼り付け'!K137</f>
        <v>0</v>
      </c>
      <c r="F124" s="35">
        <f t="shared" si="2"/>
        <v>0</v>
      </c>
      <c r="G124" s="35">
        <f t="shared" si="3"/>
        <v>44.657999999999994</v>
      </c>
      <c r="H124" s="35">
        <f>'データ貼り付け'!L137</f>
        <v>0.000893</v>
      </c>
      <c r="I124" s="36">
        <f>'データ貼り付け'!F138</f>
        <v>0.044336</v>
      </c>
    </row>
    <row r="125" spans="1:9" ht="11.25">
      <c r="A125" s="39">
        <v>0.847222222222222</v>
      </c>
      <c r="B125" s="40">
        <f>'データ貼り付け'!B139</f>
        <v>0</v>
      </c>
      <c r="C125" s="36">
        <f>'データ貼り付け'!C139</f>
        <v>0.000825</v>
      </c>
      <c r="D125" s="35">
        <f>'データ貼り付け'!E139</f>
        <v>0.000894</v>
      </c>
      <c r="E125" s="35">
        <f>'データ貼り付け'!K138</f>
        <v>0</v>
      </c>
      <c r="F125" s="35">
        <f t="shared" si="2"/>
        <v>0</v>
      </c>
      <c r="G125" s="35">
        <f t="shared" si="3"/>
        <v>44.657999999999994</v>
      </c>
      <c r="H125" s="35">
        <f>'データ貼り付け'!L138</f>
        <v>0.000893</v>
      </c>
      <c r="I125" s="36">
        <f>'データ貼り付け'!F139</f>
        <v>0.044336</v>
      </c>
    </row>
    <row r="126" spans="1:9" ht="11.25">
      <c r="A126" s="39">
        <v>0.854166666666667</v>
      </c>
      <c r="B126" s="40">
        <f>'データ貼り付け'!B140</f>
        <v>0</v>
      </c>
      <c r="C126" s="36">
        <f>'データ貼り付け'!C140</f>
        <v>0.0008</v>
      </c>
      <c r="D126" s="35">
        <f>'データ貼り付け'!E140</f>
        <v>0.000894</v>
      </c>
      <c r="E126" s="35">
        <f>'データ貼り付け'!K139</f>
        <v>0</v>
      </c>
      <c r="F126" s="35">
        <f t="shared" si="2"/>
        <v>0</v>
      </c>
      <c r="G126" s="35">
        <f t="shared" si="3"/>
        <v>44.657999999999994</v>
      </c>
      <c r="H126" s="35">
        <f>'データ貼り付け'!L139</f>
        <v>0.000893</v>
      </c>
      <c r="I126" s="36">
        <f>'データ貼り付け'!F140</f>
        <v>0.044336</v>
      </c>
    </row>
    <row r="127" spans="1:9" ht="11.25">
      <c r="A127" s="39">
        <v>0.861111111111111</v>
      </c>
      <c r="B127" s="40">
        <f>'データ貼り付け'!B141</f>
        <v>0</v>
      </c>
      <c r="C127" s="36">
        <f>'データ貼り付け'!C141</f>
        <v>0.0008</v>
      </c>
      <c r="D127" s="35">
        <f>'データ貼り付け'!E141</f>
        <v>0.000894</v>
      </c>
      <c r="E127" s="35">
        <f>'データ貼り付け'!K140</f>
        <v>0</v>
      </c>
      <c r="F127" s="35">
        <f t="shared" si="2"/>
        <v>0</v>
      </c>
      <c r="G127" s="35">
        <f t="shared" si="3"/>
        <v>44.657999999999994</v>
      </c>
      <c r="H127" s="35">
        <f>'データ貼り付け'!L140</f>
        <v>0.000893</v>
      </c>
      <c r="I127" s="36">
        <f>'データ貼り付け'!F141</f>
        <v>0.044336</v>
      </c>
    </row>
    <row r="128" spans="1:9" ht="11.25">
      <c r="A128" s="39">
        <v>0.868055555555555</v>
      </c>
      <c r="B128" s="40">
        <f>'データ貼り付け'!B142</f>
        <v>0</v>
      </c>
      <c r="C128" s="36">
        <f>'データ貼り付け'!C142</f>
        <v>0.000775</v>
      </c>
      <c r="D128" s="35">
        <f>'データ貼り付け'!E142</f>
        <v>0.000668</v>
      </c>
      <c r="E128" s="35">
        <f>'データ貼り付け'!K141</f>
        <v>0</v>
      </c>
      <c r="F128" s="35">
        <f t="shared" si="2"/>
        <v>0</v>
      </c>
      <c r="G128" s="35">
        <f t="shared" si="3"/>
        <v>44.657999999999994</v>
      </c>
      <c r="H128" s="35">
        <f>'データ貼り付け'!L141</f>
        <v>0.000893</v>
      </c>
      <c r="I128" s="36">
        <f>'データ貼り付け'!F142</f>
        <v>0.036523</v>
      </c>
    </row>
    <row r="129" spans="1:9" ht="11.25">
      <c r="A129" s="39">
        <v>0.875</v>
      </c>
      <c r="B129" s="40">
        <f>'データ貼り付け'!B143</f>
        <v>0</v>
      </c>
      <c r="C129" s="36">
        <f>'データ貼り付け'!C143</f>
        <v>0.000775</v>
      </c>
      <c r="D129" s="35">
        <f>'データ貼り付け'!E143</f>
        <v>0.000894</v>
      </c>
      <c r="E129" s="35">
        <f>'データ貼り付け'!K142</f>
        <v>0</v>
      </c>
      <c r="F129" s="35">
        <f t="shared" si="2"/>
        <v>0</v>
      </c>
      <c r="G129" s="35">
        <f t="shared" si="3"/>
        <v>44.657999999999994</v>
      </c>
      <c r="H129" s="35">
        <f>'データ貼り付け'!L142</f>
        <v>0.000668</v>
      </c>
      <c r="I129" s="36">
        <f>'データ貼り付け'!F143</f>
        <v>0.044336</v>
      </c>
    </row>
    <row r="130" spans="1:9" ht="11.25">
      <c r="A130" s="39">
        <v>0.881944444444444</v>
      </c>
      <c r="B130" s="40">
        <f>'データ貼り付け'!B144</f>
        <v>0</v>
      </c>
      <c r="C130" s="36">
        <f>'データ貼り付け'!C144</f>
        <v>0.00075</v>
      </c>
      <c r="D130" s="35">
        <f>'データ貼り付け'!E144</f>
        <v>0.000668</v>
      </c>
      <c r="E130" s="35">
        <f>'データ貼り付け'!K143</f>
        <v>0</v>
      </c>
      <c r="F130" s="35">
        <f t="shared" si="2"/>
        <v>0</v>
      </c>
      <c r="G130" s="35">
        <f t="shared" si="3"/>
        <v>44.657999999999994</v>
      </c>
      <c r="H130" s="35">
        <f>'データ貼り付け'!L143</f>
        <v>0.000893</v>
      </c>
      <c r="I130" s="36">
        <f>'データ貼り付け'!F144</f>
        <v>0.036523</v>
      </c>
    </row>
    <row r="131" spans="1:9" ht="11.25">
      <c r="A131" s="39">
        <v>0.888888888888889</v>
      </c>
      <c r="B131" s="40">
        <f>'データ貼り付け'!B145</f>
        <v>0</v>
      </c>
      <c r="C131" s="36">
        <f>'データ貼り付け'!C145</f>
        <v>0.00075</v>
      </c>
      <c r="D131" s="35">
        <f>'データ貼り付け'!E145</f>
        <v>0.000668</v>
      </c>
      <c r="E131" s="35">
        <f>'データ貼り付け'!K144</f>
        <v>0</v>
      </c>
      <c r="F131" s="35">
        <f t="shared" si="2"/>
        <v>0</v>
      </c>
      <c r="G131" s="35">
        <f t="shared" si="3"/>
        <v>44.657999999999994</v>
      </c>
      <c r="H131" s="35">
        <f>'データ貼り付け'!L144</f>
        <v>0.000668</v>
      </c>
      <c r="I131" s="36">
        <f>'データ貼り付け'!F145</f>
        <v>0.036523</v>
      </c>
    </row>
    <row r="132" spans="1:9" ht="11.25">
      <c r="A132" s="39">
        <v>0.895833333333333</v>
      </c>
      <c r="B132" s="40">
        <f>'データ貼り付け'!B146</f>
        <v>0</v>
      </c>
      <c r="C132" s="36">
        <f>'データ貼り付け'!C146</f>
        <v>0.00075</v>
      </c>
      <c r="D132" s="35">
        <f>'データ貼り付け'!E146</f>
        <v>0.000668</v>
      </c>
      <c r="E132" s="35">
        <f>'データ貼り付け'!K145</f>
        <v>0</v>
      </c>
      <c r="F132" s="35">
        <f t="shared" si="2"/>
        <v>0</v>
      </c>
      <c r="G132" s="35">
        <f t="shared" si="3"/>
        <v>44.657999999999994</v>
      </c>
      <c r="H132" s="35">
        <f>'データ貼り付け'!L145</f>
        <v>0.000668</v>
      </c>
      <c r="I132" s="36">
        <f>'データ貼り付け'!F146</f>
        <v>0.036523</v>
      </c>
    </row>
    <row r="133" spans="1:9" ht="11.25">
      <c r="A133" s="39">
        <v>0.902777777777778</v>
      </c>
      <c r="B133" s="40">
        <f>'データ貼り付け'!B147</f>
        <v>0</v>
      </c>
      <c r="C133" s="36">
        <f>'データ貼り付け'!C147</f>
        <v>0.000725</v>
      </c>
      <c r="D133" s="35">
        <f>'データ貼り付け'!E147</f>
        <v>0.000668</v>
      </c>
      <c r="E133" s="35">
        <f>'データ貼り付け'!K146</f>
        <v>0</v>
      </c>
      <c r="F133" s="35">
        <f aca="true" t="shared" si="4" ref="F133:F147">ROUND((E132+E133)/2*600,6)</f>
        <v>0</v>
      </c>
      <c r="G133" s="35">
        <f aca="true" t="shared" si="5" ref="G133:G147">G132+F133</f>
        <v>44.657999999999994</v>
      </c>
      <c r="H133" s="35">
        <f>'データ貼り付け'!L146</f>
        <v>0.000668</v>
      </c>
      <c r="I133" s="36">
        <f>'データ貼り付け'!F147</f>
        <v>0.036523</v>
      </c>
    </row>
    <row r="134" spans="1:9" ht="11.25">
      <c r="A134" s="39">
        <v>0.909722222222222</v>
      </c>
      <c r="B134" s="40">
        <f>'データ貼り付け'!B148</f>
        <v>0</v>
      </c>
      <c r="C134" s="36">
        <f>'データ貼り付け'!C148</f>
        <v>0.000725</v>
      </c>
      <c r="D134" s="35">
        <f>'データ貼り付け'!E148</f>
        <v>0.000668</v>
      </c>
      <c r="E134" s="35">
        <f>'データ貼り付け'!K147</f>
        <v>0</v>
      </c>
      <c r="F134" s="35">
        <f t="shared" si="4"/>
        <v>0</v>
      </c>
      <c r="G134" s="35">
        <f t="shared" si="5"/>
        <v>44.657999999999994</v>
      </c>
      <c r="H134" s="35">
        <f>'データ貼り付け'!L147</f>
        <v>0.000668</v>
      </c>
      <c r="I134" s="36">
        <f>'データ貼り付け'!F148</f>
        <v>0.036523</v>
      </c>
    </row>
    <row r="135" spans="1:9" ht="11.25">
      <c r="A135" s="39">
        <v>0.916666666666667</v>
      </c>
      <c r="B135" s="40">
        <f>'データ貼り付け'!B149</f>
        <v>0</v>
      </c>
      <c r="C135" s="36">
        <f>'データ貼り付け'!C149</f>
        <v>0.0007</v>
      </c>
      <c r="D135" s="35">
        <f>'データ貼り付け'!E149</f>
        <v>0.000668</v>
      </c>
      <c r="E135" s="35">
        <f>'データ貼り付け'!K148</f>
        <v>0</v>
      </c>
      <c r="F135" s="35">
        <f t="shared" si="4"/>
        <v>0</v>
      </c>
      <c r="G135" s="35">
        <f t="shared" si="5"/>
        <v>44.657999999999994</v>
      </c>
      <c r="H135" s="35">
        <f>'データ貼り付け'!L148</f>
        <v>0.000668</v>
      </c>
      <c r="I135" s="36">
        <f>'データ貼り付け'!F149</f>
        <v>0.036523</v>
      </c>
    </row>
    <row r="136" spans="1:9" ht="11.25">
      <c r="A136" s="39">
        <v>0.923611111111111</v>
      </c>
      <c r="B136" s="40">
        <f>'データ貼り付け'!B150</f>
        <v>0</v>
      </c>
      <c r="C136" s="36">
        <f>'データ貼り付け'!C150</f>
        <v>0.0007</v>
      </c>
      <c r="D136" s="35">
        <f>'データ貼り付け'!E150</f>
        <v>0.000668</v>
      </c>
      <c r="E136" s="35">
        <f>'データ貼り付け'!K149</f>
        <v>0</v>
      </c>
      <c r="F136" s="35">
        <f t="shared" si="4"/>
        <v>0</v>
      </c>
      <c r="G136" s="35">
        <f t="shared" si="5"/>
        <v>44.657999999999994</v>
      </c>
      <c r="H136" s="35">
        <f>'データ貼り付け'!L149</f>
        <v>0.000668</v>
      </c>
      <c r="I136" s="36">
        <f>'データ貼り付け'!F150</f>
        <v>0.036523</v>
      </c>
    </row>
    <row r="137" spans="1:9" ht="11.25">
      <c r="A137" s="39">
        <v>0.930555555555555</v>
      </c>
      <c r="B137" s="40">
        <f>'データ貼り付け'!B151</f>
        <v>0</v>
      </c>
      <c r="C137" s="36">
        <f>'データ貼り付け'!C151</f>
        <v>0.0007</v>
      </c>
      <c r="D137" s="35">
        <f>'データ貼り付け'!E151</f>
        <v>0.000668</v>
      </c>
      <c r="E137" s="35">
        <f>'データ貼り付け'!K150</f>
        <v>0</v>
      </c>
      <c r="F137" s="35">
        <f t="shared" si="4"/>
        <v>0</v>
      </c>
      <c r="G137" s="35">
        <f t="shared" si="5"/>
        <v>44.657999999999994</v>
      </c>
      <c r="H137" s="35">
        <f>'データ貼り付け'!L150</f>
        <v>0.000668</v>
      </c>
      <c r="I137" s="36">
        <f>'データ貼り付け'!F151</f>
        <v>0.036523</v>
      </c>
    </row>
    <row r="138" spans="1:9" ht="11.25">
      <c r="A138" s="39">
        <v>0.9375</v>
      </c>
      <c r="B138" s="40">
        <f>'データ貼り付け'!B152</f>
        <v>0</v>
      </c>
      <c r="C138" s="36">
        <f>'データ貼り付け'!C152</f>
        <v>0.000675</v>
      </c>
      <c r="D138" s="35">
        <f>'データ貼り付け'!E152</f>
        <v>0.000668</v>
      </c>
      <c r="E138" s="35">
        <f>'データ貼り付け'!K151</f>
        <v>0</v>
      </c>
      <c r="F138" s="35">
        <f t="shared" si="4"/>
        <v>0</v>
      </c>
      <c r="G138" s="35">
        <f t="shared" si="5"/>
        <v>44.657999999999994</v>
      </c>
      <c r="H138" s="35">
        <f>'データ貼り付け'!L151</f>
        <v>0.000668</v>
      </c>
      <c r="I138" s="36">
        <f>'データ貼り付け'!F152</f>
        <v>0.036523</v>
      </c>
    </row>
    <row r="139" spans="1:9" ht="11.25">
      <c r="A139" s="39">
        <v>0.944444444444444</v>
      </c>
      <c r="B139" s="40">
        <f>'データ貼り付け'!B153</f>
        <v>0</v>
      </c>
      <c r="C139" s="36">
        <f>'データ貼り付け'!C153</f>
        <v>0.000675</v>
      </c>
      <c r="D139" s="35">
        <f>'データ貼り付け'!E153</f>
        <v>0.000668</v>
      </c>
      <c r="E139" s="35">
        <f>'データ貼り付け'!K152</f>
        <v>0</v>
      </c>
      <c r="F139" s="35">
        <f t="shared" si="4"/>
        <v>0</v>
      </c>
      <c r="G139" s="35">
        <f t="shared" si="5"/>
        <v>44.657999999999994</v>
      </c>
      <c r="H139" s="35">
        <f>'データ貼り付け'!L152</f>
        <v>0.000668</v>
      </c>
      <c r="I139" s="36">
        <f>'データ貼り付け'!F153</f>
        <v>0.036523</v>
      </c>
    </row>
    <row r="140" spans="1:9" ht="11.25">
      <c r="A140" s="39">
        <v>0.951388888888889</v>
      </c>
      <c r="B140" s="40">
        <f>'データ貼り付け'!B154</f>
        <v>0</v>
      </c>
      <c r="C140" s="36">
        <f>'データ貼り付け'!C154</f>
        <v>0.000675</v>
      </c>
      <c r="D140" s="35">
        <f>'データ貼り付け'!E154</f>
        <v>0.000668</v>
      </c>
      <c r="E140" s="35">
        <f>'データ貼り付け'!K153</f>
        <v>0</v>
      </c>
      <c r="F140" s="35">
        <f t="shared" si="4"/>
        <v>0</v>
      </c>
      <c r="G140" s="35">
        <f t="shared" si="5"/>
        <v>44.657999999999994</v>
      </c>
      <c r="H140" s="35">
        <f>'データ貼り付け'!L153</f>
        <v>0.000668</v>
      </c>
      <c r="I140" s="36">
        <f>'データ貼り付け'!F154</f>
        <v>0.036523</v>
      </c>
    </row>
    <row r="141" spans="1:9" ht="11.25">
      <c r="A141" s="39">
        <v>0.958333333333333</v>
      </c>
      <c r="B141" s="40">
        <f>'データ貼り付け'!B155</f>
        <v>0</v>
      </c>
      <c r="C141" s="36">
        <f>'データ貼り付け'!C155</f>
        <v>0.00065</v>
      </c>
      <c r="D141" s="35">
        <f>'データ貼り付け'!E155</f>
        <v>0.000668</v>
      </c>
      <c r="E141" s="35">
        <f>'データ貼り付け'!K154</f>
        <v>0</v>
      </c>
      <c r="F141" s="35">
        <f t="shared" si="4"/>
        <v>0</v>
      </c>
      <c r="G141" s="35">
        <f t="shared" si="5"/>
        <v>44.657999999999994</v>
      </c>
      <c r="H141" s="35">
        <f>'データ貼り付け'!L154</f>
        <v>0.000668</v>
      </c>
      <c r="I141" s="36">
        <f>'データ貼り付け'!F155</f>
        <v>0.036523</v>
      </c>
    </row>
    <row r="142" spans="1:9" ht="11.25">
      <c r="A142" s="39">
        <v>0.965277777777778</v>
      </c>
      <c r="B142" s="40">
        <f>'データ貼り付け'!B156</f>
        <v>0</v>
      </c>
      <c r="C142" s="36">
        <f>'データ貼り付け'!C156</f>
        <v>0.00065</v>
      </c>
      <c r="D142" s="35">
        <f>'データ貼り付け'!E156</f>
        <v>0.000668</v>
      </c>
      <c r="E142" s="35">
        <f>'データ貼り付け'!K155</f>
        <v>0</v>
      </c>
      <c r="F142" s="35">
        <f t="shared" si="4"/>
        <v>0</v>
      </c>
      <c r="G142" s="35">
        <f t="shared" si="5"/>
        <v>44.657999999999994</v>
      </c>
      <c r="H142" s="35">
        <f>'データ貼り付け'!L155</f>
        <v>0.000668</v>
      </c>
      <c r="I142" s="36">
        <f>'データ貼り付け'!F156</f>
        <v>0.036523</v>
      </c>
    </row>
    <row r="143" spans="1:9" ht="11.25">
      <c r="A143" s="39">
        <v>0.972222222222222</v>
      </c>
      <c r="B143" s="40">
        <f>'データ貼り付け'!B157</f>
        <v>0</v>
      </c>
      <c r="C143" s="36">
        <f>'データ貼り付け'!C157</f>
        <v>0.00065</v>
      </c>
      <c r="D143" s="35">
        <f>'データ貼り付け'!E157</f>
        <v>0.000668</v>
      </c>
      <c r="E143" s="35">
        <f>'データ貼り付け'!K156</f>
        <v>0</v>
      </c>
      <c r="F143" s="35">
        <f t="shared" si="4"/>
        <v>0</v>
      </c>
      <c r="G143" s="35">
        <f t="shared" si="5"/>
        <v>44.657999999999994</v>
      </c>
      <c r="H143" s="35">
        <f>'データ貼り付け'!L156</f>
        <v>0.000668</v>
      </c>
      <c r="I143" s="36">
        <f>'データ貼り付け'!F157</f>
        <v>0.036523</v>
      </c>
    </row>
    <row r="144" spans="1:9" ht="11.25">
      <c r="A144" s="39">
        <v>0.979166666666667</v>
      </c>
      <c r="B144" s="40">
        <f>'データ貼り付け'!B158</f>
        <v>0</v>
      </c>
      <c r="C144" s="36">
        <f>'データ貼り付け'!C158</f>
        <v>0.000625</v>
      </c>
      <c r="D144" s="35">
        <f>'データ貼り付け'!E158</f>
        <v>0.000668</v>
      </c>
      <c r="E144" s="35">
        <f>'データ貼り付け'!K157</f>
        <v>0</v>
      </c>
      <c r="F144" s="35">
        <f t="shared" si="4"/>
        <v>0</v>
      </c>
      <c r="G144" s="35">
        <f t="shared" si="5"/>
        <v>44.657999999999994</v>
      </c>
      <c r="H144" s="35">
        <f>'データ貼り付け'!L157</f>
        <v>0.000668</v>
      </c>
      <c r="I144" s="36">
        <f>'データ貼り付け'!F158</f>
        <v>0.036523</v>
      </c>
    </row>
    <row r="145" spans="1:9" ht="11.25">
      <c r="A145" s="39">
        <v>0.986111111111111</v>
      </c>
      <c r="B145" s="40">
        <f>'データ貼り付け'!B159</f>
        <v>0</v>
      </c>
      <c r="C145" s="36">
        <f>'データ貼り付け'!C159</f>
        <v>0.000625</v>
      </c>
      <c r="D145" s="35">
        <f>'データ貼り付け'!E159</f>
        <v>0.000668</v>
      </c>
      <c r="E145" s="35">
        <f>'データ貼り付け'!K158</f>
        <v>0</v>
      </c>
      <c r="F145" s="35">
        <f t="shared" si="4"/>
        <v>0</v>
      </c>
      <c r="G145" s="35">
        <f t="shared" si="5"/>
        <v>44.657999999999994</v>
      </c>
      <c r="H145" s="35">
        <f>'データ貼り付け'!L158</f>
        <v>0.000668</v>
      </c>
      <c r="I145" s="36">
        <f>'データ貼り付け'!F159</f>
        <v>0.036523</v>
      </c>
    </row>
    <row r="146" spans="1:9" ht="11.25">
      <c r="A146" s="39">
        <v>0.993055555555555</v>
      </c>
      <c r="B146" s="40">
        <f>'データ貼り付け'!B160</f>
        <v>0</v>
      </c>
      <c r="C146" s="36">
        <f>'データ貼り付け'!C160</f>
        <v>0.000625</v>
      </c>
      <c r="D146" s="35">
        <f>'データ貼り付け'!E160</f>
        <v>0.000668</v>
      </c>
      <c r="E146" s="35">
        <f>'データ貼り付け'!K159</f>
        <v>0</v>
      </c>
      <c r="F146" s="35">
        <f t="shared" si="4"/>
        <v>0</v>
      </c>
      <c r="G146" s="35">
        <f t="shared" si="5"/>
        <v>44.657999999999994</v>
      </c>
      <c r="H146" s="35">
        <f>'データ貼り付け'!L159</f>
        <v>0.000668</v>
      </c>
      <c r="I146" s="36">
        <f>'データ貼り付け'!F160</f>
        <v>0.036523</v>
      </c>
    </row>
    <row r="147" spans="1:9" ht="11.25">
      <c r="A147" s="41" t="s">
        <v>112</v>
      </c>
      <c r="B147" s="40" t="e">
        <f>データ貼り付け!#REF!</f>
        <v>#REF!</v>
      </c>
      <c r="C147" s="36" t="e">
        <f>データ貼り付け!#REF!</f>
        <v>#REF!</v>
      </c>
      <c r="D147" s="35" t="e">
        <f>データ貼り付け!#REF!</f>
        <v>#REF!</v>
      </c>
      <c r="E147" s="35">
        <f>'データ貼り付け'!K160</f>
        <v>0</v>
      </c>
      <c r="F147" s="35">
        <f t="shared" si="4"/>
        <v>0</v>
      </c>
      <c r="G147" s="35">
        <f t="shared" si="5"/>
        <v>44.657999999999994</v>
      </c>
      <c r="H147" s="35">
        <f>'データ貼り付け'!L160</f>
        <v>0.000668</v>
      </c>
      <c r="I147" s="36" t="e">
        <f>データ貼り付け!#REF!</f>
        <v>#REF!</v>
      </c>
    </row>
  </sheetData>
  <sheetProtection password="C714" sheet="1"/>
  <mergeCells count="1">
    <mergeCell ref="L81:L8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8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A116"/>
  <sheetViews>
    <sheetView showGridLines="0" zoomScale="75" zoomScaleNormal="75" zoomScaleSheetLayoutView="100" zoomScalePageLayoutView="0" workbookViewId="0" topLeftCell="A10">
      <selection activeCell="H95" sqref="H95:J95"/>
    </sheetView>
  </sheetViews>
  <sheetFormatPr defaultColWidth="9.00390625" defaultRowHeight="13.5" customHeight="1"/>
  <cols>
    <col min="1" max="1" width="1.75390625" style="58" customWidth="1"/>
    <col min="2" max="2" width="2.25390625" style="58" customWidth="1"/>
    <col min="3" max="3" width="13.125" style="58" customWidth="1"/>
    <col min="4" max="4" width="16.25390625" style="58" customWidth="1"/>
    <col min="5" max="5" width="2.75390625" style="58" customWidth="1"/>
    <col min="6" max="6" width="8.75390625" style="60" customWidth="1"/>
    <col min="7" max="7" width="11.00390625" style="60" customWidth="1"/>
    <col min="8" max="9" width="3.75390625" style="60" customWidth="1"/>
    <col min="10" max="11" width="6.625" style="60" bestFit="1" customWidth="1"/>
    <col min="12" max="12" width="6.75390625" style="60" bestFit="1" customWidth="1"/>
    <col min="13" max="16" width="11.50390625" style="58" customWidth="1"/>
    <col min="17" max="18" width="4.50390625" style="58" customWidth="1"/>
    <col min="19" max="19" width="2.125" style="58" customWidth="1"/>
    <col min="20" max="20" width="8.00390625" style="59" bestFit="1" customWidth="1"/>
    <col min="21" max="21" width="13.75390625" style="60" bestFit="1" customWidth="1"/>
    <col min="22" max="22" width="20.50390625" style="60" bestFit="1" customWidth="1"/>
    <col min="23" max="24" width="19.50390625" style="60" bestFit="1" customWidth="1"/>
    <col min="25" max="25" width="20.50390625" style="58" bestFit="1" customWidth="1"/>
    <col min="26" max="26" width="18.625" style="58" bestFit="1" customWidth="1"/>
    <col min="27" max="16384" width="9.00390625" style="58" customWidth="1"/>
  </cols>
  <sheetData>
    <row r="1" spans="1:17" ht="13.5" customHeight="1" hidden="1">
      <c r="A1" s="56"/>
      <c r="B1" s="56"/>
      <c r="C1" s="56"/>
      <c r="D1" s="56"/>
      <c r="E1" s="56"/>
      <c r="F1" s="57"/>
      <c r="G1" s="57"/>
      <c r="H1" s="57"/>
      <c r="I1" s="57"/>
      <c r="J1" s="57"/>
      <c r="K1" s="57"/>
      <c r="L1" s="57"/>
      <c r="M1" s="56"/>
      <c r="N1" s="56"/>
      <c r="O1" s="56"/>
      <c r="P1" s="56"/>
      <c r="Q1" s="56"/>
    </row>
    <row r="2" spans="1:17" ht="13.5" customHeight="1" hidden="1">
      <c r="A2" s="56"/>
      <c r="B2" s="56"/>
      <c r="C2" s="56"/>
      <c r="D2" s="56"/>
      <c r="E2" s="56"/>
      <c r="F2" s="57"/>
      <c r="G2" s="57"/>
      <c r="H2" s="57"/>
      <c r="I2" s="57"/>
      <c r="J2" s="57"/>
      <c r="K2" s="374"/>
      <c r="L2" s="374"/>
      <c r="M2" s="56"/>
      <c r="N2" s="56"/>
      <c r="O2" s="56"/>
      <c r="P2" s="56"/>
      <c r="Q2" s="56"/>
    </row>
    <row r="3" spans="1:17" ht="13.5" customHeight="1" hidden="1">
      <c r="A3" s="56"/>
      <c r="B3" s="419"/>
      <c r="C3" s="419"/>
      <c r="D3" s="419"/>
      <c r="E3" s="419"/>
      <c r="F3" s="419"/>
      <c r="G3" s="419"/>
      <c r="H3" s="419"/>
      <c r="I3" s="419"/>
      <c r="J3" s="419"/>
      <c r="K3" s="374"/>
      <c r="L3" s="374"/>
      <c r="M3" s="56"/>
      <c r="N3" s="56"/>
      <c r="O3" s="56"/>
      <c r="P3" s="56"/>
      <c r="Q3" s="56"/>
    </row>
    <row r="4" spans="1:17" ht="13.5" customHeight="1" hidden="1">
      <c r="A4" s="56"/>
      <c r="B4" s="56"/>
      <c r="C4" s="56"/>
      <c r="D4" s="56"/>
      <c r="E4" s="56"/>
      <c r="F4" s="57"/>
      <c r="G4" s="57"/>
      <c r="H4" s="57"/>
      <c r="I4" s="57"/>
      <c r="J4" s="57"/>
      <c r="K4" s="374"/>
      <c r="L4" s="374"/>
      <c r="M4" s="56"/>
      <c r="N4" s="56"/>
      <c r="O4" s="56"/>
      <c r="P4" s="56"/>
      <c r="Q4" s="56"/>
    </row>
    <row r="5" spans="1:17" ht="13.5" customHeight="1" hidden="1">
      <c r="A5" s="56"/>
      <c r="B5" s="56"/>
      <c r="C5" s="56"/>
      <c r="D5" s="56"/>
      <c r="E5" s="56"/>
      <c r="F5" s="57"/>
      <c r="G5" s="57"/>
      <c r="H5" s="57"/>
      <c r="I5" s="57"/>
      <c r="J5" s="56"/>
      <c r="K5" s="57"/>
      <c r="L5" s="57"/>
      <c r="M5" s="56"/>
      <c r="N5" s="56"/>
      <c r="O5" s="56"/>
      <c r="P5" s="56"/>
      <c r="Q5" s="56"/>
    </row>
    <row r="6" spans="1:17" ht="13.5" customHeight="1" hidden="1">
      <c r="A6" s="56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57"/>
      <c r="N6" s="57"/>
      <c r="O6" s="57"/>
      <c r="P6" s="57"/>
      <c r="Q6" s="61"/>
    </row>
    <row r="7" spans="1:17" ht="13.5" customHeight="1" hidden="1">
      <c r="A7" s="56"/>
      <c r="B7" s="396"/>
      <c r="C7" s="396"/>
      <c r="D7" s="396"/>
      <c r="E7" s="396"/>
      <c r="F7" s="396"/>
      <c r="G7" s="57"/>
      <c r="H7" s="374"/>
      <c r="I7" s="374"/>
      <c r="J7" s="374"/>
      <c r="K7" s="374"/>
      <c r="L7" s="374"/>
      <c r="M7" s="56"/>
      <c r="N7" s="56"/>
      <c r="O7" s="56"/>
      <c r="P7" s="56"/>
      <c r="Q7" s="56"/>
    </row>
    <row r="8" spans="1:17" ht="13.5" customHeight="1" hidden="1">
      <c r="A8" s="56"/>
      <c r="B8" s="374"/>
      <c r="C8" s="396"/>
      <c r="D8" s="396"/>
      <c r="E8" s="374"/>
      <c r="F8" s="374"/>
      <c r="G8" s="57"/>
      <c r="H8" s="375"/>
      <c r="I8" s="375"/>
      <c r="J8" s="375"/>
      <c r="K8" s="395"/>
      <c r="L8" s="395"/>
      <c r="M8" s="62"/>
      <c r="N8" s="62"/>
      <c r="O8" s="62"/>
      <c r="P8" s="62"/>
      <c r="Q8" s="372"/>
    </row>
    <row r="9" spans="1:17" ht="13.5" customHeight="1" hidden="1">
      <c r="A9" s="56"/>
      <c r="B9" s="374"/>
      <c r="C9" s="398"/>
      <c r="D9" s="398"/>
      <c r="E9" s="374"/>
      <c r="F9" s="374"/>
      <c r="G9" s="57"/>
      <c r="H9" s="375"/>
      <c r="I9" s="375"/>
      <c r="J9" s="375"/>
      <c r="K9" s="395"/>
      <c r="L9" s="395"/>
      <c r="M9" s="62"/>
      <c r="N9" s="62"/>
      <c r="O9" s="62"/>
      <c r="P9" s="62"/>
      <c r="Q9" s="372"/>
    </row>
    <row r="10" spans="1:27" ht="13.5" customHeight="1">
      <c r="A10" s="56"/>
      <c r="B10" s="374"/>
      <c r="C10" s="64"/>
      <c r="D10" s="56"/>
      <c r="E10" s="374"/>
      <c r="F10" s="374"/>
      <c r="G10" s="57"/>
      <c r="H10" s="403"/>
      <c r="I10" s="403"/>
      <c r="J10" s="403"/>
      <c r="K10" s="414"/>
      <c r="L10" s="414"/>
      <c r="M10" s="62"/>
      <c r="N10" s="62"/>
      <c r="O10" s="62"/>
      <c r="P10" s="62"/>
      <c r="Q10" s="372"/>
      <c r="R10" s="65"/>
      <c r="S10" s="65"/>
      <c r="T10" s="66"/>
      <c r="U10" s="67"/>
      <c r="V10" s="67"/>
      <c r="W10" s="67"/>
      <c r="X10" s="67"/>
      <c r="Y10" s="65"/>
      <c r="Z10" s="65"/>
      <c r="AA10" s="65"/>
    </row>
    <row r="11" spans="1:27" ht="13.5" customHeight="1" thickBot="1">
      <c r="A11" s="56"/>
      <c r="B11" s="56"/>
      <c r="C11" s="398"/>
      <c r="D11" s="398"/>
      <c r="E11" s="374"/>
      <c r="F11" s="374"/>
      <c r="G11" s="57"/>
      <c r="H11" s="375"/>
      <c r="I11" s="375"/>
      <c r="J11" s="375"/>
      <c r="K11" s="395"/>
      <c r="L11" s="395"/>
      <c r="M11" s="62"/>
      <c r="N11" s="62"/>
      <c r="O11" s="62"/>
      <c r="P11" s="62"/>
      <c r="Q11" s="372"/>
      <c r="R11" s="65"/>
      <c r="S11" s="65"/>
      <c r="T11" s="308" t="s">
        <v>16</v>
      </c>
      <c r="U11" s="309"/>
      <c r="V11" s="309"/>
      <c r="W11" s="309"/>
      <c r="X11" s="310"/>
      <c r="Y11" s="65"/>
      <c r="Z11" s="65"/>
      <c r="AA11" s="65"/>
    </row>
    <row r="12" spans="1:27" ht="13.5" customHeight="1" thickTop="1">
      <c r="A12" s="56"/>
      <c r="B12" s="56"/>
      <c r="C12" s="64"/>
      <c r="D12" s="56"/>
      <c r="E12" s="374"/>
      <c r="F12" s="374"/>
      <c r="G12" s="57"/>
      <c r="H12" s="403"/>
      <c r="I12" s="403"/>
      <c r="J12" s="403"/>
      <c r="K12" s="414"/>
      <c r="L12" s="414"/>
      <c r="M12" s="62"/>
      <c r="N12" s="62"/>
      <c r="O12" s="62"/>
      <c r="P12" s="62"/>
      <c r="Q12" s="372"/>
      <c r="R12" s="65"/>
      <c r="S12" s="65"/>
      <c r="T12" s="68" t="s">
        <v>18</v>
      </c>
      <c r="U12" s="368" t="s">
        <v>19</v>
      </c>
      <c r="V12" s="368"/>
      <c r="W12" s="368" t="s">
        <v>22</v>
      </c>
      <c r="X12" s="368"/>
      <c r="Y12" s="65"/>
      <c r="Z12" s="65"/>
      <c r="AA12" s="65"/>
    </row>
    <row r="13" spans="1:27" ht="13.5" customHeight="1">
      <c r="A13" s="56"/>
      <c r="B13" s="56"/>
      <c r="C13" s="396"/>
      <c r="D13" s="69"/>
      <c r="E13" s="374"/>
      <c r="F13" s="374"/>
      <c r="G13" s="57"/>
      <c r="H13" s="416"/>
      <c r="I13" s="416"/>
      <c r="J13" s="416"/>
      <c r="K13" s="416"/>
      <c r="L13" s="416"/>
      <c r="M13" s="56"/>
      <c r="N13" s="56"/>
      <c r="O13" s="56"/>
      <c r="P13" s="56"/>
      <c r="Q13" s="373"/>
      <c r="R13" s="65"/>
      <c r="S13" s="65"/>
      <c r="T13" s="71" t="s">
        <v>26</v>
      </c>
      <c r="U13" s="72" t="s">
        <v>20</v>
      </c>
      <c r="V13" s="72" t="s">
        <v>21</v>
      </c>
      <c r="W13" s="72" t="s">
        <v>23</v>
      </c>
      <c r="X13" s="72" t="s">
        <v>21</v>
      </c>
      <c r="Y13" s="65"/>
      <c r="Z13" s="65"/>
      <c r="AA13" s="65"/>
    </row>
    <row r="14" spans="1:27" ht="13.5" customHeight="1">
      <c r="A14" s="56"/>
      <c r="B14" s="56"/>
      <c r="C14" s="396"/>
      <c r="D14" s="69"/>
      <c r="E14" s="374"/>
      <c r="F14" s="374"/>
      <c r="G14" s="57"/>
      <c r="H14" s="416"/>
      <c r="I14" s="416"/>
      <c r="J14" s="416"/>
      <c r="K14" s="416"/>
      <c r="L14" s="416"/>
      <c r="M14" s="56"/>
      <c r="N14" s="56"/>
      <c r="O14" s="56"/>
      <c r="P14" s="56"/>
      <c r="Q14" s="372"/>
      <c r="R14" s="65"/>
      <c r="S14" s="65"/>
      <c r="T14" s="71" t="s">
        <v>25</v>
      </c>
      <c r="U14" s="72" t="s">
        <v>77</v>
      </c>
      <c r="V14" s="72" t="s">
        <v>24</v>
      </c>
      <c r="W14" s="72" t="s">
        <v>24</v>
      </c>
      <c r="X14" s="72" t="s">
        <v>24</v>
      </c>
      <c r="Y14" s="65"/>
      <c r="Z14" s="65"/>
      <c r="AA14" s="65"/>
    </row>
    <row r="15" spans="1:27" ht="13.5" customHeight="1">
      <c r="A15" s="56"/>
      <c r="B15" s="56"/>
      <c r="C15" s="64"/>
      <c r="D15" s="69"/>
      <c r="E15" s="374"/>
      <c r="F15" s="374"/>
      <c r="G15" s="57"/>
      <c r="H15" s="417"/>
      <c r="I15" s="417"/>
      <c r="J15" s="417"/>
      <c r="K15" s="418"/>
      <c r="L15" s="418"/>
      <c r="M15" s="63"/>
      <c r="N15" s="63"/>
      <c r="O15" s="63"/>
      <c r="P15" s="63"/>
      <c r="Q15" s="61"/>
      <c r="R15" s="65"/>
      <c r="S15" s="65"/>
      <c r="T15" s="71" t="s">
        <v>37</v>
      </c>
      <c r="U15" s="72" t="s">
        <v>38</v>
      </c>
      <c r="V15" s="72" t="s">
        <v>39</v>
      </c>
      <c r="W15" s="72" t="s">
        <v>40</v>
      </c>
      <c r="X15" s="72" t="s">
        <v>41</v>
      </c>
      <c r="Y15" s="65"/>
      <c r="Z15" s="65"/>
      <c r="AA15" s="65"/>
    </row>
    <row r="16" spans="1:27" ht="13.5" customHeight="1">
      <c r="A16" s="56"/>
      <c r="B16" s="56"/>
      <c r="C16" s="396"/>
      <c r="D16" s="69"/>
      <c r="E16" s="374"/>
      <c r="F16" s="374"/>
      <c r="G16" s="57"/>
      <c r="H16" s="397"/>
      <c r="I16" s="397"/>
      <c r="J16" s="397"/>
      <c r="K16" s="397"/>
      <c r="L16" s="397"/>
      <c r="M16" s="56"/>
      <c r="N16" s="56"/>
      <c r="O16" s="56"/>
      <c r="P16" s="56"/>
      <c r="Q16" s="374"/>
      <c r="R16" s="65"/>
      <c r="S16" s="65"/>
      <c r="T16" s="71" t="s">
        <v>42</v>
      </c>
      <c r="U16" s="72" t="s">
        <v>43</v>
      </c>
      <c r="V16" s="72" t="s">
        <v>78</v>
      </c>
      <c r="W16" s="72" t="s">
        <v>79</v>
      </c>
      <c r="X16" s="72" t="s">
        <v>80</v>
      </c>
      <c r="Y16" s="65"/>
      <c r="Z16" s="65"/>
      <c r="AA16" s="65"/>
    </row>
    <row r="17" spans="1:27" ht="13.5" customHeight="1" thickBot="1">
      <c r="A17" s="56"/>
      <c r="B17" s="56"/>
      <c r="C17" s="396"/>
      <c r="D17" s="69"/>
      <c r="E17" s="374"/>
      <c r="F17" s="374"/>
      <c r="G17" s="57"/>
      <c r="H17" s="397"/>
      <c r="I17" s="397"/>
      <c r="J17" s="397"/>
      <c r="K17" s="397"/>
      <c r="L17" s="397"/>
      <c r="M17" s="56"/>
      <c r="N17" s="56"/>
      <c r="O17" s="56"/>
      <c r="P17" s="56"/>
      <c r="Q17" s="374"/>
      <c r="R17" s="65"/>
      <c r="S17" s="65"/>
      <c r="T17" s="73" t="s">
        <v>44</v>
      </c>
      <c r="U17" s="74" t="s">
        <v>45</v>
      </c>
      <c r="V17" s="74" t="s">
        <v>46</v>
      </c>
      <c r="W17" s="74" t="s">
        <v>46</v>
      </c>
      <c r="X17" s="74" t="s">
        <v>46</v>
      </c>
      <c r="Y17" s="65"/>
      <c r="Z17" s="65"/>
      <c r="AA17" s="65"/>
    </row>
    <row r="18" spans="1:27" ht="13.5" customHeight="1">
      <c r="A18" s="56"/>
      <c r="B18" s="5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63"/>
      <c r="N18" s="63"/>
      <c r="O18" s="63"/>
      <c r="P18" s="63"/>
      <c r="Q18" s="56"/>
      <c r="R18" s="65"/>
      <c r="S18" s="65"/>
      <c r="T18" s="75" t="s">
        <v>47</v>
      </c>
      <c r="U18" s="76" t="str">
        <f>IF(H32&lt;0.2,"-",IF(H32&gt;1,"-",IF(H30&gt;=2,"-",IF(H31=1,ROUND((0.475*H32+0.945)*H34^2+(6.07*H32+1.01)*H34+2.57*H32-0.188,2),"-"))))</f>
        <v>-</v>
      </c>
      <c r="V18" s="76" t="str">
        <f>IF(H32&lt;=1,"-",IF(H32&gt;=10,"-",IF(H30&gt;=2,"-",IF(H31=1,(6.244*H32+2.853)*H34+0.93*H32^2+1.606*H32-0.773,"-"))))</f>
        <v>-</v>
      </c>
      <c r="W18" s="76" t="str">
        <f>IF(H32&lt;0.3,"-",IF(H32&gt;1,"-",IF(H30&gt;=2,"-",IF(H31=2,(1.497*H32-0.1)*H34+1.13*H32^2+0.638*H32-0.011,"-"))))</f>
        <v>-</v>
      </c>
      <c r="X18" s="77" t="str">
        <f>IF(H32&lt;=1,"-",IF(H32&gt;=10,"-",IF(H30&gt;=2,"-",IF(H31=2,(2.556*H32-2.052)*H34+0.924*H32^2+0.993*H32-0.087,"-"))))</f>
        <v>-</v>
      </c>
      <c r="Y18" s="65"/>
      <c r="Z18" s="65"/>
      <c r="AA18" s="65"/>
    </row>
    <row r="19" spans="1:27" ht="13.5" customHeight="1">
      <c r="A19" s="56"/>
      <c r="B19" s="56"/>
      <c r="C19" s="415" t="s">
        <v>243</v>
      </c>
      <c r="D19" s="374"/>
      <c r="E19" s="374"/>
      <c r="F19" s="374"/>
      <c r="G19" s="57"/>
      <c r="H19" s="411"/>
      <c r="I19" s="412"/>
      <c r="J19" s="413"/>
      <c r="K19" s="78" t="s">
        <v>171</v>
      </c>
      <c r="L19" s="79"/>
      <c r="M19" s="56"/>
      <c r="N19" s="56"/>
      <c r="O19" s="56"/>
      <c r="P19" s="56"/>
      <c r="Q19" s="57"/>
      <c r="R19" s="65"/>
      <c r="S19" s="65"/>
      <c r="T19" s="80" t="s">
        <v>48</v>
      </c>
      <c r="U19" s="81" t="str">
        <f>IF(J32&lt;0.2,"-",IF(J32&gt;1,"-",IF(J30&gt;=2,"-",IF(J31=1,(0.475*J32+0.945)*J34^2+(6.07*J32+1.01)*J34+2.57*J32-0.188,"-"))))</f>
        <v>-</v>
      </c>
      <c r="V19" s="81" t="str">
        <f>IF(J32&lt;=1,"-",IF(J32&gt;=10,"-",IF(J30&gt;=2,"-",IF(J31=1,(6.244*J32+2.853)*J34+0.93*J32^2+1.606*J32-0.773,"-"))))</f>
        <v>-</v>
      </c>
      <c r="W19" s="81" t="str">
        <f>IF(J32&lt;0.3,"-",IF(J32&gt;1,"-",IF(J30&gt;=2,"-",IF(J31=2,(1.497*J32-0.1)*J34+1.13*J32^2+0.638*J32-0.011,"-"))))</f>
        <v>-</v>
      </c>
      <c r="X19" s="82" t="str">
        <f>IF(J32&lt;=1,"-",IF(J32&gt;=10,"-",IF(J30&gt;=2,"-",IF(J31=2,(2.556*J32-2.052)*J34+0.924*J32^2+0.993*J32-0.087,"-"))))</f>
        <v>-</v>
      </c>
      <c r="Y19" s="65"/>
      <c r="Z19" s="65"/>
      <c r="AA19" s="65"/>
    </row>
    <row r="20" spans="1:27" ht="13.5" customHeight="1">
      <c r="A20" s="56"/>
      <c r="B20" s="56"/>
      <c r="C20" s="56"/>
      <c r="D20" s="69"/>
      <c r="E20" s="374"/>
      <c r="F20" s="374"/>
      <c r="G20" s="57"/>
      <c r="H20" s="382" t="s">
        <v>205</v>
      </c>
      <c r="I20" s="383"/>
      <c r="J20" s="384"/>
      <c r="K20" s="78" t="s">
        <v>182</v>
      </c>
      <c r="L20" s="83"/>
      <c r="M20" s="56"/>
      <c r="N20" s="56"/>
      <c r="O20" s="56"/>
      <c r="Q20" s="57"/>
      <c r="R20" s="65"/>
      <c r="S20" s="65"/>
      <c r="T20" s="80" t="s">
        <v>69</v>
      </c>
      <c r="U20" s="81" t="str">
        <f>IF(K32&lt;0.2,"-",IF(K32&gt;1,"-",IF(K30&gt;=2,"-",IF(K31=1,(0.475*K32+0.945)*K34^2+(6.07*K32+1.01)*K34+2.57*K32-0.188,"-"))))</f>
        <v>-</v>
      </c>
      <c r="V20" s="81" t="str">
        <f>IF(K32&lt;=1,"-",IF(K32&gt;=10,"-",IF(K30&gt;=2,"-",IF(K31=1,(6.244*K32+2.853)*K34+0.93*K32^2+1.606*K32-0.773,"-"))))</f>
        <v>-</v>
      </c>
      <c r="W20" s="81" t="str">
        <f>IF(K32&lt;0.3,"-",IF(K32&gt;1,"-",IF(K30&gt;=2,"-",IF(K31=2,(1.497*K32-0.1)*K34+1.13*K32^2+0.638*K32-0.011,"-"))))</f>
        <v>-</v>
      </c>
      <c r="X20" s="82" t="str">
        <f>IF(K32&lt;=1,"-",IF(K32&gt;=10,"-",IF(K30&gt;=2,"-",IF(K31=2,(2.556*K32-2.052)*K34+0.924*K32^2+0.993*K32-0.087,"-"))))</f>
        <v>-</v>
      </c>
      <c r="Y20" s="65"/>
      <c r="Z20" s="65"/>
      <c r="AA20" s="65"/>
    </row>
    <row r="21" spans="1:27" ht="13.5" customHeight="1" thickBot="1">
      <c r="A21" s="56"/>
      <c r="B21" s="56"/>
      <c r="C21" s="56"/>
      <c r="D21" s="69"/>
      <c r="E21" s="374"/>
      <c r="F21" s="374"/>
      <c r="G21" s="57"/>
      <c r="H21" s="404" t="s">
        <v>206</v>
      </c>
      <c r="I21" s="405"/>
      <c r="J21" s="406"/>
      <c r="K21" s="78" t="s">
        <v>183</v>
      </c>
      <c r="L21" s="84"/>
      <c r="M21" s="56"/>
      <c r="N21" s="56"/>
      <c r="O21" s="56"/>
      <c r="P21" s="56"/>
      <c r="Q21" s="57"/>
      <c r="R21" s="65"/>
      <c r="S21" s="65"/>
      <c r="T21" s="85" t="s">
        <v>92</v>
      </c>
      <c r="U21" s="86" t="str">
        <f>IF(L32&lt;0.2,"-",IF(L32&gt;1,"-",IF(L30&gt;=2,"-",IF(L31=1,(0.475*L32+0.945)*L34^2+(6.07*L32+1.01)*L34+2.57*L32-0.188,"-"))))</f>
        <v>-</v>
      </c>
      <c r="V21" s="86" t="str">
        <f>IF(L32&lt;=1,"-",IF(L32&gt;=10,"-",IF(L30&gt;=2,"-",IF(L31=1,(6.244*L32+2.853)*L34+0.93*L32^2+1.606*L32-0.773,"-"))))</f>
        <v>-</v>
      </c>
      <c r="W21" s="86" t="str">
        <f>IF(L32&lt;0.3,"-",IF(L32&gt;1,"-",IF(L30&gt;=2,"-",IF(L31=2,(1.497*L32-0.1)*L34+1.13*L32^2+0.638*L32-0.011,"-"))))</f>
        <v>-</v>
      </c>
      <c r="X21" s="87" t="str">
        <f>IF(L32&lt;=1,"-",IF(L32&gt;=10,"-",IF(L30&gt;=2,"-",IF(L31=2,(2.556*L32-2.052)*L34+0.924*L32^2+0.993*L32-0.087,"-"))))</f>
        <v>-</v>
      </c>
      <c r="Y21" s="65"/>
      <c r="Z21" s="65"/>
      <c r="AA21" s="65"/>
    </row>
    <row r="22" spans="1:27" ht="13.5" customHeight="1">
      <c r="A22" s="56"/>
      <c r="B22" s="56"/>
      <c r="C22" s="396"/>
      <c r="D22" s="396"/>
      <c r="E22" s="374"/>
      <c r="F22" s="374"/>
      <c r="G22" s="57"/>
      <c r="H22" s="88"/>
      <c r="I22" s="88"/>
      <c r="J22" s="88"/>
      <c r="Q22" s="57"/>
      <c r="R22" s="65"/>
      <c r="S22" s="65"/>
      <c r="T22" s="89"/>
      <c r="U22" s="90"/>
      <c r="V22" s="90"/>
      <c r="W22" s="90"/>
      <c r="X22" s="90"/>
      <c r="Y22" s="65"/>
      <c r="Z22" s="65"/>
      <c r="AA22" s="65"/>
    </row>
    <row r="23" spans="1:27" ht="13.5" customHeight="1">
      <c r="A23" s="56"/>
      <c r="B23" s="56"/>
      <c r="C23" s="396"/>
      <c r="D23" s="69"/>
      <c r="E23" s="374"/>
      <c r="F23" s="374"/>
      <c r="G23" s="57"/>
      <c r="H23" s="424" t="s">
        <v>207</v>
      </c>
      <c r="I23" s="425"/>
      <c r="J23" s="426"/>
      <c r="K23" s="78" t="s">
        <v>185</v>
      </c>
      <c r="L23" s="84"/>
      <c r="M23" s="56"/>
      <c r="N23" s="56"/>
      <c r="O23" s="56"/>
      <c r="P23" s="56"/>
      <c r="Q23" s="91"/>
      <c r="R23" s="65"/>
      <c r="S23" s="65"/>
      <c r="T23" s="71" t="s">
        <v>26</v>
      </c>
      <c r="U23" s="72" t="s">
        <v>20</v>
      </c>
      <c r="V23" s="72" t="s">
        <v>21</v>
      </c>
      <c r="W23" s="72" t="s">
        <v>23</v>
      </c>
      <c r="X23" s="72" t="s">
        <v>21</v>
      </c>
      <c r="Y23" s="65"/>
      <c r="Z23" s="65"/>
      <c r="AA23" s="65"/>
    </row>
    <row r="24" spans="1:27" ht="13.5" customHeight="1">
      <c r="A24" s="56"/>
      <c r="B24" s="56"/>
      <c r="C24" s="396"/>
      <c r="D24" s="69"/>
      <c r="E24" s="374"/>
      <c r="F24" s="374"/>
      <c r="G24" s="57"/>
      <c r="H24" s="88"/>
      <c r="I24" s="88"/>
      <c r="J24" s="88"/>
      <c r="R24" s="65"/>
      <c r="S24" s="65"/>
      <c r="T24" s="71" t="s">
        <v>25</v>
      </c>
      <c r="U24" s="72" t="s">
        <v>77</v>
      </c>
      <c r="V24" s="72" t="s">
        <v>24</v>
      </c>
      <c r="W24" s="72" t="s">
        <v>24</v>
      </c>
      <c r="X24" s="72" t="s">
        <v>24</v>
      </c>
      <c r="Y24" s="65"/>
      <c r="Z24" s="65"/>
      <c r="AA24" s="65"/>
    </row>
    <row r="25" spans="1:27" ht="13.5" customHeight="1">
      <c r="A25" s="56"/>
      <c r="B25" s="56"/>
      <c r="C25" s="64"/>
      <c r="D25" s="69"/>
      <c r="E25" s="410">
        <f>H91-H105</f>
        <v>0.000947321428571346</v>
      </c>
      <c r="F25" s="410"/>
      <c r="G25" s="57"/>
      <c r="H25" s="407" t="s">
        <v>208</v>
      </c>
      <c r="I25" s="408"/>
      <c r="J25" s="409"/>
      <c r="K25" s="78" t="s">
        <v>184</v>
      </c>
      <c r="L25" s="78"/>
      <c r="M25" s="56"/>
      <c r="N25" s="56"/>
      <c r="O25" s="56"/>
      <c r="P25" s="56"/>
      <c r="Q25" s="57"/>
      <c r="R25" s="65"/>
      <c r="S25" s="65"/>
      <c r="T25" s="66"/>
      <c r="U25" s="67"/>
      <c r="V25" s="67"/>
      <c r="W25" s="67"/>
      <c r="X25" s="67"/>
      <c r="Y25" s="65"/>
      <c r="Z25" s="65"/>
      <c r="AA25" s="65"/>
    </row>
    <row r="26" spans="1:27" ht="22.5" customHeight="1" thickBot="1">
      <c r="A26" s="92"/>
      <c r="B26" s="93" t="s">
        <v>197</v>
      </c>
      <c r="C26" s="94"/>
      <c r="D26" s="94"/>
      <c r="E26" s="94"/>
      <c r="F26" s="94"/>
      <c r="G26" s="95"/>
      <c r="H26" s="94"/>
      <c r="I26" s="94"/>
      <c r="J26" s="94"/>
      <c r="K26" s="94"/>
      <c r="L26" s="94"/>
      <c r="M26" s="96"/>
      <c r="N26" s="96"/>
      <c r="O26" s="96"/>
      <c r="P26" s="96"/>
      <c r="Q26" s="96"/>
      <c r="R26" s="97"/>
      <c r="S26" s="65"/>
      <c r="T26" s="66"/>
      <c r="U26" s="67"/>
      <c r="V26" s="67"/>
      <c r="W26" s="67"/>
      <c r="X26" s="67"/>
      <c r="Y26" s="65"/>
      <c r="Z26" s="65"/>
      <c r="AA26" s="65"/>
    </row>
    <row r="27" spans="2:27" ht="24.75" thickBot="1">
      <c r="B27" s="98"/>
      <c r="C27" s="99" t="s">
        <v>0</v>
      </c>
      <c r="D27" s="100" t="s">
        <v>180</v>
      </c>
      <c r="E27" s="331" t="s">
        <v>81</v>
      </c>
      <c r="F27" s="332"/>
      <c r="G27" s="101" t="s">
        <v>34</v>
      </c>
      <c r="H27" s="311">
        <v>0.03</v>
      </c>
      <c r="I27" s="312"/>
      <c r="J27" s="312"/>
      <c r="K27" s="312"/>
      <c r="L27" s="313"/>
      <c r="M27" s="314" t="s">
        <v>181</v>
      </c>
      <c r="N27" s="315"/>
      <c r="O27" s="315"/>
      <c r="P27" s="316"/>
      <c r="Q27" s="102"/>
      <c r="R27" s="65"/>
      <c r="S27" s="65"/>
      <c r="T27" s="308" t="s">
        <v>27</v>
      </c>
      <c r="U27" s="309"/>
      <c r="V27" s="309"/>
      <c r="W27" s="309"/>
      <c r="X27" s="309"/>
      <c r="Y27" s="309"/>
      <c r="Z27" s="310"/>
      <c r="AA27" s="65"/>
    </row>
    <row r="28" spans="2:27" ht="18.75" customHeight="1" thickTop="1">
      <c r="B28" s="103"/>
      <c r="C28" s="104" t="s">
        <v>1</v>
      </c>
      <c r="D28" s="105"/>
      <c r="E28" s="327" t="s">
        <v>10</v>
      </c>
      <c r="F28" s="328"/>
      <c r="G28" s="108"/>
      <c r="H28" s="385">
        <v>0.81</v>
      </c>
      <c r="I28" s="385"/>
      <c r="J28" s="385"/>
      <c r="K28" s="385"/>
      <c r="L28" s="385"/>
      <c r="M28" s="109" t="s">
        <v>75</v>
      </c>
      <c r="N28" s="110"/>
      <c r="O28" s="110"/>
      <c r="P28" s="110"/>
      <c r="Q28" s="111"/>
      <c r="R28" s="65"/>
      <c r="S28" s="65"/>
      <c r="T28" s="112"/>
      <c r="U28" s="113"/>
      <c r="V28" s="113"/>
      <c r="W28" s="113"/>
      <c r="X28" s="113"/>
      <c r="Y28" s="113"/>
      <c r="Z28" s="114"/>
      <c r="AA28" s="65"/>
    </row>
    <row r="29" spans="2:27" ht="19.5" customHeight="1">
      <c r="B29" s="115"/>
      <c r="C29" s="116"/>
      <c r="D29" s="117"/>
      <c r="E29" s="117"/>
      <c r="F29" s="117"/>
      <c r="G29" s="118"/>
      <c r="H29" s="427" t="s">
        <v>71</v>
      </c>
      <c r="I29" s="428"/>
      <c r="J29" s="119" t="s">
        <v>72</v>
      </c>
      <c r="K29" s="119" t="s">
        <v>73</v>
      </c>
      <c r="L29" s="120" t="s">
        <v>74</v>
      </c>
      <c r="M29" s="109" t="s">
        <v>36</v>
      </c>
      <c r="N29" s="116"/>
      <c r="O29" s="116"/>
      <c r="P29" s="116"/>
      <c r="Q29" s="386"/>
      <c r="R29" s="65"/>
      <c r="S29" s="65"/>
      <c r="T29" s="68" t="s">
        <v>18</v>
      </c>
      <c r="U29" s="376" t="s">
        <v>19</v>
      </c>
      <c r="V29" s="377"/>
      <c r="W29" s="378"/>
      <c r="X29" s="376" t="s">
        <v>22</v>
      </c>
      <c r="Y29" s="377"/>
      <c r="Z29" s="378"/>
      <c r="AA29" s="65"/>
    </row>
    <row r="30" spans="2:27" ht="21.75" customHeight="1">
      <c r="B30" s="347" t="s">
        <v>154</v>
      </c>
      <c r="C30" s="348"/>
      <c r="D30" s="121" t="s">
        <v>17</v>
      </c>
      <c r="E30" s="336"/>
      <c r="F30" s="336"/>
      <c r="G30" s="108"/>
      <c r="H30" s="333">
        <v>3</v>
      </c>
      <c r="I30" s="334"/>
      <c r="J30" s="122"/>
      <c r="K30" s="122"/>
      <c r="L30" s="123"/>
      <c r="M30" s="124" t="s">
        <v>15</v>
      </c>
      <c r="N30" s="125"/>
      <c r="O30" s="125"/>
      <c r="P30" s="125"/>
      <c r="Q30" s="387"/>
      <c r="R30" s="65"/>
      <c r="S30" s="65"/>
      <c r="T30" s="71" t="s">
        <v>26</v>
      </c>
      <c r="U30" s="72" t="s">
        <v>28</v>
      </c>
      <c r="V30" s="72" t="s">
        <v>29</v>
      </c>
      <c r="W30" s="72" t="s">
        <v>30</v>
      </c>
      <c r="X30" s="72" t="s">
        <v>28</v>
      </c>
      <c r="Y30" s="72" t="s">
        <v>29</v>
      </c>
      <c r="Z30" s="72" t="s">
        <v>30</v>
      </c>
      <c r="AA30" s="65"/>
    </row>
    <row r="31" spans="2:27" ht="21.75" customHeight="1">
      <c r="B31" s="349"/>
      <c r="C31" s="350"/>
      <c r="D31" s="121" t="s">
        <v>18</v>
      </c>
      <c r="E31" s="336"/>
      <c r="F31" s="336"/>
      <c r="G31" s="108"/>
      <c r="H31" s="335">
        <v>2</v>
      </c>
      <c r="I31" s="334"/>
      <c r="J31" s="122"/>
      <c r="K31" s="122"/>
      <c r="L31" s="123"/>
      <c r="M31" s="124" t="s">
        <v>169</v>
      </c>
      <c r="N31" s="125"/>
      <c r="O31" s="125"/>
      <c r="P31" s="125"/>
      <c r="Q31" s="387"/>
      <c r="R31" s="65"/>
      <c r="S31" s="65"/>
      <c r="T31" s="71" t="s">
        <v>25</v>
      </c>
      <c r="U31" s="72" t="s">
        <v>77</v>
      </c>
      <c r="V31" s="127" t="s">
        <v>24</v>
      </c>
      <c r="W31" s="127" t="s">
        <v>24</v>
      </c>
      <c r="X31" s="127" t="s">
        <v>24</v>
      </c>
      <c r="Y31" s="127" t="s">
        <v>24</v>
      </c>
      <c r="Z31" s="72" t="s">
        <v>24</v>
      </c>
      <c r="AA31" s="65"/>
    </row>
    <row r="32" spans="2:27" ht="24.75" customHeight="1">
      <c r="B32" s="349"/>
      <c r="C32" s="350"/>
      <c r="D32" s="128" t="s">
        <v>252</v>
      </c>
      <c r="E32" s="346" t="s">
        <v>250</v>
      </c>
      <c r="F32" s="346"/>
      <c r="G32" s="108" t="s">
        <v>6</v>
      </c>
      <c r="H32" s="317">
        <v>7.2</v>
      </c>
      <c r="I32" s="318"/>
      <c r="J32" s="129"/>
      <c r="K32" s="129"/>
      <c r="L32" s="130"/>
      <c r="M32" s="109" t="s">
        <v>242</v>
      </c>
      <c r="N32" s="131"/>
      <c r="O32" s="131"/>
      <c r="P32" s="131"/>
      <c r="Q32" s="387"/>
      <c r="R32" s="65"/>
      <c r="S32" s="65"/>
      <c r="T32" s="71" t="s">
        <v>49</v>
      </c>
      <c r="U32" s="72" t="s">
        <v>50</v>
      </c>
      <c r="V32" s="132" t="s">
        <v>82</v>
      </c>
      <c r="W32" s="72" t="s">
        <v>51</v>
      </c>
      <c r="X32" s="72" t="s">
        <v>52</v>
      </c>
      <c r="Y32" s="132" t="s">
        <v>83</v>
      </c>
      <c r="Z32" s="72" t="s">
        <v>53</v>
      </c>
      <c r="AA32" s="65"/>
    </row>
    <row r="33" spans="2:27" ht="24.75" customHeight="1" thickBot="1">
      <c r="B33" s="349"/>
      <c r="C33" s="350"/>
      <c r="D33" s="128" t="s">
        <v>253</v>
      </c>
      <c r="E33" s="342" t="s">
        <v>254</v>
      </c>
      <c r="F33" s="343"/>
      <c r="G33" s="108" t="s">
        <v>35</v>
      </c>
      <c r="H33" s="393">
        <v>4.2</v>
      </c>
      <c r="I33" s="394"/>
      <c r="J33" s="129"/>
      <c r="K33" s="129"/>
      <c r="L33" s="130"/>
      <c r="M33" s="109" t="s">
        <v>251</v>
      </c>
      <c r="N33" s="133"/>
      <c r="O33" s="133"/>
      <c r="P33" s="133"/>
      <c r="Q33" s="387"/>
      <c r="R33" s="65"/>
      <c r="S33" s="65"/>
      <c r="T33" s="71" t="s">
        <v>54</v>
      </c>
      <c r="U33" s="72" t="s">
        <v>55</v>
      </c>
      <c r="V33" s="72" t="s">
        <v>84</v>
      </c>
      <c r="W33" s="72" t="s">
        <v>85</v>
      </c>
      <c r="X33" s="72" t="s">
        <v>86</v>
      </c>
      <c r="Y33" s="72" t="s">
        <v>87</v>
      </c>
      <c r="Z33" s="72" t="s">
        <v>88</v>
      </c>
      <c r="AA33" s="65"/>
    </row>
    <row r="34" spans="2:27" ht="24.75" customHeight="1" thickBot="1">
      <c r="B34" s="349"/>
      <c r="C34" s="350"/>
      <c r="D34" s="134" t="s">
        <v>215</v>
      </c>
      <c r="E34" s="450" t="s">
        <v>255</v>
      </c>
      <c r="F34" s="450"/>
      <c r="G34" s="106" t="s">
        <v>11</v>
      </c>
      <c r="H34" s="389">
        <v>1.6819473214285714</v>
      </c>
      <c r="I34" s="390"/>
      <c r="J34" s="135"/>
      <c r="K34" s="129"/>
      <c r="L34" s="130"/>
      <c r="M34" s="136" t="s">
        <v>209</v>
      </c>
      <c r="N34" s="131"/>
      <c r="O34" s="131"/>
      <c r="P34" s="131"/>
      <c r="Q34" s="387"/>
      <c r="R34" s="65"/>
      <c r="S34" s="65"/>
      <c r="T34" s="137" t="s">
        <v>56</v>
      </c>
      <c r="U34" s="138" t="s">
        <v>57</v>
      </c>
      <c r="V34" s="138" t="s">
        <v>58</v>
      </c>
      <c r="W34" s="138" t="s">
        <v>58</v>
      </c>
      <c r="X34" s="138" t="s">
        <v>58</v>
      </c>
      <c r="Y34" s="138" t="s">
        <v>58</v>
      </c>
      <c r="Z34" s="138" t="s">
        <v>58</v>
      </c>
      <c r="AA34" s="65"/>
    </row>
    <row r="35" spans="2:27" ht="13.5" customHeight="1">
      <c r="B35" s="349"/>
      <c r="C35" s="350"/>
      <c r="D35" s="139" t="s">
        <v>2</v>
      </c>
      <c r="E35" s="336" t="s">
        <v>98</v>
      </c>
      <c r="F35" s="336"/>
      <c r="G35" s="108" t="s">
        <v>89</v>
      </c>
      <c r="H35" s="420">
        <f>IF(H30="","",ROUNDDOWN(IF(H30=1,SUM(U18:X18),IF(H30=2,SUM(U35:Z35),IF(H30=3,SUM(U48:Z48),"-"))),2))</f>
        <v>60.62</v>
      </c>
      <c r="I35" s="421"/>
      <c r="J35" s="129">
        <f>IF(J30="","",ROUNDDOWN(IF(J30=1,SUM(U19:X19),IF(J30&lt;=2,SUM(U36:Z36),IF(J30+J31=4,U49,W49*J32*J33))),2))</f>
      </c>
      <c r="K35" s="129">
        <f>IF(K30="","",ROUNDDOWN(IF(K30=1,SUM(U21:X21),IF(K30&lt;=2,SUM(U37:Z37),IF(K30+K31=4,U50,W50*K32*K33))),2))</f>
      </c>
      <c r="L35" s="130">
        <f>IF(L30="","",ROUNDDOWN(IF(L30=1,SUM(U22:X22),IF(L30&lt;=2,SUM(U38:Z38),IF(L30+L31=4,U51,W51*L32*L33))),2))</f>
      </c>
      <c r="M35" s="109" t="s">
        <v>8</v>
      </c>
      <c r="N35" s="131"/>
      <c r="O35" s="131"/>
      <c r="P35" s="131"/>
      <c r="Q35" s="387"/>
      <c r="R35" s="65"/>
      <c r="S35" s="65"/>
      <c r="T35" s="75" t="s">
        <v>59</v>
      </c>
      <c r="U35" s="76" t="str">
        <f>IF(H32&lt;=0,"-",IF(H32&gt;1,"-",IF(H31&gt;1,"-",IF(H30=2,(0.12*H32+0.985)*H34^2+(7.837*H32+0.82)*H34+2.858*H32-0.283,"-"))))</f>
        <v>-</v>
      </c>
      <c r="V35" s="76" t="str">
        <f>IF(H32&lt;=1,"-",IF(H32&gt;10,"-",IF(H31&gt;1,"-",IF(H30=2,(-0.453*H32^2+8.289*H32+0.753)*H34+1.458*H32^2+1.27*H32+0.362,"-"))))</f>
        <v>-</v>
      </c>
      <c r="W35" s="76" t="str">
        <f>IF(H32&lt;=10,"-",IF(H32&gt;=80,"-",IF(H31&gt;1,"-",IF(H30=2,(0.747*H32+21.355)*H34+1.263*H32^2+4.295*H32-7.649,"-"))))</f>
        <v>-</v>
      </c>
      <c r="X35" s="76" t="str">
        <f>IF(H32&lt;=0,"-",IF(H32&gt;1,"-",IF(H31&lt;=1,"-",IF(H30=2,(1.676*H32-0.137)*H34+1.496*H32^2+0.671*H32-0.015,"-"))))</f>
        <v>-</v>
      </c>
      <c r="Y35" s="140" t="str">
        <f>IF(H32&lt;=1,"-",IF(H32&gt;10,"-",IF(H31&lt;=1,"-",IF(H30=2,(-0.204*H32^2+3.166*H32-1.936)*H34+1.345*H32^2+0.736*H32+0.251,"-"))))</f>
        <v>-</v>
      </c>
      <c r="Z35" s="77" t="str">
        <f>IF(H32&lt;=10,"-",IF(H32&gt;=80,"-",IF(H31&lt;=1,"-",IF(H30=2,(1.265*H32-15.67)*H34+1.259*H32^2+2.336*H32-8.13,"-"))))</f>
        <v>-</v>
      </c>
      <c r="AA35" s="65"/>
    </row>
    <row r="36" spans="2:27" ht="13.5" customHeight="1">
      <c r="B36" s="349"/>
      <c r="C36" s="350"/>
      <c r="D36" s="121" t="s">
        <v>7</v>
      </c>
      <c r="E36" s="336" t="s">
        <v>12</v>
      </c>
      <c r="F36" s="336"/>
      <c r="G36" s="108" t="s">
        <v>4</v>
      </c>
      <c r="H36" s="391">
        <v>1</v>
      </c>
      <c r="I36" s="392"/>
      <c r="J36" s="141"/>
      <c r="K36" s="141"/>
      <c r="L36" s="142"/>
      <c r="M36" s="109" t="s">
        <v>9</v>
      </c>
      <c r="N36" s="131"/>
      <c r="O36" s="131"/>
      <c r="P36" s="131"/>
      <c r="Q36" s="387"/>
      <c r="R36" s="65"/>
      <c r="S36" s="65"/>
      <c r="T36" s="80" t="s">
        <v>60</v>
      </c>
      <c r="U36" s="81" t="str">
        <f>IF(J32&lt;=0,"-",IF(J32&gt;1,"-",IF(J31&gt;1,"-",IF(J30=2,(0.12*J32+0.985)*J34^2+(7.837*J32+0.82)*J34+2.858*J32-0.283,"-"))))</f>
        <v>-</v>
      </c>
      <c r="V36" s="81" t="str">
        <f>IF(J32&lt;=1,"-",IF(J32&gt;10,"-",IF(J31&gt;1,"-",IF(J30=2,(-0.453*J32^2+8.289*J32+0.753)*J34+1.458*J32^2+1.27*J32+0.362,"-"))))</f>
        <v>-</v>
      </c>
      <c r="W36" s="81" t="str">
        <f>IF(J32&lt;=10,"-",IF(J32&gt;=80,"-",IF(J31&gt;1,"-",IF(J30=2,(0.747*J32+21.355)*J34+1.263*J32^2+4.295*J32-7.649,"-"))))</f>
        <v>-</v>
      </c>
      <c r="X36" s="81" t="str">
        <f>IF(J32&lt;=0,"-",IF(J32&gt;1,"-",IF(J31&lt;=1,"-",IF(J30=2,(1.676*J32-0.137)*J34+1.496*J32^2+0.671*J32-0.015,"-"))))</f>
        <v>-</v>
      </c>
      <c r="Y36" s="143" t="str">
        <f>IF(J32&lt;=1,"-",IF(J32&gt;10,"-",IF(J31&lt;=1,"-",IF(J30=2,(-0.204*J32^2+3.166*J32-1.936)*J34+1.345*J32^2+0.736*J32+0.251,"-"))))</f>
        <v>-</v>
      </c>
      <c r="Z36" s="82" t="str">
        <f>IF(J32&lt;=10,"-",IF(J32&gt;=80,"-",IF(J31&lt;=1,"-",IF(J30=2,(1.265*J32-15.67)*J34+1.259*J32^2+2.336*J32-8.13,"-"))))</f>
        <v>-</v>
      </c>
      <c r="AA36" s="65"/>
    </row>
    <row r="37" spans="2:27" ht="13.5" customHeight="1">
      <c r="B37" s="349"/>
      <c r="C37" s="350"/>
      <c r="D37" s="144" t="s">
        <v>3</v>
      </c>
      <c r="E37" s="336" t="s">
        <v>131</v>
      </c>
      <c r="F37" s="336"/>
      <c r="G37" s="108" t="s">
        <v>90</v>
      </c>
      <c r="H37" s="422">
        <f>IF(H35="",0,H27*H28*H35*H36)</f>
        <v>1.473066</v>
      </c>
      <c r="I37" s="423"/>
      <c r="J37" s="129"/>
      <c r="K37" s="129"/>
      <c r="L37" s="130"/>
      <c r="M37" s="109" t="s">
        <v>152</v>
      </c>
      <c r="N37" s="131"/>
      <c r="O37" s="131"/>
      <c r="P37" s="131"/>
      <c r="Q37" s="387"/>
      <c r="R37" s="65"/>
      <c r="S37" s="65"/>
      <c r="T37" s="80" t="s">
        <v>61</v>
      </c>
      <c r="U37" s="81" t="str">
        <f>IF(K32&lt;=0,"-",IF(K32&gt;1,"-",IF(K31&gt;1,"-",IF(K30=2,(0.12*K32+0.985)*K34^2+(7.837*K32+0.82)*K34+2.858*K32-0.283,"-"))))</f>
        <v>-</v>
      </c>
      <c r="V37" s="81" t="str">
        <f>IF(K32&lt;=1,"-",IF(K32&gt;10,"-",IF(K31&gt;1,"-",IF(K30=2,(-0.453*K32^2+8.289*K32+0.753)*K34+1.458*K32^2+1.27*K32+0.362,"-"))))</f>
        <v>-</v>
      </c>
      <c r="W37" s="81" t="str">
        <f>IF(K32&lt;=10,"-",IF(K32&gt;=80,"-",IF(K31&gt;1,"-",IF(K30=2,(0.747*K32+21.355)*K34+1.263*K32^2+4.295*K32-7.649,"-"))))</f>
        <v>-</v>
      </c>
      <c r="X37" s="81" t="str">
        <f>IF(K32&lt;=0,"-",IF(K32&gt;1,"-",IF(K31&lt;=1,"-",IF(K30=2,(1.676*K32-0.137)*K34+1.496*K32^2+0.671*K32-0.015,"-"))))</f>
        <v>-</v>
      </c>
      <c r="Y37" s="143" t="str">
        <f>IF(K32&lt;=1,"-",IF(K32&gt;10,"-",IF(K31&lt;=1,"-",IF(K30=2,(-0.204*K32^2+3.166*K32-1.936)*K34+1.345*K32^2+0.736*K32+0.251,"-"))))</f>
        <v>-</v>
      </c>
      <c r="Z37" s="82" t="str">
        <f>IF(K32&lt;=10,"-",IF(K32&gt;=80,"-",IF(K31&lt;=1,"-",IF(K30=2,(1.265*K32-15.67)*K34+1.259*K32^2+2.336*K32-8.13,"-"))))</f>
        <v>-</v>
      </c>
      <c r="AA37" s="65"/>
    </row>
    <row r="38" spans="2:27" ht="13.5" customHeight="1" thickBot="1">
      <c r="B38" s="349"/>
      <c r="C38" s="350"/>
      <c r="D38" s="144" t="s">
        <v>5</v>
      </c>
      <c r="E38" s="336" t="s">
        <v>132</v>
      </c>
      <c r="F38" s="336"/>
      <c r="G38" s="108" t="s">
        <v>76</v>
      </c>
      <c r="H38" s="445">
        <f>ROUNDDOWN(IF(H36="",0,(H37+J37+K37+L37)/3600),5)</f>
        <v>0.0004</v>
      </c>
      <c r="I38" s="446"/>
      <c r="J38" s="446"/>
      <c r="K38" s="446"/>
      <c r="L38" s="447"/>
      <c r="M38" s="109" t="s">
        <v>153</v>
      </c>
      <c r="N38" s="131"/>
      <c r="O38" s="131"/>
      <c r="P38" s="131"/>
      <c r="Q38" s="388"/>
      <c r="R38" s="65"/>
      <c r="S38" s="65"/>
      <c r="T38" s="85" t="s">
        <v>62</v>
      </c>
      <c r="U38" s="86" t="str">
        <f>IF(L32&lt;=0,"-",IF(L32&gt;1,"-",IF(L31&gt;1,"-",IF(L30=2,(0.12*L32+0.985)*L34^2+(7.837*L32+0.82)*L34+2.858*L32-0.283,"-"))))</f>
        <v>-</v>
      </c>
      <c r="V38" s="86" t="str">
        <f>IF(L32&lt;=1,"-",IF(L32&gt;10,"-",IF(L31&gt;1,"-",IF(L30=2,(-0.453*L32^2+8.289*L32+0.753)*L34+1.458*L32^2+1.27*L32+0.362,"-"))))</f>
        <v>-</v>
      </c>
      <c r="W38" s="86" t="str">
        <f>IF(L32&lt;=10,"-",IF(L32&gt;=80,"-",IF(L31&gt;1,"-",IF(L30=2,(0.747*L32+21.355)*L34+1.263*L32^2+4.295*L32-7.649,"-"))))</f>
        <v>-</v>
      </c>
      <c r="X38" s="86" t="str">
        <f>IF(L32&lt;=0,"-",IF(L32&gt;1,"-",IF(L31&lt;=1,"-",IF(L30=2,(1.676*L32-0.137)*L34+1.496*L32^2+0.671*L32-0.015,"-"))))</f>
        <v>-</v>
      </c>
      <c r="Y38" s="147" t="str">
        <f>IF(L32&lt;=1,"-",IF(L32&gt;10,"-",IF(L31&lt;=1,"-",IF(L30=2,(-0.204*L32^2+3.166*L32-1.936)*L34+1.345*L32^2+0.736*L32+0.251,"-"))))</f>
        <v>-</v>
      </c>
      <c r="Z38" s="87" t="str">
        <f>IF(L32&lt;=10,"-",IF(L32&gt;=80,"-",IF(L31&lt;=1,"-",IF(L30=2,(1.265*L32-15.67)*L34+1.259*L32^2+2.336*L32-8.13,"-"))))</f>
        <v>-</v>
      </c>
      <c r="AA38" s="65"/>
    </row>
    <row r="39" spans="2:27" ht="13.5" customHeight="1">
      <c r="B39" s="349"/>
      <c r="C39" s="350"/>
      <c r="D39" s="148"/>
      <c r="E39" s="336"/>
      <c r="F39" s="336"/>
      <c r="G39" s="108"/>
      <c r="H39" s="422"/>
      <c r="I39" s="423"/>
      <c r="J39" s="145"/>
      <c r="K39" s="145"/>
      <c r="L39" s="146"/>
      <c r="M39" s="109"/>
      <c r="N39" s="131"/>
      <c r="O39" s="131"/>
      <c r="P39" s="131"/>
      <c r="Q39" s="126"/>
      <c r="R39" s="65"/>
      <c r="S39" s="65"/>
      <c r="T39" s="66"/>
      <c r="U39" s="67"/>
      <c r="V39" s="67"/>
      <c r="W39" s="67"/>
      <c r="X39" s="67"/>
      <c r="Y39" s="65"/>
      <c r="Z39" s="65"/>
      <c r="AA39" s="65"/>
    </row>
    <row r="40" spans="2:27" ht="13.5" customHeight="1">
      <c r="B40" s="349"/>
      <c r="C40" s="350"/>
      <c r="D40" s="149" t="s">
        <v>95</v>
      </c>
      <c r="E40" s="336" t="s">
        <v>99</v>
      </c>
      <c r="F40" s="336"/>
      <c r="G40" s="108" t="s">
        <v>101</v>
      </c>
      <c r="H40" s="366">
        <v>0.2</v>
      </c>
      <c r="I40" s="367"/>
      <c r="J40" s="145"/>
      <c r="K40" s="145"/>
      <c r="L40" s="146"/>
      <c r="M40" s="109" t="s">
        <v>170</v>
      </c>
      <c r="N40" s="131"/>
      <c r="O40" s="131"/>
      <c r="P40" s="131"/>
      <c r="Q40" s="126"/>
      <c r="R40" s="65"/>
      <c r="S40" s="65"/>
      <c r="T40" s="66"/>
      <c r="U40" s="67"/>
      <c r="V40" s="67"/>
      <c r="W40" s="67"/>
      <c r="X40" s="67"/>
      <c r="Y40" s="65"/>
      <c r="Z40" s="65"/>
      <c r="AA40" s="65"/>
    </row>
    <row r="41" spans="2:27" ht="13.5" customHeight="1" thickBot="1">
      <c r="B41" s="349"/>
      <c r="C41" s="350"/>
      <c r="D41" s="149" t="s">
        <v>94</v>
      </c>
      <c r="E41" s="336" t="s">
        <v>100</v>
      </c>
      <c r="F41" s="336"/>
      <c r="G41" s="108" t="s">
        <v>101</v>
      </c>
      <c r="H41" s="366">
        <v>0</v>
      </c>
      <c r="I41" s="367"/>
      <c r="J41" s="145"/>
      <c r="K41" s="145"/>
      <c r="L41" s="146"/>
      <c r="M41" s="109" t="s">
        <v>116</v>
      </c>
      <c r="N41" s="131"/>
      <c r="O41" s="131"/>
      <c r="P41" s="131"/>
      <c r="Q41" s="126"/>
      <c r="R41" s="65"/>
      <c r="S41" s="65"/>
      <c r="T41" s="308" t="s">
        <v>31</v>
      </c>
      <c r="U41" s="309"/>
      <c r="V41" s="309"/>
      <c r="W41" s="309"/>
      <c r="X41" s="309"/>
      <c r="Y41" s="310"/>
      <c r="Z41" s="150"/>
      <c r="AA41" s="65"/>
    </row>
    <row r="42" spans="2:27" ht="13.5" customHeight="1" thickTop="1">
      <c r="B42" s="349"/>
      <c r="C42" s="350"/>
      <c r="D42" s="148"/>
      <c r="E42" s="336"/>
      <c r="F42" s="336"/>
      <c r="G42" s="108"/>
      <c r="H42" s="422"/>
      <c r="I42" s="423"/>
      <c r="J42" s="145"/>
      <c r="K42" s="145"/>
      <c r="L42" s="146"/>
      <c r="M42" s="109"/>
      <c r="N42" s="131"/>
      <c r="O42" s="131"/>
      <c r="P42" s="131"/>
      <c r="Q42" s="126"/>
      <c r="R42" s="65"/>
      <c r="S42" s="65"/>
      <c r="T42" s="68" t="s">
        <v>18</v>
      </c>
      <c r="U42" s="368" t="s">
        <v>167</v>
      </c>
      <c r="V42" s="368"/>
      <c r="W42" s="379" t="s">
        <v>188</v>
      </c>
      <c r="X42" s="380"/>
      <c r="Y42" s="381"/>
      <c r="Z42" s="113"/>
      <c r="AA42" s="65"/>
    </row>
    <row r="43" spans="2:27" ht="13.5" customHeight="1">
      <c r="B43" s="349"/>
      <c r="C43" s="350"/>
      <c r="D43" s="151" t="s">
        <v>118</v>
      </c>
      <c r="E43" s="336" t="s">
        <v>119</v>
      </c>
      <c r="F43" s="336"/>
      <c r="G43" s="108" t="s">
        <v>89</v>
      </c>
      <c r="H43" s="344">
        <f>IF(H30=1,(3.141592*H32^2)/4,IF(H30=2,H32*H32,H32*H33))</f>
        <v>30.240000000000002</v>
      </c>
      <c r="I43" s="345"/>
      <c r="J43" s="145"/>
      <c r="K43" s="145"/>
      <c r="L43" s="146"/>
      <c r="M43" s="109" t="s">
        <v>145</v>
      </c>
      <c r="N43" s="131"/>
      <c r="O43" s="131"/>
      <c r="P43" s="131"/>
      <c r="Q43" s="126"/>
      <c r="R43" s="65"/>
      <c r="S43" s="65"/>
      <c r="T43" s="71" t="s">
        <v>26</v>
      </c>
      <c r="U43" s="363" t="s">
        <v>32</v>
      </c>
      <c r="V43" s="363"/>
      <c r="W43" s="72" t="s">
        <v>28</v>
      </c>
      <c r="X43" s="72" t="s">
        <v>29</v>
      </c>
      <c r="Y43" s="72" t="s">
        <v>30</v>
      </c>
      <c r="Z43" s="113"/>
      <c r="AA43" s="65"/>
    </row>
    <row r="44" spans="1:27" ht="13.5" customHeight="1">
      <c r="A44" s="56"/>
      <c r="B44" s="349"/>
      <c r="C44" s="350"/>
      <c r="D44" s="151" t="s">
        <v>122</v>
      </c>
      <c r="E44" s="336" t="s">
        <v>120</v>
      </c>
      <c r="F44" s="336"/>
      <c r="G44" s="108" t="s">
        <v>89</v>
      </c>
      <c r="H44" s="344">
        <f>IF(H41&lt;=0,0,H43-H45)</f>
        <v>0</v>
      </c>
      <c r="I44" s="345"/>
      <c r="J44" s="145"/>
      <c r="K44" s="145"/>
      <c r="L44" s="146"/>
      <c r="M44" s="109" t="s">
        <v>257</v>
      </c>
      <c r="N44" s="131"/>
      <c r="O44" s="131"/>
      <c r="P44" s="131"/>
      <c r="Q44" s="126"/>
      <c r="R44" s="65"/>
      <c r="S44" s="65"/>
      <c r="T44" s="71" t="s">
        <v>25</v>
      </c>
      <c r="U44" s="369" t="s">
        <v>168</v>
      </c>
      <c r="V44" s="370"/>
      <c r="W44" s="127" t="s">
        <v>189</v>
      </c>
      <c r="X44" s="127" t="s">
        <v>189</v>
      </c>
      <c r="Y44" s="72" t="s">
        <v>189</v>
      </c>
      <c r="Z44" s="113"/>
      <c r="AA44" s="65"/>
    </row>
    <row r="45" spans="1:27" ht="13.5" customHeight="1">
      <c r="A45" s="56"/>
      <c r="B45" s="349"/>
      <c r="C45" s="350"/>
      <c r="D45" s="246" t="s">
        <v>123</v>
      </c>
      <c r="E45" s="336" t="s">
        <v>121</v>
      </c>
      <c r="F45" s="336"/>
      <c r="G45" s="108" t="s">
        <v>89</v>
      </c>
      <c r="H45" s="355">
        <v>28</v>
      </c>
      <c r="I45" s="356"/>
      <c r="J45" s="145"/>
      <c r="K45" s="145"/>
      <c r="L45" s="146"/>
      <c r="M45" s="109" t="s">
        <v>256</v>
      </c>
      <c r="N45" s="131"/>
      <c r="O45" s="131"/>
      <c r="P45" s="131"/>
      <c r="Q45" s="126"/>
      <c r="R45" s="65"/>
      <c r="S45" s="65"/>
      <c r="T45" s="71" t="s">
        <v>63</v>
      </c>
      <c r="U45" s="363" t="s">
        <v>64</v>
      </c>
      <c r="V45" s="363"/>
      <c r="W45" s="72" t="s">
        <v>190</v>
      </c>
      <c r="X45" s="132" t="s">
        <v>191</v>
      </c>
      <c r="Y45" s="72" t="s">
        <v>192</v>
      </c>
      <c r="Z45" s="113"/>
      <c r="AA45" s="65"/>
    </row>
    <row r="46" spans="1:27" ht="13.5" customHeight="1">
      <c r="A46" s="56"/>
      <c r="B46" s="349"/>
      <c r="C46" s="350"/>
      <c r="D46" s="151"/>
      <c r="E46" s="106"/>
      <c r="F46" s="107"/>
      <c r="G46" s="108"/>
      <c r="H46" s="344"/>
      <c r="I46" s="345"/>
      <c r="J46" s="145"/>
      <c r="K46" s="145"/>
      <c r="L46" s="146"/>
      <c r="M46" s="109"/>
      <c r="N46" s="131"/>
      <c r="O46" s="131"/>
      <c r="P46" s="131"/>
      <c r="Q46" s="323"/>
      <c r="R46" s="65"/>
      <c r="S46" s="65"/>
      <c r="T46" s="71" t="s">
        <v>65</v>
      </c>
      <c r="U46" s="363" t="s">
        <v>66</v>
      </c>
      <c r="V46" s="363"/>
      <c r="W46" s="72" t="s">
        <v>193</v>
      </c>
      <c r="X46" s="72" t="s">
        <v>194</v>
      </c>
      <c r="Y46" s="72" t="s">
        <v>195</v>
      </c>
      <c r="Z46" s="113"/>
      <c r="AA46" s="65"/>
    </row>
    <row r="47" spans="1:27" ht="13.5" customHeight="1" thickBot="1">
      <c r="A47" s="56"/>
      <c r="B47" s="349"/>
      <c r="C47" s="350"/>
      <c r="D47" s="151" t="s">
        <v>124</v>
      </c>
      <c r="E47" s="336" t="s">
        <v>125</v>
      </c>
      <c r="F47" s="336"/>
      <c r="G47" s="108" t="s">
        <v>126</v>
      </c>
      <c r="H47" s="344">
        <f>H43*H40</f>
        <v>6.048000000000001</v>
      </c>
      <c r="I47" s="345"/>
      <c r="J47" s="145"/>
      <c r="K47" s="145"/>
      <c r="L47" s="146"/>
      <c r="M47" s="109" t="s">
        <v>146</v>
      </c>
      <c r="N47" s="131"/>
      <c r="O47" s="131"/>
      <c r="P47" s="131"/>
      <c r="Q47" s="324"/>
      <c r="R47" s="65"/>
      <c r="S47" s="65"/>
      <c r="T47" s="137" t="s">
        <v>56</v>
      </c>
      <c r="U47" s="364" t="s">
        <v>58</v>
      </c>
      <c r="V47" s="364"/>
      <c r="W47" s="138" t="s">
        <v>196</v>
      </c>
      <c r="X47" s="138" t="s">
        <v>196</v>
      </c>
      <c r="Y47" s="138" t="s">
        <v>196</v>
      </c>
      <c r="Z47" s="113"/>
      <c r="AA47" s="65"/>
    </row>
    <row r="48" spans="1:27" ht="13.5" customHeight="1">
      <c r="A48" s="56"/>
      <c r="B48" s="349"/>
      <c r="C48" s="350"/>
      <c r="D48" s="151" t="s">
        <v>127</v>
      </c>
      <c r="E48" s="336" t="s">
        <v>102</v>
      </c>
      <c r="F48" s="336"/>
      <c r="G48" s="108" t="s">
        <v>128</v>
      </c>
      <c r="H48" s="344">
        <f>H44*(H34-H40)</f>
        <v>0</v>
      </c>
      <c r="I48" s="345"/>
      <c r="J48" s="145"/>
      <c r="K48" s="145"/>
      <c r="L48" s="146"/>
      <c r="M48" s="109" t="s">
        <v>147</v>
      </c>
      <c r="N48" s="131"/>
      <c r="O48" s="131"/>
      <c r="P48" s="131"/>
      <c r="Q48" s="324"/>
      <c r="R48" s="65"/>
      <c r="S48" s="65"/>
      <c r="T48" s="75" t="s">
        <v>67</v>
      </c>
      <c r="U48" s="365" t="str">
        <f>IF(H31=1,IF(H30=3,(3.297*H33+1.971*H32+4.663)*H34+(1.401*H32+0.684)*H33+1.214*H32-0.834,"-"),"-")</f>
        <v>-</v>
      </c>
      <c r="V48" s="365"/>
      <c r="W48" s="152" t="str">
        <f>IF(H32&lt;=0,"-",IF(H32&gt;1,"-",IF(H31&lt;=1,"-",IF(H30=3,(1.676*SQRT(H32*H33)-0.137)*H34+1.496*H32*H33+0.671*SQRT(H32*H33)-0.015,"-"))))</f>
        <v>-</v>
      </c>
      <c r="X48" s="140">
        <f>IF(H32&lt;=1,"-",IF(H32&gt;10,"-",IF(H31&lt;=1,"-",IF(H30=3,(-0.204*H32*H33+3.166*SQRT(H32*H33)-1.936)*H34+1.345*H32*H33+0.736*SQRT(H32*H33)+0.251,"-"))))</f>
        <v>60.62192244919065</v>
      </c>
      <c r="Y48" s="77" t="str">
        <f>IF(H32&lt;=10,"-",IF(H32&gt;=80,"-",IF(H31&lt;=1,"-",IF(H30=3,(1.265*SQRT(H32*H33)-15.67)*H34+1.259*H32*H33+2.336*SQRT(H32*H33)-8.13,"-"))))</f>
        <v>-</v>
      </c>
      <c r="Z48" s="153"/>
      <c r="AA48" s="65"/>
    </row>
    <row r="49" spans="1:27" ht="13.5" customHeight="1">
      <c r="A49" s="56"/>
      <c r="B49" s="349"/>
      <c r="C49" s="350"/>
      <c r="D49" s="151" t="s">
        <v>129</v>
      </c>
      <c r="E49" s="336" t="s">
        <v>103</v>
      </c>
      <c r="F49" s="336"/>
      <c r="G49" s="108" t="s">
        <v>130</v>
      </c>
      <c r="H49" s="344">
        <f>H45*(H34-H40)</f>
        <v>41.494525</v>
      </c>
      <c r="I49" s="345"/>
      <c r="J49" s="145"/>
      <c r="K49" s="145"/>
      <c r="L49" s="146"/>
      <c r="M49" s="109" t="s">
        <v>148</v>
      </c>
      <c r="N49" s="131"/>
      <c r="O49" s="131"/>
      <c r="P49" s="131"/>
      <c r="Q49" s="325"/>
      <c r="R49" s="65"/>
      <c r="S49" s="65"/>
      <c r="T49" s="80" t="s">
        <v>68</v>
      </c>
      <c r="U49" s="371" t="str">
        <f>IF(J32&gt;4,"-",IF(J33&gt;200,"-",IF(J31&gt;1,"-",IF(J30=3,(3.297*J33+1.971*J32+4.663)*J34+(1.401*J32+0.684)*J33+1.214*J32-0.834,"-"))))</f>
        <v>-</v>
      </c>
      <c r="V49" s="371"/>
      <c r="W49" s="81" t="str">
        <f>IF(J32&lt;=0,"-",IF(J32&gt;1,"-",IF(J31&lt;=1,"-",IF(J30=3,(1.676*SQRT(J32*J33)-0.137)*J34+1.496*J32*J33+0.671*SQRT(J32*J33)-0.015,"-"))))</f>
        <v>-</v>
      </c>
      <c r="X49" s="143" t="str">
        <f>IF(J32&lt;=1,"-",IF(J32&gt;10,"-",IF(J31&lt;=1,"-",IF(J30=3,(-0.204*J32*J33+3.166*SQRT(J32*J33)-1.936)*J34+1.345*J32*J33+0.736*SQRT(J32*J33)+0.251,"-"))))</f>
        <v>-</v>
      </c>
      <c r="Y49" s="82" t="str">
        <f>IF(J32&lt;=10,"-",IF(J32&gt;=80,"-",IF(J31&lt;=1,"-",IF(J30=3,(1.265*SQRT(J32*J33)-15.67)*J34+1.259*J32*J33+2.336*SQRT(J32*J33)-8.13,"-"))))</f>
        <v>-</v>
      </c>
      <c r="Z49" s="153"/>
      <c r="AA49" s="65"/>
    </row>
    <row r="50" spans="1:27" ht="13.5" customHeight="1">
      <c r="A50" s="56"/>
      <c r="B50" s="349"/>
      <c r="C50" s="350"/>
      <c r="D50" s="151"/>
      <c r="E50" s="106"/>
      <c r="F50" s="107"/>
      <c r="G50" s="108"/>
      <c r="H50" s="344"/>
      <c r="I50" s="345"/>
      <c r="J50" s="145"/>
      <c r="K50" s="145"/>
      <c r="L50" s="146"/>
      <c r="M50" s="109"/>
      <c r="N50" s="131"/>
      <c r="O50" s="131"/>
      <c r="P50" s="131"/>
      <c r="Q50" s="325"/>
      <c r="R50" s="65"/>
      <c r="S50" s="65"/>
      <c r="T50" s="80" t="s">
        <v>69</v>
      </c>
      <c r="U50" s="371" t="str">
        <f>IF(K32&gt;4,"-",IF(K33&gt;200,"-",IF(K31&gt;1,"-",IF(K30=3,(3.297*K33+1.971*K32+4.663)*K34+(1.401*K32+0.684)*K33+1.214*K32-0.834,"-"))))</f>
        <v>-</v>
      </c>
      <c r="V50" s="371"/>
      <c r="W50" s="154" t="str">
        <f>IF(K32&lt;=0,"-",IF(K32&gt;1,"-",IF(K31&lt;=1,"-",IF(K30=3,(1.676*SQRT(K32*K33)-0.137)*K34+1.496*K32*K33+0.671*SQRT(K32*K33)-0.015,"-"))))</f>
        <v>-</v>
      </c>
      <c r="X50" s="143" t="str">
        <f>IF(K32&lt;=1,"-",IF(K32&gt;10,"-",IF(K31&lt;=1,"-",IF(K30=3,(-0.204*K32*K33+3.166*SQRT(K32*K33)-1.936)*K34+1.345*K32*K33+0.736*SQRT(K32*K33)+0.251,"-"))))</f>
        <v>-</v>
      </c>
      <c r="Y50" s="82" t="str">
        <f>IF(K32&lt;=10,"-",IF(K32&gt;=80,"-",IF(K31&lt;=1,"-",IF(K30=3,(1.265*SQRT(K32*K33)-15.67)*K34+1.259*K32*K33+2.336*SQRT(K32*K33)-8.13,"-"))))</f>
        <v>-</v>
      </c>
      <c r="Z50" s="153"/>
      <c r="AA50" s="65"/>
    </row>
    <row r="51" spans="1:27" ht="13.5" customHeight="1" thickBot="1">
      <c r="A51" s="56"/>
      <c r="B51" s="349"/>
      <c r="C51" s="350"/>
      <c r="D51" s="149" t="s">
        <v>105</v>
      </c>
      <c r="E51" s="327" t="s">
        <v>133</v>
      </c>
      <c r="F51" s="328"/>
      <c r="G51" s="108" t="s">
        <v>13</v>
      </c>
      <c r="H51" s="430">
        <v>40</v>
      </c>
      <c r="I51" s="431"/>
      <c r="J51" s="155"/>
      <c r="K51" s="141"/>
      <c r="L51" s="142"/>
      <c r="M51" s="109" t="s">
        <v>248</v>
      </c>
      <c r="N51" s="131"/>
      <c r="O51" s="131"/>
      <c r="P51" s="131"/>
      <c r="Q51" s="325"/>
      <c r="R51" s="65"/>
      <c r="S51" s="65"/>
      <c r="T51" s="85" t="s">
        <v>70</v>
      </c>
      <c r="U51" s="362" t="str">
        <f>IF(L32&gt;4,"-",IF(L33&gt;200,"-",IF(L31&gt;1,"-",IF(L30=3,(3.297*L33+1.971*L32+4.663)*L34+(1.401*L32+0.684)*L33+1.214*L32-0.834,"-"))))</f>
        <v>-</v>
      </c>
      <c r="V51" s="362"/>
      <c r="W51" s="86" t="str">
        <f>IF(L32&lt;=0,"-",IF(L32&gt;1,"-",IF(L31&lt;=1,"-",IF(L30=3,(1.676*SQRT(L32*L33)-0.137)*L34+1.496*L32*L33+0.671*SQRT(L32*L33)-0.015,"-"))))</f>
        <v>-</v>
      </c>
      <c r="X51" s="147" t="str">
        <f>IF(L32&lt;=1,"-",IF(L32&gt;10,"-",IF(L31&lt;=1,"-",IF(L30=3,(-0.204*L32*L33+3.166*SQRT(L32*L33)-1.936)*L34+1.345*L32*L33+0.736*SQRT(L32*L33)+0.251,"-"))))</f>
        <v>-</v>
      </c>
      <c r="Y51" s="87" t="str">
        <f>IF(L32&lt;=10,"-",IF(L32&gt;=80,"-",IF(L31&lt;=1,"-",IF(L30=3,(1.265*SQRT(L32*L33)-15.67)*L34+1.259*L32*L33+2.336*SQRT(L32*L33)-8.13,"-"))))</f>
        <v>-</v>
      </c>
      <c r="Z51" s="153"/>
      <c r="AA51" s="65"/>
    </row>
    <row r="52" spans="1:27" ht="13.5" customHeight="1">
      <c r="A52" s="56"/>
      <c r="B52" s="349"/>
      <c r="C52" s="350"/>
      <c r="D52" s="149" t="s">
        <v>104</v>
      </c>
      <c r="E52" s="327" t="s">
        <v>134</v>
      </c>
      <c r="F52" s="328"/>
      <c r="G52" s="108" t="s">
        <v>13</v>
      </c>
      <c r="H52" s="430">
        <v>95</v>
      </c>
      <c r="I52" s="431"/>
      <c r="J52" s="145"/>
      <c r="K52" s="145"/>
      <c r="L52" s="146"/>
      <c r="M52" s="109" t="s">
        <v>106</v>
      </c>
      <c r="N52" s="131"/>
      <c r="O52" s="131"/>
      <c r="P52" s="131"/>
      <c r="Q52" s="325"/>
      <c r="R52" s="65"/>
      <c r="S52" s="65"/>
      <c r="T52" s="66"/>
      <c r="U52" s="67"/>
      <c r="V52" s="67"/>
      <c r="W52" s="67"/>
      <c r="X52" s="67"/>
      <c r="Y52" s="65"/>
      <c r="Z52" s="65"/>
      <c r="AA52" s="65"/>
    </row>
    <row r="53" spans="1:27" ht="13.5" customHeight="1">
      <c r="A53" s="56"/>
      <c r="B53" s="349"/>
      <c r="C53" s="350"/>
      <c r="D53" s="156"/>
      <c r="E53" s="106"/>
      <c r="F53" s="107"/>
      <c r="G53" s="108"/>
      <c r="H53" s="157"/>
      <c r="I53" s="155"/>
      <c r="J53" s="155"/>
      <c r="K53" s="141"/>
      <c r="L53" s="142"/>
      <c r="M53" s="109"/>
      <c r="N53" s="131"/>
      <c r="O53" s="131"/>
      <c r="P53" s="131"/>
      <c r="Q53" s="325"/>
      <c r="R53" s="65"/>
      <c r="S53" s="65"/>
      <c r="T53" s="66"/>
      <c r="U53" s="67"/>
      <c r="V53" s="67"/>
      <c r="W53" s="67"/>
      <c r="X53" s="67"/>
      <c r="Y53" s="65"/>
      <c r="Z53" s="65"/>
      <c r="AA53" s="65"/>
    </row>
    <row r="54" spans="1:27" ht="13.5" customHeight="1">
      <c r="A54" s="56"/>
      <c r="B54" s="349"/>
      <c r="C54" s="350"/>
      <c r="D54" s="156" t="s">
        <v>135</v>
      </c>
      <c r="E54" s="327" t="s">
        <v>140</v>
      </c>
      <c r="F54" s="328"/>
      <c r="G54" s="108" t="s">
        <v>93</v>
      </c>
      <c r="H54" s="360">
        <f>ROUNDDOWN(H36*(H47*H51/100),3)</f>
        <v>2.419</v>
      </c>
      <c r="I54" s="361"/>
      <c r="J54" s="141"/>
      <c r="K54" s="141"/>
      <c r="L54" s="142"/>
      <c r="M54" s="109" t="s">
        <v>149</v>
      </c>
      <c r="N54" s="131"/>
      <c r="O54" s="131"/>
      <c r="P54" s="131"/>
      <c r="Q54" s="325"/>
      <c r="R54" s="65"/>
      <c r="S54" s="65"/>
      <c r="T54" s="113"/>
      <c r="U54" s="113"/>
      <c r="V54" s="113"/>
      <c r="W54" s="113"/>
      <c r="X54" s="113"/>
      <c r="Y54" s="65"/>
      <c r="Z54" s="65"/>
      <c r="AA54" s="65"/>
    </row>
    <row r="55" spans="1:27" ht="13.5" customHeight="1">
      <c r="A55" s="56"/>
      <c r="B55" s="349"/>
      <c r="C55" s="350"/>
      <c r="D55" s="156" t="s">
        <v>136</v>
      </c>
      <c r="E55" s="327" t="s">
        <v>141</v>
      </c>
      <c r="F55" s="328"/>
      <c r="G55" s="108" t="s">
        <v>93</v>
      </c>
      <c r="H55" s="360">
        <f>ROUNDDOWN(H36*(H48*H51/100),3)</f>
        <v>0</v>
      </c>
      <c r="I55" s="361"/>
      <c r="J55" s="129"/>
      <c r="K55" s="129"/>
      <c r="L55" s="130"/>
      <c r="M55" s="109" t="s">
        <v>150</v>
      </c>
      <c r="N55" s="158"/>
      <c r="O55" s="158"/>
      <c r="P55" s="158"/>
      <c r="Q55" s="325"/>
      <c r="R55" s="65"/>
      <c r="S55" s="65"/>
      <c r="T55" s="89"/>
      <c r="U55" s="113"/>
      <c r="V55" s="113"/>
      <c r="W55" s="113"/>
      <c r="X55" s="113"/>
      <c r="Y55" s="65"/>
      <c r="Z55" s="65"/>
      <c r="AA55" s="65"/>
    </row>
    <row r="56" spans="1:27" ht="13.5" customHeight="1">
      <c r="A56" s="56"/>
      <c r="B56" s="349"/>
      <c r="C56" s="350"/>
      <c r="D56" s="156" t="s">
        <v>137</v>
      </c>
      <c r="E56" s="327" t="s">
        <v>142</v>
      </c>
      <c r="F56" s="328"/>
      <c r="G56" s="108" t="s">
        <v>93</v>
      </c>
      <c r="H56" s="360">
        <f>ROUNDDOWN(H36*(H49*H52/100),3)</f>
        <v>39.419</v>
      </c>
      <c r="I56" s="361"/>
      <c r="J56" s="141"/>
      <c r="K56" s="141"/>
      <c r="L56" s="142"/>
      <c r="M56" s="109" t="s">
        <v>151</v>
      </c>
      <c r="N56" s="131"/>
      <c r="O56" s="131"/>
      <c r="P56" s="131"/>
      <c r="Q56" s="325"/>
      <c r="R56" s="65"/>
      <c r="S56" s="65"/>
      <c r="T56" s="89"/>
      <c r="U56" s="113"/>
      <c r="V56" s="113"/>
      <c r="W56" s="113"/>
      <c r="X56" s="113"/>
      <c r="Y56" s="65"/>
      <c r="Z56" s="65"/>
      <c r="AA56" s="65"/>
    </row>
    <row r="57" spans="1:27" ht="13.5" customHeight="1">
      <c r="A57" s="56"/>
      <c r="B57" s="349"/>
      <c r="C57" s="350"/>
      <c r="D57" s="159" t="s">
        <v>138</v>
      </c>
      <c r="E57" s="327" t="s">
        <v>143</v>
      </c>
      <c r="F57" s="328"/>
      <c r="G57" s="108" t="s">
        <v>93</v>
      </c>
      <c r="H57" s="360">
        <f>SUM(H54:I56)</f>
        <v>41.837999999999994</v>
      </c>
      <c r="I57" s="361"/>
      <c r="J57" s="129"/>
      <c r="K57" s="129"/>
      <c r="L57" s="130"/>
      <c r="M57" s="160"/>
      <c r="N57" s="158"/>
      <c r="O57" s="158"/>
      <c r="P57" s="158"/>
      <c r="Q57" s="325"/>
      <c r="R57" s="65"/>
      <c r="S57" s="65"/>
      <c r="T57" s="89"/>
      <c r="U57" s="113"/>
      <c r="V57" s="113"/>
      <c r="W57" s="113"/>
      <c r="X57" s="113"/>
      <c r="Y57" s="65"/>
      <c r="Z57" s="65"/>
      <c r="AA57" s="65"/>
    </row>
    <row r="58" spans="1:27" ht="13.5" customHeight="1" thickBot="1">
      <c r="A58" s="56"/>
      <c r="B58" s="351"/>
      <c r="C58" s="352"/>
      <c r="D58" s="161" t="s">
        <v>139</v>
      </c>
      <c r="E58" s="400" t="s">
        <v>144</v>
      </c>
      <c r="F58" s="400"/>
      <c r="G58" s="162" t="s">
        <v>91</v>
      </c>
      <c r="H58" s="357">
        <f>IF(H57="",0,(H57+J57+K57+L57))</f>
        <v>41.837999999999994</v>
      </c>
      <c r="I58" s="358"/>
      <c r="J58" s="358"/>
      <c r="K58" s="358"/>
      <c r="L58" s="359"/>
      <c r="M58" s="163"/>
      <c r="N58" s="164"/>
      <c r="O58" s="164"/>
      <c r="P58" s="164"/>
      <c r="Q58" s="326"/>
      <c r="R58" s="65"/>
      <c r="S58" s="65"/>
      <c r="T58" s="89"/>
      <c r="U58" s="113"/>
      <c r="V58" s="113"/>
      <c r="W58" s="113"/>
      <c r="X58" s="113"/>
      <c r="Y58" s="65"/>
      <c r="Z58" s="65"/>
      <c r="AA58" s="65"/>
    </row>
    <row r="59" spans="1:27" ht="13.5" customHeight="1">
      <c r="A59" s="56"/>
      <c r="B59" s="165"/>
      <c r="C59" s="165"/>
      <c r="D59" s="166"/>
      <c r="E59" s="167"/>
      <c r="F59" s="167"/>
      <c r="G59" s="167"/>
      <c r="H59" s="70"/>
      <c r="I59" s="70"/>
      <c r="J59" s="70"/>
      <c r="K59" s="70"/>
      <c r="L59" s="70"/>
      <c r="M59" s="168"/>
      <c r="N59" s="92"/>
      <c r="O59" s="92"/>
      <c r="P59" s="92"/>
      <c r="Q59" s="169"/>
      <c r="R59" s="65"/>
      <c r="S59" s="65"/>
      <c r="T59" s="89"/>
      <c r="U59" s="113"/>
      <c r="V59" s="113"/>
      <c r="W59" s="113"/>
      <c r="X59" s="113"/>
      <c r="Y59" s="65"/>
      <c r="Z59" s="65"/>
      <c r="AA59" s="65"/>
    </row>
    <row r="60" spans="1:27" ht="13.5" customHeight="1">
      <c r="A60" s="56"/>
      <c r="B60" s="56"/>
      <c r="C60" s="62"/>
      <c r="D60" s="166"/>
      <c r="E60" s="167"/>
      <c r="F60" s="167"/>
      <c r="G60" s="167"/>
      <c r="H60" s="70"/>
      <c r="I60" s="70"/>
      <c r="J60" s="70"/>
      <c r="K60" s="70"/>
      <c r="L60" s="70"/>
      <c r="M60" s="168"/>
      <c r="N60" s="92"/>
      <c r="O60" s="92"/>
      <c r="P60" s="92"/>
      <c r="Q60" s="57"/>
      <c r="R60" s="65"/>
      <c r="S60" s="65"/>
      <c r="T60" s="89"/>
      <c r="U60" s="113"/>
      <c r="V60" s="113"/>
      <c r="W60" s="113"/>
      <c r="X60" s="113"/>
      <c r="Y60" s="65"/>
      <c r="Z60" s="65"/>
      <c r="AA60" s="65"/>
    </row>
    <row r="61" spans="1:27" ht="22.5" customHeight="1">
      <c r="A61" s="56"/>
      <c r="B61" s="170" t="s">
        <v>198</v>
      </c>
      <c r="D61" s="166"/>
      <c r="E61" s="167"/>
      <c r="F61" s="167"/>
      <c r="G61" s="167"/>
      <c r="H61" s="70"/>
      <c r="I61" s="70"/>
      <c r="J61" s="70"/>
      <c r="K61" s="70"/>
      <c r="L61" s="70"/>
      <c r="M61" s="168"/>
      <c r="N61" s="92"/>
      <c r="O61" s="92"/>
      <c r="P61" s="92"/>
      <c r="Q61" s="171"/>
      <c r="R61" s="65"/>
      <c r="S61" s="65"/>
      <c r="T61" s="89"/>
      <c r="U61" s="113"/>
      <c r="V61" s="113"/>
      <c r="W61" s="113"/>
      <c r="X61" s="113"/>
      <c r="Y61" s="65"/>
      <c r="Z61" s="65"/>
      <c r="AA61" s="65"/>
    </row>
    <row r="62" spans="1:27" ht="13.5" customHeight="1">
      <c r="A62" s="56"/>
      <c r="B62" s="56"/>
      <c r="C62" s="62"/>
      <c r="D62" s="105" t="s">
        <v>14</v>
      </c>
      <c r="E62" s="336" t="s">
        <v>96</v>
      </c>
      <c r="F62" s="336"/>
      <c r="G62" s="108" t="s">
        <v>6</v>
      </c>
      <c r="H62" s="329">
        <f>H32</f>
        <v>7.2</v>
      </c>
      <c r="I62" s="330"/>
      <c r="J62" s="172"/>
      <c r="K62" s="172"/>
      <c r="L62" s="173"/>
      <c r="M62" s="168"/>
      <c r="N62" s="92"/>
      <c r="O62" s="92"/>
      <c r="P62" s="92"/>
      <c r="Q62" s="171"/>
      <c r="R62" s="65"/>
      <c r="S62" s="65"/>
      <c r="T62" s="89"/>
      <c r="U62" s="113"/>
      <c r="V62" s="113"/>
      <c r="W62" s="113"/>
      <c r="X62" s="113"/>
      <c r="Y62" s="65"/>
      <c r="Z62" s="65"/>
      <c r="AA62" s="65"/>
    </row>
    <row r="63" spans="1:27" ht="13.5" customHeight="1" thickBot="1">
      <c r="A63" s="56"/>
      <c r="B63" s="56"/>
      <c r="C63" s="62"/>
      <c r="D63" s="105" t="s">
        <v>33</v>
      </c>
      <c r="E63" s="327" t="s">
        <v>97</v>
      </c>
      <c r="F63" s="328"/>
      <c r="G63" s="108" t="s">
        <v>35</v>
      </c>
      <c r="H63" s="448">
        <f>H33</f>
        <v>4.2</v>
      </c>
      <c r="I63" s="449"/>
      <c r="J63" s="172"/>
      <c r="K63" s="172"/>
      <c r="L63" s="173"/>
      <c r="M63" s="168"/>
      <c r="N63" s="92"/>
      <c r="O63" s="92"/>
      <c r="P63" s="92"/>
      <c r="Q63" s="171"/>
      <c r="R63" s="113"/>
      <c r="S63" s="113"/>
      <c r="T63" s="113"/>
      <c r="U63" s="113"/>
      <c r="V63" s="65"/>
      <c r="W63" s="65"/>
      <c r="X63" s="65"/>
      <c r="Y63" s="65"/>
      <c r="Z63" s="65"/>
      <c r="AA63" s="65"/>
    </row>
    <row r="64" spans="1:27" ht="28.5" customHeight="1" thickBot="1">
      <c r="A64" s="56"/>
      <c r="B64" s="56"/>
      <c r="C64" s="62"/>
      <c r="D64" s="174" t="s">
        <v>216</v>
      </c>
      <c r="E64" s="402" t="s">
        <v>217</v>
      </c>
      <c r="F64" s="402"/>
      <c r="G64" s="106" t="s">
        <v>11</v>
      </c>
      <c r="H64" s="443">
        <v>1.2</v>
      </c>
      <c r="I64" s="444"/>
      <c r="J64" s="175"/>
      <c r="K64" s="172"/>
      <c r="L64" s="173"/>
      <c r="M64" s="292" t="s">
        <v>244</v>
      </c>
      <c r="N64" s="293"/>
      <c r="O64" s="293"/>
      <c r="P64" s="293"/>
      <c r="Q64" s="293"/>
      <c r="R64" s="113"/>
      <c r="S64" s="113"/>
      <c r="T64" s="113"/>
      <c r="U64" s="113"/>
      <c r="V64" s="65"/>
      <c r="W64" s="65"/>
      <c r="X64" s="65"/>
      <c r="Y64" s="65"/>
      <c r="Z64" s="65"/>
      <c r="AA64" s="65"/>
    </row>
    <row r="65" spans="1:27" ht="13.5" customHeight="1">
      <c r="A65" s="56"/>
      <c r="B65" s="56"/>
      <c r="C65" s="62"/>
      <c r="D65" s="139" t="s">
        <v>2</v>
      </c>
      <c r="E65" s="336" t="s">
        <v>98</v>
      </c>
      <c r="F65" s="336"/>
      <c r="G65" s="108" t="s">
        <v>89</v>
      </c>
      <c r="H65" s="441">
        <f>IF(H60="","",ROUNDDOWN(IF(H60=1,SUM(U48:X48),IF(H60&lt;=2,SUM(U65:Z65),IF(H60+H61=4,U78,W78*H62*H63))),2))</f>
      </c>
      <c r="I65" s="442"/>
      <c r="J65" s="172">
        <f>IF(J60="","",ROUNDDOWN(IF(J60=1,SUM(U49:X49),IF(J60&lt;=2,SUM(U66:Z66),IF(J60+J61=4,U79,W79*J62*J63))),2))</f>
      </c>
      <c r="K65" s="172">
        <f>IF(K60="","",ROUNDDOWN(IF(K60=1,SUM(U51:X51),IF(K60&lt;=2,SUM(U67:Z67),IF(K60+K61=4,U80,W80*K62*K63))),2))</f>
      </c>
      <c r="L65" s="173">
        <f>IF(L60="","",ROUNDDOWN(IF(L60=1,SUM(U52:X52),IF(L60&lt;=2,SUM(U68:Z68),IF(L60+L61=4,U81,W81*L62*L63))),2))</f>
      </c>
      <c r="M65" s="168"/>
      <c r="N65" s="92"/>
      <c r="O65" s="92"/>
      <c r="P65" s="92"/>
      <c r="Q65" s="171"/>
      <c r="R65" s="113"/>
      <c r="S65" s="113"/>
      <c r="T65" s="113"/>
      <c r="U65" s="113"/>
      <c r="V65" s="65"/>
      <c r="W65" s="65"/>
      <c r="X65" s="65"/>
      <c r="Y65" s="65"/>
      <c r="Z65" s="65"/>
      <c r="AA65" s="65"/>
    </row>
    <row r="66" spans="1:27" ht="13.5" customHeight="1">
      <c r="A66" s="56"/>
      <c r="B66" s="56"/>
      <c r="C66" s="62"/>
      <c r="D66" s="105" t="s">
        <v>7</v>
      </c>
      <c r="E66" s="336" t="s">
        <v>12</v>
      </c>
      <c r="F66" s="336"/>
      <c r="G66" s="108" t="s">
        <v>4</v>
      </c>
      <c r="H66" s="353">
        <f>H36</f>
        <v>1</v>
      </c>
      <c r="I66" s="354"/>
      <c r="J66" s="176"/>
      <c r="K66" s="176"/>
      <c r="L66" s="177"/>
      <c r="M66" s="168"/>
      <c r="N66" s="92"/>
      <c r="O66" s="92"/>
      <c r="P66" s="92"/>
      <c r="Q66" s="171"/>
      <c r="R66" s="113"/>
      <c r="S66" s="113"/>
      <c r="T66" s="113"/>
      <c r="U66" s="113"/>
      <c r="V66" s="65"/>
      <c r="W66" s="65"/>
      <c r="X66" s="65"/>
      <c r="Y66" s="65"/>
      <c r="Z66" s="65"/>
      <c r="AA66" s="65"/>
    </row>
    <row r="67" spans="1:27" ht="13.5" customHeight="1">
      <c r="A67" s="56"/>
      <c r="B67" s="56"/>
      <c r="C67" s="62"/>
      <c r="D67" s="178" t="s">
        <v>3</v>
      </c>
      <c r="E67" s="336" t="s">
        <v>131</v>
      </c>
      <c r="F67" s="336"/>
      <c r="G67" s="108" t="s">
        <v>90</v>
      </c>
      <c r="H67" s="321">
        <f>IF(H65="",0,H57*H58*H65*H66)</f>
        <v>0</v>
      </c>
      <c r="I67" s="322"/>
      <c r="J67" s="172">
        <f>IF(J65="",0,H57*H58*J65*J66)</f>
        <v>0</v>
      </c>
      <c r="K67" s="172">
        <f>IF(K65="",0,H57*H58*K65*K66)</f>
        <v>0</v>
      </c>
      <c r="L67" s="173">
        <f>IF(L65="",0,H57*H58*L65*L66)</f>
        <v>0</v>
      </c>
      <c r="M67" s="168"/>
      <c r="N67" s="92"/>
      <c r="O67" s="92"/>
      <c r="P67" s="92"/>
      <c r="Q67" s="171"/>
      <c r="R67" s="113"/>
      <c r="S67" s="113"/>
      <c r="T67" s="113"/>
      <c r="U67" s="113"/>
      <c r="V67" s="65"/>
      <c r="W67" s="65"/>
      <c r="X67" s="65"/>
      <c r="Y67" s="65"/>
      <c r="Z67" s="65"/>
      <c r="AA67" s="65"/>
    </row>
    <row r="68" spans="1:27" ht="13.5" customHeight="1">
      <c r="A68" s="56"/>
      <c r="B68" s="56"/>
      <c r="C68" s="62"/>
      <c r="D68" s="178" t="s">
        <v>5</v>
      </c>
      <c r="E68" s="336" t="s">
        <v>132</v>
      </c>
      <c r="F68" s="336"/>
      <c r="G68" s="108" t="s">
        <v>76</v>
      </c>
      <c r="H68" s="339">
        <f>ROUNDDOWN(IF(H66="",0,(H67+J67+K67+L67)/3600),5)</f>
        <v>0</v>
      </c>
      <c r="I68" s="340"/>
      <c r="J68" s="340"/>
      <c r="K68" s="340"/>
      <c r="L68" s="341"/>
      <c r="M68" s="168"/>
      <c r="N68" s="92"/>
      <c r="O68" s="92"/>
      <c r="P68" s="92"/>
      <c r="Q68" s="171"/>
      <c r="R68" s="113"/>
      <c r="S68" s="113"/>
      <c r="T68" s="113"/>
      <c r="U68" s="113"/>
      <c r="V68" s="65"/>
      <c r="W68" s="65"/>
      <c r="X68" s="65"/>
      <c r="Y68" s="65"/>
      <c r="Z68" s="65"/>
      <c r="AA68" s="65"/>
    </row>
    <row r="69" spans="1:27" ht="13.5" customHeight="1">
      <c r="A69" s="56"/>
      <c r="B69" s="56"/>
      <c r="C69" s="62"/>
      <c r="D69" s="181"/>
      <c r="E69" s="336"/>
      <c r="F69" s="336"/>
      <c r="G69" s="108"/>
      <c r="H69" s="321"/>
      <c r="I69" s="322"/>
      <c r="J69" s="179"/>
      <c r="K69" s="179"/>
      <c r="L69" s="180"/>
      <c r="M69" s="168"/>
      <c r="N69" s="92"/>
      <c r="O69" s="92"/>
      <c r="P69" s="92"/>
      <c r="Q69" s="171"/>
      <c r="R69" s="113"/>
      <c r="S69" s="113"/>
      <c r="T69" s="113"/>
      <c r="U69" s="113"/>
      <c r="V69" s="65"/>
      <c r="W69" s="65"/>
      <c r="X69" s="65"/>
      <c r="Y69" s="65"/>
      <c r="Z69" s="65"/>
      <c r="AA69" s="65"/>
    </row>
    <row r="70" spans="1:27" ht="13.5" customHeight="1">
      <c r="A70" s="56"/>
      <c r="B70" s="56"/>
      <c r="C70" s="62"/>
      <c r="D70" s="156" t="s">
        <v>95</v>
      </c>
      <c r="E70" s="336" t="s">
        <v>99</v>
      </c>
      <c r="F70" s="336"/>
      <c r="G70" s="108" t="s">
        <v>101</v>
      </c>
      <c r="H70" s="329">
        <f>H40</f>
        <v>0.2</v>
      </c>
      <c r="I70" s="330"/>
      <c r="J70" s="179"/>
      <c r="K70" s="179"/>
      <c r="L70" s="180"/>
      <c r="M70" s="168"/>
      <c r="N70" s="92"/>
      <c r="O70" s="92"/>
      <c r="P70" s="92"/>
      <c r="Q70" s="171"/>
      <c r="R70" s="113"/>
      <c r="S70" s="113"/>
      <c r="T70" s="113"/>
      <c r="U70" s="113"/>
      <c r="V70" s="65"/>
      <c r="W70" s="65"/>
      <c r="X70" s="65"/>
      <c r="Y70" s="65"/>
      <c r="Z70" s="65"/>
      <c r="AA70" s="65"/>
    </row>
    <row r="71" spans="1:27" ht="13.5" customHeight="1">
      <c r="A71" s="56"/>
      <c r="B71" s="56"/>
      <c r="C71" s="62"/>
      <c r="D71" s="156" t="s">
        <v>94</v>
      </c>
      <c r="E71" s="336" t="s">
        <v>100</v>
      </c>
      <c r="F71" s="336"/>
      <c r="G71" s="108" t="s">
        <v>101</v>
      </c>
      <c r="H71" s="329">
        <f>H41</f>
        <v>0</v>
      </c>
      <c r="I71" s="330"/>
      <c r="J71" s="179"/>
      <c r="K71" s="179"/>
      <c r="L71" s="180"/>
      <c r="M71" s="168"/>
      <c r="N71" s="92"/>
      <c r="O71" s="92"/>
      <c r="P71" s="92"/>
      <c r="Q71" s="171"/>
      <c r="R71" s="113"/>
      <c r="S71" s="113"/>
      <c r="T71" s="113"/>
      <c r="U71" s="113"/>
      <c r="V71" s="65"/>
      <c r="W71" s="65"/>
      <c r="X71" s="65"/>
      <c r="Y71" s="65"/>
      <c r="Z71" s="65"/>
      <c r="AA71" s="65"/>
    </row>
    <row r="72" spans="1:27" ht="13.5" customHeight="1">
      <c r="A72" s="56"/>
      <c r="B72" s="56"/>
      <c r="C72" s="62"/>
      <c r="D72" s="181"/>
      <c r="E72" s="336"/>
      <c r="F72" s="336"/>
      <c r="G72" s="108"/>
      <c r="H72" s="321"/>
      <c r="I72" s="322"/>
      <c r="J72" s="179"/>
      <c r="K72" s="179"/>
      <c r="L72" s="180"/>
      <c r="M72" s="168"/>
      <c r="N72" s="92"/>
      <c r="O72" s="92"/>
      <c r="P72" s="92"/>
      <c r="Q72" s="171"/>
      <c r="R72" s="113"/>
      <c r="S72" s="113"/>
      <c r="T72" s="113"/>
      <c r="U72" s="113"/>
      <c r="V72" s="65"/>
      <c r="W72" s="65"/>
      <c r="X72" s="65"/>
      <c r="Y72" s="65"/>
      <c r="Z72" s="65"/>
      <c r="AA72" s="65"/>
    </row>
    <row r="73" spans="1:27" ht="13.5" customHeight="1">
      <c r="A73" s="56"/>
      <c r="B73" s="56"/>
      <c r="C73" s="62"/>
      <c r="D73" s="156" t="s">
        <v>118</v>
      </c>
      <c r="E73" s="336" t="s">
        <v>119</v>
      </c>
      <c r="F73" s="336"/>
      <c r="G73" s="108" t="s">
        <v>89</v>
      </c>
      <c r="H73" s="319">
        <f>H43</f>
        <v>30.240000000000002</v>
      </c>
      <c r="I73" s="320"/>
      <c r="J73" s="179"/>
      <c r="K73" s="179"/>
      <c r="L73" s="180"/>
      <c r="M73" s="168"/>
      <c r="N73" s="92"/>
      <c r="O73" s="92"/>
      <c r="P73" s="92"/>
      <c r="Q73" s="171"/>
      <c r="R73" s="113"/>
      <c r="S73" s="113"/>
      <c r="T73" s="113"/>
      <c r="U73" s="113"/>
      <c r="V73" s="65"/>
      <c r="W73" s="65"/>
      <c r="X73" s="65"/>
      <c r="Y73" s="65"/>
      <c r="Z73" s="65"/>
      <c r="AA73" s="65"/>
    </row>
    <row r="74" spans="1:27" ht="13.5" customHeight="1">
      <c r="A74" s="56"/>
      <c r="B74" s="56"/>
      <c r="C74" s="62"/>
      <c r="D74" s="156" t="s">
        <v>122</v>
      </c>
      <c r="E74" s="336" t="s">
        <v>120</v>
      </c>
      <c r="F74" s="336"/>
      <c r="G74" s="108" t="s">
        <v>89</v>
      </c>
      <c r="H74" s="319">
        <f>H44</f>
        <v>0</v>
      </c>
      <c r="I74" s="320"/>
      <c r="J74" s="179"/>
      <c r="K74" s="179"/>
      <c r="L74" s="180"/>
      <c r="M74" s="168"/>
      <c r="N74" s="92"/>
      <c r="O74" s="92"/>
      <c r="P74" s="92"/>
      <c r="Q74" s="171"/>
      <c r="R74" s="113"/>
      <c r="S74" s="113"/>
      <c r="T74" s="113"/>
      <c r="U74" s="113"/>
      <c r="V74" s="65"/>
      <c r="W74" s="65"/>
      <c r="X74" s="65"/>
      <c r="Y74" s="65"/>
      <c r="Z74" s="65"/>
      <c r="AA74" s="65"/>
    </row>
    <row r="75" spans="1:27" ht="13.5" customHeight="1">
      <c r="A75" s="56"/>
      <c r="B75" s="56"/>
      <c r="C75" s="62"/>
      <c r="D75" s="156" t="s">
        <v>123</v>
      </c>
      <c r="E75" s="336" t="s">
        <v>121</v>
      </c>
      <c r="F75" s="336"/>
      <c r="G75" s="108" t="s">
        <v>89</v>
      </c>
      <c r="H75" s="319">
        <f>H45</f>
        <v>28</v>
      </c>
      <c r="I75" s="320"/>
      <c r="J75" s="179"/>
      <c r="K75" s="179"/>
      <c r="L75" s="180"/>
      <c r="M75" s="168"/>
      <c r="N75" s="92"/>
      <c r="O75" s="92"/>
      <c r="P75" s="92"/>
      <c r="Q75" s="171"/>
      <c r="R75" s="113"/>
      <c r="S75" s="113"/>
      <c r="T75" s="113"/>
      <c r="U75" s="113"/>
      <c r="V75" s="65"/>
      <c r="W75" s="65"/>
      <c r="X75" s="65"/>
      <c r="Y75" s="65"/>
      <c r="Z75" s="65"/>
      <c r="AA75" s="65"/>
    </row>
    <row r="76" spans="1:27" ht="13.5" customHeight="1">
      <c r="A76" s="56"/>
      <c r="B76" s="56"/>
      <c r="C76" s="62"/>
      <c r="D76" s="156"/>
      <c r="E76" s="106"/>
      <c r="F76" s="107"/>
      <c r="G76" s="108"/>
      <c r="H76" s="319"/>
      <c r="I76" s="320"/>
      <c r="J76" s="179"/>
      <c r="K76" s="179"/>
      <c r="L76" s="180"/>
      <c r="M76" s="168"/>
      <c r="N76" s="92"/>
      <c r="O76" s="92"/>
      <c r="P76" s="92"/>
      <c r="Q76" s="171"/>
      <c r="R76" s="113"/>
      <c r="S76" s="113"/>
      <c r="T76" s="113"/>
      <c r="U76" s="113"/>
      <c r="V76" s="65"/>
      <c r="W76" s="65"/>
      <c r="X76" s="65"/>
      <c r="Y76" s="65"/>
      <c r="Z76" s="65"/>
      <c r="AA76" s="65"/>
    </row>
    <row r="77" spans="1:27" ht="13.5" customHeight="1">
      <c r="A77" s="56"/>
      <c r="B77" s="56"/>
      <c r="C77" s="62"/>
      <c r="D77" s="156" t="s">
        <v>124</v>
      </c>
      <c r="E77" s="336" t="s">
        <v>125</v>
      </c>
      <c r="F77" s="336"/>
      <c r="G77" s="108" t="s">
        <v>126</v>
      </c>
      <c r="H77" s="319">
        <f>H73*H70</f>
        <v>6.048000000000001</v>
      </c>
      <c r="I77" s="320"/>
      <c r="J77" s="179"/>
      <c r="K77" s="179"/>
      <c r="L77" s="180"/>
      <c r="M77" s="168"/>
      <c r="N77" s="92"/>
      <c r="O77" s="92"/>
      <c r="P77" s="92"/>
      <c r="Q77" s="171"/>
      <c r="R77" s="113"/>
      <c r="S77" s="113"/>
      <c r="T77" s="113"/>
      <c r="U77" s="113"/>
      <c r="V77" s="65"/>
      <c r="W77" s="65"/>
      <c r="X77" s="65"/>
      <c r="Y77" s="65"/>
      <c r="Z77" s="65"/>
      <c r="AA77" s="65"/>
    </row>
    <row r="78" spans="1:27" ht="13.5" customHeight="1">
      <c r="A78" s="56"/>
      <c r="B78" s="56"/>
      <c r="C78" s="62"/>
      <c r="D78" s="156" t="s">
        <v>127</v>
      </c>
      <c r="E78" s="336" t="s">
        <v>102</v>
      </c>
      <c r="F78" s="336"/>
      <c r="G78" s="108" t="s">
        <v>128</v>
      </c>
      <c r="H78" s="319">
        <f>H74*(H64-H70)</f>
        <v>0</v>
      </c>
      <c r="I78" s="320"/>
      <c r="J78" s="179"/>
      <c r="K78" s="179"/>
      <c r="L78" s="180"/>
      <c r="M78" s="168"/>
      <c r="N78" s="92"/>
      <c r="O78" s="92"/>
      <c r="P78" s="92"/>
      <c r="Q78" s="171"/>
      <c r="R78" s="113"/>
      <c r="S78" s="113"/>
      <c r="T78" s="113"/>
      <c r="U78" s="113"/>
      <c r="V78" s="65"/>
      <c r="W78" s="65"/>
      <c r="X78" s="65"/>
      <c r="Y78" s="65"/>
      <c r="Z78" s="65"/>
      <c r="AA78" s="65"/>
    </row>
    <row r="79" spans="1:27" ht="13.5" customHeight="1">
      <c r="A79" s="56"/>
      <c r="B79" s="56"/>
      <c r="C79" s="62"/>
      <c r="D79" s="156" t="s">
        <v>129</v>
      </c>
      <c r="E79" s="336" t="s">
        <v>103</v>
      </c>
      <c r="F79" s="336"/>
      <c r="G79" s="108" t="s">
        <v>130</v>
      </c>
      <c r="H79" s="319">
        <f>H75*(H64-H70)</f>
        <v>28</v>
      </c>
      <c r="I79" s="320"/>
      <c r="J79" s="179"/>
      <c r="K79" s="179"/>
      <c r="L79" s="180"/>
      <c r="M79" s="168"/>
      <c r="N79" s="92"/>
      <c r="O79" s="92"/>
      <c r="P79" s="92"/>
      <c r="Q79" s="171"/>
      <c r="R79" s="113"/>
      <c r="S79" s="113"/>
      <c r="T79" s="113"/>
      <c r="U79" s="113"/>
      <c r="V79" s="65"/>
      <c r="W79" s="65"/>
      <c r="X79" s="65"/>
      <c r="Y79" s="65"/>
      <c r="Z79" s="65"/>
      <c r="AA79" s="65"/>
    </row>
    <row r="80" spans="1:27" ht="13.5" customHeight="1">
      <c r="A80" s="56"/>
      <c r="B80" s="56"/>
      <c r="C80" s="62"/>
      <c r="D80" s="156"/>
      <c r="E80" s="106"/>
      <c r="F80" s="107"/>
      <c r="G80" s="108"/>
      <c r="H80" s="319"/>
      <c r="I80" s="320"/>
      <c r="J80" s="179"/>
      <c r="K80" s="179"/>
      <c r="L80" s="180"/>
      <c r="M80" s="168"/>
      <c r="N80" s="92"/>
      <c r="O80" s="92"/>
      <c r="P80" s="92"/>
      <c r="Q80" s="171"/>
      <c r="R80" s="113"/>
      <c r="S80" s="113"/>
      <c r="T80" s="113"/>
      <c r="U80" s="113"/>
      <c r="V80" s="65"/>
      <c r="W80" s="65"/>
      <c r="X80" s="65"/>
      <c r="Y80" s="65"/>
      <c r="Z80" s="65"/>
      <c r="AA80" s="65"/>
    </row>
    <row r="81" spans="1:27" ht="13.5" customHeight="1">
      <c r="A81" s="56"/>
      <c r="B81" s="56"/>
      <c r="C81" s="62"/>
      <c r="D81" s="156" t="s">
        <v>105</v>
      </c>
      <c r="E81" s="327" t="s">
        <v>133</v>
      </c>
      <c r="F81" s="328"/>
      <c r="G81" s="108" t="s">
        <v>13</v>
      </c>
      <c r="H81" s="306">
        <f>H51</f>
        <v>40</v>
      </c>
      <c r="I81" s="307"/>
      <c r="J81" s="183"/>
      <c r="K81" s="176"/>
      <c r="L81" s="177"/>
      <c r="M81" s="168"/>
      <c r="N81" s="92"/>
      <c r="O81" s="92"/>
      <c r="P81" s="92"/>
      <c r="Q81" s="171"/>
      <c r="R81" s="113"/>
      <c r="S81" s="113"/>
      <c r="T81" s="113"/>
      <c r="U81" s="113"/>
      <c r="V81" s="65"/>
      <c r="W81" s="65"/>
      <c r="X81" s="65"/>
      <c r="Y81" s="65"/>
      <c r="Z81" s="65"/>
      <c r="AA81" s="65"/>
    </row>
    <row r="82" spans="1:27" ht="13.5" customHeight="1">
      <c r="A82" s="56"/>
      <c r="B82" s="56"/>
      <c r="C82" s="62"/>
      <c r="D82" s="156" t="s">
        <v>104</v>
      </c>
      <c r="E82" s="327" t="s">
        <v>134</v>
      </c>
      <c r="F82" s="328"/>
      <c r="G82" s="108" t="s">
        <v>13</v>
      </c>
      <c r="H82" s="306">
        <f>H52</f>
        <v>95</v>
      </c>
      <c r="I82" s="307"/>
      <c r="J82" s="179"/>
      <c r="K82" s="179"/>
      <c r="L82" s="180"/>
      <c r="M82" s="168"/>
      <c r="N82" s="92"/>
      <c r="O82" s="92"/>
      <c r="P82" s="92"/>
      <c r="Q82" s="171"/>
      <c r="R82" s="113"/>
      <c r="S82" s="113"/>
      <c r="T82" s="113"/>
      <c r="U82" s="113"/>
      <c r="V82" s="65"/>
      <c r="W82" s="65"/>
      <c r="X82" s="65"/>
      <c r="Y82" s="65"/>
      <c r="Z82" s="65"/>
      <c r="AA82" s="65"/>
    </row>
    <row r="83" spans="1:27" ht="13.5" customHeight="1">
      <c r="A83" s="56"/>
      <c r="B83" s="56"/>
      <c r="C83" s="62"/>
      <c r="D83" s="156"/>
      <c r="E83" s="106"/>
      <c r="F83" s="107"/>
      <c r="G83" s="108"/>
      <c r="H83" s="182"/>
      <c r="I83" s="183"/>
      <c r="J83" s="183"/>
      <c r="K83" s="176"/>
      <c r="L83" s="177"/>
      <c r="M83" s="168"/>
      <c r="N83" s="92"/>
      <c r="O83" s="92"/>
      <c r="P83" s="92"/>
      <c r="Q83" s="171"/>
      <c r="R83" s="113"/>
      <c r="S83" s="113"/>
      <c r="T83" s="113"/>
      <c r="U83" s="113"/>
      <c r="V83" s="65"/>
      <c r="W83" s="65"/>
      <c r="X83" s="65"/>
      <c r="Y83" s="65"/>
      <c r="Z83" s="65"/>
      <c r="AA83" s="65"/>
    </row>
    <row r="84" spans="1:27" ht="13.5" customHeight="1">
      <c r="A84" s="56"/>
      <c r="B84" s="56"/>
      <c r="C84" s="62"/>
      <c r="D84" s="156" t="s">
        <v>135</v>
      </c>
      <c r="E84" s="327" t="s">
        <v>140</v>
      </c>
      <c r="F84" s="328"/>
      <c r="G84" s="108" t="s">
        <v>93</v>
      </c>
      <c r="H84" s="329">
        <f>ROUNDDOWN(H66*(H77*H81/100),3)</f>
        <v>2.419</v>
      </c>
      <c r="I84" s="330"/>
      <c r="J84" s="176"/>
      <c r="K84" s="176"/>
      <c r="L84" s="177"/>
      <c r="M84" s="168"/>
      <c r="N84" s="92"/>
      <c r="O84" s="92"/>
      <c r="P84" s="92"/>
      <c r="Q84" s="171"/>
      <c r="R84" s="113"/>
      <c r="S84" s="113"/>
      <c r="T84" s="113"/>
      <c r="U84" s="113"/>
      <c r="V84" s="65"/>
      <c r="W84" s="65"/>
      <c r="X84" s="65"/>
      <c r="Y84" s="65"/>
      <c r="Z84" s="65"/>
      <c r="AA84" s="65"/>
    </row>
    <row r="85" spans="1:27" ht="13.5" customHeight="1">
      <c r="A85" s="56"/>
      <c r="B85" s="56"/>
      <c r="C85" s="62"/>
      <c r="D85" s="156" t="s">
        <v>136</v>
      </c>
      <c r="E85" s="327" t="s">
        <v>141</v>
      </c>
      <c r="F85" s="328"/>
      <c r="G85" s="108" t="s">
        <v>93</v>
      </c>
      <c r="H85" s="329">
        <f>ROUNDDOWN(H66*(H78*H81/100),3)</f>
        <v>0</v>
      </c>
      <c r="I85" s="330"/>
      <c r="J85" s="172"/>
      <c r="K85" s="172"/>
      <c r="L85" s="173"/>
      <c r="M85" s="168"/>
      <c r="N85" s="92"/>
      <c r="O85" s="92"/>
      <c r="P85" s="92"/>
      <c r="Q85" s="171"/>
      <c r="R85" s="113"/>
      <c r="S85" s="113"/>
      <c r="T85" s="113"/>
      <c r="U85" s="113"/>
      <c r="V85" s="65"/>
      <c r="W85" s="65"/>
      <c r="X85" s="65"/>
      <c r="Y85" s="65"/>
      <c r="Z85" s="65"/>
      <c r="AA85" s="65"/>
    </row>
    <row r="86" spans="1:27" ht="13.5" customHeight="1" thickBot="1">
      <c r="A86" s="56"/>
      <c r="B86" s="56"/>
      <c r="C86" s="62"/>
      <c r="D86" s="156" t="s">
        <v>137</v>
      </c>
      <c r="E86" s="327" t="s">
        <v>142</v>
      </c>
      <c r="F86" s="328"/>
      <c r="G86" s="108" t="s">
        <v>93</v>
      </c>
      <c r="H86" s="337">
        <f>ROUNDDOWN(H66*(H79*H82/100),3)</f>
        <v>26.6</v>
      </c>
      <c r="I86" s="338"/>
      <c r="J86" s="176"/>
      <c r="K86" s="176"/>
      <c r="L86" s="177"/>
      <c r="M86" s="168"/>
      <c r="N86" s="92"/>
      <c r="O86" s="92"/>
      <c r="P86" s="92"/>
      <c r="Q86" s="171"/>
      <c r="R86" s="113"/>
      <c r="S86" s="113"/>
      <c r="T86" s="113"/>
      <c r="U86" s="113"/>
      <c r="V86" s="65"/>
      <c r="W86" s="65"/>
      <c r="X86" s="65"/>
      <c r="Y86" s="65"/>
      <c r="Z86" s="65"/>
      <c r="AA86" s="65"/>
    </row>
    <row r="87" spans="1:27" ht="28.5" customHeight="1" thickBot="1">
      <c r="A87" s="56"/>
      <c r="B87" s="56"/>
      <c r="C87" s="62"/>
      <c r="D87" s="184" t="s">
        <v>156</v>
      </c>
      <c r="E87" s="302" t="s">
        <v>117</v>
      </c>
      <c r="F87" s="303"/>
      <c r="G87" s="185" t="s">
        <v>93</v>
      </c>
      <c r="H87" s="304">
        <f>SUM(H84:I86)</f>
        <v>29.019000000000002</v>
      </c>
      <c r="I87" s="305"/>
      <c r="J87" s="175"/>
      <c r="K87" s="172"/>
      <c r="L87" s="173"/>
      <c r="M87" s="168"/>
      <c r="N87" s="92"/>
      <c r="O87" s="92"/>
      <c r="P87" s="92"/>
      <c r="Q87" s="171"/>
      <c r="R87" s="113"/>
      <c r="S87" s="113"/>
      <c r="T87" s="113"/>
      <c r="U87" s="113"/>
      <c r="V87" s="65"/>
      <c r="W87" s="65"/>
      <c r="X87" s="65"/>
      <c r="Y87" s="65"/>
      <c r="Z87" s="65"/>
      <c r="AA87" s="65"/>
    </row>
    <row r="88" spans="1:27" ht="13.5" customHeight="1">
      <c r="A88" s="56"/>
      <c r="B88" s="56"/>
      <c r="C88" s="62"/>
      <c r="D88" s="166"/>
      <c r="E88" s="167"/>
      <c r="F88" s="167"/>
      <c r="G88" s="167"/>
      <c r="H88" s="70"/>
      <c r="I88" s="70"/>
      <c r="J88" s="70"/>
      <c r="K88" s="70"/>
      <c r="L88" s="70"/>
      <c r="M88" s="168"/>
      <c r="N88" s="92"/>
      <c r="O88" s="92"/>
      <c r="P88" s="92"/>
      <c r="Q88" s="171"/>
      <c r="R88" s="113"/>
      <c r="S88" s="113"/>
      <c r="T88" s="113"/>
      <c r="U88" s="113"/>
      <c r="V88" s="65"/>
      <c r="W88" s="65"/>
      <c r="X88" s="65"/>
      <c r="Y88" s="65"/>
      <c r="Z88" s="65"/>
      <c r="AA88" s="65"/>
    </row>
    <row r="89" spans="1:27" ht="13.5" customHeight="1" thickBot="1">
      <c r="A89" s="56"/>
      <c r="B89" s="56"/>
      <c r="C89" s="62"/>
      <c r="D89" s="69"/>
      <c r="E89" s="57"/>
      <c r="F89" s="57"/>
      <c r="G89" s="57"/>
      <c r="H89" s="186"/>
      <c r="I89" s="186"/>
      <c r="J89" s="62"/>
      <c r="K89" s="57"/>
      <c r="L89" s="58"/>
      <c r="Q89" s="57"/>
      <c r="R89" s="113"/>
      <c r="S89" s="113"/>
      <c r="T89" s="113"/>
      <c r="U89" s="113"/>
      <c r="V89" s="65"/>
      <c r="W89" s="65"/>
      <c r="X89" s="65"/>
      <c r="Y89" s="65"/>
      <c r="Z89" s="65"/>
      <c r="AA89" s="65"/>
    </row>
    <row r="90" spans="1:27" ht="17.25" customHeight="1" thickTop="1">
      <c r="A90" s="56"/>
      <c r="B90" s="187" t="s">
        <v>204</v>
      </c>
      <c r="C90" s="188"/>
      <c r="D90" s="189"/>
      <c r="E90" s="190"/>
      <c r="F90" s="190"/>
      <c r="G90" s="190"/>
      <c r="H90" s="191"/>
      <c r="I90" s="191"/>
      <c r="J90" s="191"/>
      <c r="K90" s="191"/>
      <c r="L90" s="191"/>
      <c r="M90" s="188"/>
      <c r="N90" s="188"/>
      <c r="O90" s="188"/>
      <c r="P90" s="192"/>
      <c r="Q90" s="57"/>
      <c r="R90" s="113"/>
      <c r="S90" s="113"/>
      <c r="T90" s="113"/>
      <c r="U90" s="113"/>
      <c r="V90" s="65"/>
      <c r="W90" s="65"/>
      <c r="X90" s="65"/>
      <c r="Y90" s="65"/>
      <c r="Z90" s="65"/>
      <c r="AA90" s="65"/>
    </row>
    <row r="91" spans="1:27" ht="17.25" customHeight="1">
      <c r="A91" s="56"/>
      <c r="B91" s="193"/>
      <c r="C91" s="194"/>
      <c r="D91" s="195" t="s">
        <v>200</v>
      </c>
      <c r="E91" s="435" t="s">
        <v>218</v>
      </c>
      <c r="F91" s="436"/>
      <c r="G91" s="198" t="s">
        <v>219</v>
      </c>
      <c r="H91" s="299">
        <f>H34</f>
        <v>1.6819473214285714</v>
      </c>
      <c r="I91" s="437"/>
      <c r="J91" s="301"/>
      <c r="K91" s="199" t="s">
        <v>211</v>
      </c>
      <c r="L91" s="200"/>
      <c r="M91" s="201"/>
      <c r="N91" s="202">
        <f>H58</f>
        <v>41.837999999999994</v>
      </c>
      <c r="O91" s="201" t="s">
        <v>220</v>
      </c>
      <c r="P91" s="203" t="s">
        <v>247</v>
      </c>
      <c r="Q91" s="204"/>
      <c r="R91" s="65"/>
      <c r="S91" s="65"/>
      <c r="T91" s="89"/>
      <c r="U91" s="113"/>
      <c r="V91" s="113"/>
      <c r="W91" s="113"/>
      <c r="X91" s="113"/>
      <c r="Y91" s="65"/>
      <c r="Z91" s="65"/>
      <c r="AA91" s="65"/>
    </row>
    <row r="92" spans="1:27" ht="17.25" customHeight="1">
      <c r="A92" s="56"/>
      <c r="B92" s="193"/>
      <c r="C92" s="194"/>
      <c r="D92" s="195"/>
      <c r="E92" s="196"/>
      <c r="F92" s="197"/>
      <c r="G92" s="198"/>
      <c r="H92" s="205"/>
      <c r="I92" s="206"/>
      <c r="J92" s="205"/>
      <c r="K92" s="199"/>
      <c r="L92" s="200"/>
      <c r="M92" s="201"/>
      <c r="N92" s="207"/>
      <c r="O92" s="201"/>
      <c r="P92" s="208" t="s">
        <v>245</v>
      </c>
      <c r="Q92" s="204"/>
      <c r="R92" s="65"/>
      <c r="S92" s="65"/>
      <c r="T92" s="89"/>
      <c r="U92" s="113"/>
      <c r="V92" s="113"/>
      <c r="W92" s="113"/>
      <c r="X92" s="113"/>
      <c r="Y92" s="65"/>
      <c r="Z92" s="65"/>
      <c r="AA92" s="65"/>
    </row>
    <row r="93" spans="1:27" ht="17.25" customHeight="1">
      <c r="A93" s="209"/>
      <c r="B93" s="193"/>
      <c r="C93" s="201"/>
      <c r="D93" s="210"/>
      <c r="E93" s="436"/>
      <c r="F93" s="436"/>
      <c r="G93" s="198"/>
      <c r="H93" s="211"/>
      <c r="I93" s="197"/>
      <c r="J93" s="211"/>
      <c r="K93" s="199"/>
      <c r="L93" s="200"/>
      <c r="M93" s="201"/>
      <c r="N93" s="207"/>
      <c r="O93" s="201"/>
      <c r="P93" s="208">
        <f>H32-H41*2</f>
        <v>7.2</v>
      </c>
      <c r="Q93" s="204"/>
      <c r="R93" s="65"/>
      <c r="S93" s="65"/>
      <c r="T93" s="89"/>
      <c r="U93" s="113"/>
      <c r="V93" s="113"/>
      <c r="W93" s="113"/>
      <c r="X93" s="113"/>
      <c r="Y93" s="65"/>
      <c r="Z93" s="65"/>
      <c r="AA93" s="65"/>
    </row>
    <row r="94" spans="1:27" ht="17.25" customHeight="1">
      <c r="A94" s="209"/>
      <c r="B94" s="212"/>
      <c r="C94" s="194"/>
      <c r="D94" s="195" t="s">
        <v>3</v>
      </c>
      <c r="E94" s="401" t="s">
        <v>221</v>
      </c>
      <c r="F94" s="401"/>
      <c r="G94" s="198" t="s">
        <v>222</v>
      </c>
      <c r="H94" s="438">
        <f>H38</f>
        <v>0.0004</v>
      </c>
      <c r="I94" s="439"/>
      <c r="J94" s="440"/>
      <c r="K94" s="199" t="s">
        <v>223</v>
      </c>
      <c r="L94" s="200"/>
      <c r="M94" s="201"/>
      <c r="N94" s="207"/>
      <c r="O94" s="201"/>
      <c r="P94" s="213" t="s">
        <v>246</v>
      </c>
      <c r="Q94" s="171"/>
      <c r="R94" s="65"/>
      <c r="S94" s="65"/>
      <c r="T94" s="89"/>
      <c r="U94" s="113"/>
      <c r="V94" s="113"/>
      <c r="W94" s="113"/>
      <c r="X94" s="113"/>
      <c r="Y94" s="65"/>
      <c r="Z94" s="65"/>
      <c r="AA94" s="65"/>
    </row>
    <row r="95" spans="1:27" ht="17.25" customHeight="1">
      <c r="A95" s="209"/>
      <c r="B95" s="212"/>
      <c r="D95" s="294" t="s">
        <v>155</v>
      </c>
      <c r="E95" s="401" t="s">
        <v>224</v>
      </c>
      <c r="F95" s="401"/>
      <c r="G95" s="198" t="s">
        <v>225</v>
      </c>
      <c r="H95" s="299">
        <f>'参考；（データ計算（一定量差し引き））'!I151</f>
        <v>41.823</v>
      </c>
      <c r="I95" s="300"/>
      <c r="J95" s="301"/>
      <c r="K95" s="199" t="s">
        <v>226</v>
      </c>
      <c r="L95" s="214" t="s">
        <v>174</v>
      </c>
      <c r="M95" s="215"/>
      <c r="N95" s="201" t="s">
        <v>227</v>
      </c>
      <c r="O95" s="201"/>
      <c r="P95" s="208">
        <f>H63-H71*2</f>
        <v>4.2</v>
      </c>
      <c r="Q95" s="171"/>
      <c r="R95" s="65"/>
      <c r="S95" s="65"/>
      <c r="T95" s="89"/>
      <c r="U95" s="113"/>
      <c r="V95" s="113"/>
      <c r="W95" s="113"/>
      <c r="X95" s="113"/>
      <c r="Y95" s="65"/>
      <c r="Z95" s="65"/>
      <c r="AA95" s="65"/>
    </row>
    <row r="96" spans="1:27" ht="18" customHeight="1">
      <c r="A96" s="209"/>
      <c r="B96" s="212"/>
      <c r="C96" s="195"/>
      <c r="D96" s="294"/>
      <c r="E96" s="198"/>
      <c r="F96" s="198"/>
      <c r="G96" s="198"/>
      <c r="H96" s="205"/>
      <c r="I96" s="205"/>
      <c r="J96" s="205"/>
      <c r="K96" s="199"/>
      <c r="L96" s="199"/>
      <c r="M96" s="201"/>
      <c r="N96" s="201"/>
      <c r="O96" s="201"/>
      <c r="P96" s="216"/>
      <c r="Q96" s="171"/>
      <c r="R96" s="65"/>
      <c r="S96" s="65"/>
      <c r="T96" s="89"/>
      <c r="U96" s="113"/>
      <c r="V96" s="113"/>
      <c r="W96" s="113"/>
      <c r="X96" s="113"/>
      <c r="Y96" s="65"/>
      <c r="Z96" s="65"/>
      <c r="AA96" s="65"/>
    </row>
    <row r="97" spans="1:27" ht="18" customHeight="1">
      <c r="A97" s="209"/>
      <c r="B97" s="212"/>
      <c r="C97" s="195"/>
      <c r="D97" s="217" t="s">
        <v>201</v>
      </c>
      <c r="E97" s="198"/>
      <c r="F97" s="198" t="s">
        <v>228</v>
      </c>
      <c r="G97" s="198" t="s">
        <v>229</v>
      </c>
      <c r="H97" s="299">
        <f>H64</f>
        <v>1.2</v>
      </c>
      <c r="I97" s="300"/>
      <c r="J97" s="301"/>
      <c r="K97" s="199" t="s">
        <v>230</v>
      </c>
      <c r="L97" s="199" t="s">
        <v>231</v>
      </c>
      <c r="M97" s="201"/>
      <c r="N97" s="201"/>
      <c r="O97" s="201"/>
      <c r="P97" s="216"/>
      <c r="Q97" s="171"/>
      <c r="R97" s="65"/>
      <c r="S97" s="65"/>
      <c r="T97" s="89"/>
      <c r="U97" s="113"/>
      <c r="V97" s="113"/>
      <c r="W97" s="113"/>
      <c r="X97" s="113"/>
      <c r="Y97" s="65"/>
      <c r="Z97" s="65"/>
      <c r="AA97" s="65"/>
    </row>
    <row r="98" spans="1:27" ht="18" customHeight="1">
      <c r="A98" s="209"/>
      <c r="B98" s="212"/>
      <c r="C98" s="195"/>
      <c r="D98" s="218" t="s">
        <v>199</v>
      </c>
      <c r="E98" s="198"/>
      <c r="F98" s="198" t="s">
        <v>232</v>
      </c>
      <c r="G98" s="198" t="s">
        <v>233</v>
      </c>
      <c r="H98" s="299">
        <f>H97-H70</f>
        <v>1</v>
      </c>
      <c r="I98" s="300"/>
      <c r="J98" s="301"/>
      <c r="K98" s="199" t="s">
        <v>234</v>
      </c>
      <c r="L98" s="199"/>
      <c r="M98" s="201"/>
      <c r="N98" s="295" t="s">
        <v>203</v>
      </c>
      <c r="O98" s="297" t="str">
        <f>IF(AND(H97&gt;=H91,H99&gt;=H95),"ＯＫ","ＮＧ")</f>
        <v>ＮＧ</v>
      </c>
      <c r="P98" s="216"/>
      <c r="Q98" s="171"/>
      <c r="R98" s="65"/>
      <c r="S98" s="65"/>
      <c r="T98" s="89"/>
      <c r="U98" s="113"/>
      <c r="V98" s="113"/>
      <c r="W98" s="113"/>
      <c r="X98" s="113"/>
      <c r="Y98" s="65"/>
      <c r="Z98" s="65"/>
      <c r="AA98" s="65"/>
    </row>
    <row r="99" spans="1:27" ht="18" customHeight="1">
      <c r="A99" s="209"/>
      <c r="B99" s="212"/>
      <c r="C99" s="195"/>
      <c r="D99" s="218" t="s">
        <v>202</v>
      </c>
      <c r="E99" s="198"/>
      <c r="F99" s="198" t="s">
        <v>235</v>
      </c>
      <c r="G99" s="198" t="s">
        <v>236</v>
      </c>
      <c r="H99" s="299">
        <f>H87</f>
        <v>29.019000000000002</v>
      </c>
      <c r="I99" s="300"/>
      <c r="J99" s="301"/>
      <c r="K99" s="199" t="s">
        <v>237</v>
      </c>
      <c r="L99" s="199" t="s">
        <v>241</v>
      </c>
      <c r="M99" s="201"/>
      <c r="N99" s="296"/>
      <c r="O99" s="298"/>
      <c r="P99" s="216"/>
      <c r="Q99" s="171"/>
      <c r="R99" s="65"/>
      <c r="S99" s="65"/>
      <c r="T99" s="89"/>
      <c r="U99" s="113"/>
      <c r="V99" s="113"/>
      <c r="W99" s="113"/>
      <c r="X99" s="113"/>
      <c r="Y99" s="65"/>
      <c r="Z99" s="65"/>
      <c r="AA99" s="65"/>
    </row>
    <row r="100" spans="1:27" ht="18" customHeight="1">
      <c r="A100" s="209"/>
      <c r="B100" s="212"/>
      <c r="C100" s="195"/>
      <c r="D100" s="217" t="s">
        <v>240</v>
      </c>
      <c r="E100" s="198"/>
      <c r="F100" s="198" t="s">
        <v>238</v>
      </c>
      <c r="G100" s="198" t="s">
        <v>236</v>
      </c>
      <c r="H100" s="299">
        <f>H105-H70</f>
        <v>1.481</v>
      </c>
      <c r="I100" s="300"/>
      <c r="J100" s="301"/>
      <c r="K100" s="199" t="s">
        <v>239</v>
      </c>
      <c r="L100" s="199"/>
      <c r="M100" s="201"/>
      <c r="N100" s="201"/>
      <c r="O100" s="201"/>
      <c r="P100" s="216"/>
      <c r="Q100" s="171"/>
      <c r="R100" s="65"/>
      <c r="S100" s="65"/>
      <c r="T100" s="89"/>
      <c r="U100" s="113"/>
      <c r="V100" s="113"/>
      <c r="W100" s="113"/>
      <c r="X100" s="113"/>
      <c r="Y100" s="65"/>
      <c r="Z100" s="65"/>
      <c r="AA100" s="65"/>
    </row>
    <row r="101" spans="1:27" ht="18" customHeight="1" thickBot="1">
      <c r="A101" s="209"/>
      <c r="B101" s="219"/>
      <c r="C101" s="220"/>
      <c r="D101" s="221"/>
      <c r="E101" s="222"/>
      <c r="F101" s="222"/>
      <c r="G101" s="222"/>
      <c r="H101" s="223"/>
      <c r="I101" s="223"/>
      <c r="J101" s="223"/>
      <c r="K101" s="224"/>
      <c r="L101" s="224"/>
      <c r="M101" s="225"/>
      <c r="N101" s="226"/>
      <c r="O101" s="227"/>
      <c r="P101" s="228"/>
      <c r="Q101" s="171"/>
      <c r="R101" s="65"/>
      <c r="S101" s="65"/>
      <c r="T101" s="89"/>
      <c r="U101" s="113"/>
      <c r="V101" s="113"/>
      <c r="W101" s="113"/>
      <c r="X101" s="113"/>
      <c r="Y101" s="65"/>
      <c r="Z101" s="65"/>
      <c r="AA101" s="65"/>
    </row>
    <row r="102" spans="1:27" ht="13.5" customHeight="1" thickTop="1">
      <c r="A102" s="209"/>
      <c r="B102" s="56"/>
      <c r="C102" s="229"/>
      <c r="D102" s="230"/>
      <c r="E102" s="57"/>
      <c r="F102" s="57"/>
      <c r="G102" s="57"/>
      <c r="H102" s="84"/>
      <c r="I102" s="84"/>
      <c r="J102" s="84"/>
      <c r="K102" s="231"/>
      <c r="L102" s="231"/>
      <c r="M102" s="62"/>
      <c r="N102" s="62"/>
      <c r="O102" s="62"/>
      <c r="P102" s="62"/>
      <c r="Q102" s="171"/>
      <c r="R102" s="65"/>
      <c r="S102" s="65"/>
      <c r="T102" s="89"/>
      <c r="U102" s="113"/>
      <c r="V102" s="113"/>
      <c r="W102" s="113"/>
      <c r="X102" s="113"/>
      <c r="Y102" s="65"/>
      <c r="Z102" s="65"/>
      <c r="AA102" s="65"/>
    </row>
    <row r="103" spans="1:27" ht="13.5" customHeight="1">
      <c r="A103" s="232"/>
      <c r="B103" s="97"/>
      <c r="C103" s="233"/>
      <c r="D103" s="234"/>
      <c r="E103" s="113"/>
      <c r="F103" s="113"/>
      <c r="G103" s="113"/>
      <c r="H103" s="235"/>
      <c r="I103" s="235"/>
      <c r="J103" s="235"/>
      <c r="K103" s="236"/>
      <c r="L103" s="236"/>
      <c r="M103" s="237"/>
      <c r="N103" s="237"/>
      <c r="O103" s="237"/>
      <c r="P103" s="237"/>
      <c r="Q103" s="89"/>
      <c r="R103" s="65"/>
      <c r="S103" s="65"/>
      <c r="T103" s="89"/>
      <c r="U103" s="113"/>
      <c r="V103" s="113"/>
      <c r="W103" s="113"/>
      <c r="X103" s="113"/>
      <c r="Y103" s="65"/>
      <c r="Z103" s="65"/>
      <c r="AA103" s="65"/>
    </row>
    <row r="104" spans="1:27" ht="13.5" customHeight="1">
      <c r="A104" s="97"/>
      <c r="B104" s="237"/>
      <c r="C104" s="233"/>
      <c r="D104" s="234"/>
      <c r="E104" s="113"/>
      <c r="F104" s="113"/>
      <c r="G104" s="113"/>
      <c r="H104" s="235"/>
      <c r="I104" s="235"/>
      <c r="J104" s="235"/>
      <c r="K104" s="236"/>
      <c r="L104" s="90"/>
      <c r="M104" s="237"/>
      <c r="N104" s="237"/>
      <c r="O104" s="237"/>
      <c r="P104" s="237"/>
      <c r="Q104" s="66"/>
      <c r="R104" s="90"/>
      <c r="S104" s="90"/>
      <c r="T104" s="90"/>
      <c r="U104" s="90"/>
      <c r="V104" s="65"/>
      <c r="W104" s="65"/>
      <c r="X104" s="65"/>
      <c r="Y104" s="65"/>
      <c r="Z104" s="65"/>
      <c r="AA104" s="65"/>
    </row>
    <row r="105" spans="1:27" ht="13.5" customHeight="1">
      <c r="A105" s="97"/>
      <c r="B105" s="97"/>
      <c r="C105" s="65"/>
      <c r="D105" s="233" t="s">
        <v>210</v>
      </c>
      <c r="E105" s="399" t="s">
        <v>107</v>
      </c>
      <c r="F105" s="399"/>
      <c r="G105" s="113" t="s">
        <v>108</v>
      </c>
      <c r="H105" s="432">
        <f>IF(H95&lt;=$H$54,ROUND(H95/($H$43*$H$51/100),3),$H$40+ROUND((H95-$H$54)/($H$44*$H$51/100+$H$45*$H$52/100),3))</f>
        <v>1.681</v>
      </c>
      <c r="I105" s="433"/>
      <c r="J105" s="434"/>
      <c r="K105" s="238" t="s">
        <v>109</v>
      </c>
      <c r="L105" s="239"/>
      <c r="M105" s="237"/>
      <c r="N105" s="240"/>
      <c r="O105" s="65"/>
      <c r="P105" s="65"/>
      <c r="Q105" s="241"/>
      <c r="R105" s="90"/>
      <c r="S105" s="90"/>
      <c r="T105" s="90"/>
      <c r="U105" s="90"/>
      <c r="V105" s="65"/>
      <c r="W105" s="65"/>
      <c r="X105" s="65"/>
      <c r="Y105" s="65"/>
      <c r="Z105" s="65"/>
      <c r="AA105" s="65"/>
    </row>
    <row r="106" spans="1:27" ht="13.5" customHeight="1">
      <c r="A106" s="97"/>
      <c r="B106" s="97"/>
      <c r="C106" s="97"/>
      <c r="D106" s="89"/>
      <c r="E106" s="399"/>
      <c r="F106" s="399"/>
      <c r="G106" s="113"/>
      <c r="H106" s="429"/>
      <c r="I106" s="429"/>
      <c r="J106" s="90"/>
      <c r="K106" s="90"/>
      <c r="L106" s="237"/>
      <c r="M106" s="237"/>
      <c r="N106" s="240"/>
      <c r="O106" s="65"/>
      <c r="P106" s="65"/>
      <c r="Q106" s="65"/>
      <c r="R106" s="67"/>
      <c r="S106" s="67"/>
      <c r="T106" s="67"/>
      <c r="U106" s="67"/>
      <c r="V106" s="65"/>
      <c r="W106" s="65"/>
      <c r="X106" s="65"/>
      <c r="Y106" s="65"/>
      <c r="Z106" s="65"/>
      <c r="AA106" s="65"/>
    </row>
    <row r="107" spans="1:27" ht="13.5" customHeight="1">
      <c r="A107" s="97"/>
      <c r="B107" s="65"/>
      <c r="C107" s="65"/>
      <c r="D107" s="65"/>
      <c r="E107" s="65"/>
      <c r="F107" s="67"/>
      <c r="G107" s="67"/>
      <c r="H107" s="67"/>
      <c r="I107" s="67"/>
      <c r="J107" s="67"/>
      <c r="K107" s="67"/>
      <c r="L107" s="65"/>
      <c r="M107" s="65"/>
      <c r="N107" s="65"/>
      <c r="O107" s="65"/>
      <c r="P107" s="65"/>
      <c r="Q107" s="65"/>
      <c r="R107" s="67"/>
      <c r="S107" s="67"/>
      <c r="T107" s="67"/>
      <c r="U107" s="67"/>
      <c r="V107" s="65"/>
      <c r="W107" s="65"/>
      <c r="X107" s="65"/>
      <c r="Y107" s="65"/>
      <c r="Z107" s="65"/>
      <c r="AA107" s="65"/>
    </row>
    <row r="108" spans="1:27" ht="13.5" customHeight="1">
      <c r="A108" s="97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242"/>
      <c r="Q108" s="65"/>
      <c r="R108" s="65"/>
      <c r="S108" s="65"/>
      <c r="T108" s="66"/>
      <c r="U108" s="67"/>
      <c r="V108" s="67"/>
      <c r="W108" s="67"/>
      <c r="X108" s="67"/>
      <c r="Y108" s="65"/>
      <c r="Z108" s="65"/>
      <c r="AA108" s="65"/>
    </row>
    <row r="109" spans="1:27" ht="13.5" customHeight="1">
      <c r="A109" s="65"/>
      <c r="B109" s="242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242"/>
      <c r="Q109" s="65"/>
      <c r="R109" s="65"/>
      <c r="S109" s="65"/>
      <c r="T109" s="66"/>
      <c r="U109" s="67"/>
      <c r="V109" s="67"/>
      <c r="W109" s="67"/>
      <c r="X109" s="67"/>
      <c r="Y109" s="65"/>
      <c r="Z109" s="65"/>
      <c r="AA109" s="65"/>
    </row>
    <row r="110" spans="1:27" ht="13.5" customHeight="1">
      <c r="A110" s="65"/>
      <c r="B110" s="65"/>
      <c r="C110" s="65"/>
      <c r="D110" s="65"/>
      <c r="E110" s="65"/>
      <c r="F110" s="67"/>
      <c r="G110" s="67"/>
      <c r="H110" s="67"/>
      <c r="I110" s="67"/>
      <c r="J110" s="67"/>
      <c r="K110" s="67"/>
      <c r="L110" s="67"/>
      <c r="M110" s="65"/>
      <c r="N110" s="65"/>
      <c r="O110" s="65"/>
      <c r="P110" s="65"/>
      <c r="Q110" s="65"/>
      <c r="R110" s="65"/>
      <c r="S110" s="65"/>
      <c r="T110" s="66"/>
      <c r="U110" s="67"/>
      <c r="V110" s="67"/>
      <c r="W110" s="67"/>
      <c r="X110" s="67"/>
      <c r="Y110" s="65"/>
      <c r="Z110" s="65"/>
      <c r="AA110" s="65"/>
    </row>
    <row r="111" spans="1:27" ht="13.5" customHeight="1">
      <c r="A111" s="242"/>
      <c r="B111" s="65"/>
      <c r="C111" s="65"/>
      <c r="D111" s="65"/>
      <c r="E111" s="65"/>
      <c r="F111" s="67"/>
      <c r="G111" s="67"/>
      <c r="H111" s="67"/>
      <c r="I111" s="67"/>
      <c r="J111" s="67"/>
      <c r="K111" s="67"/>
      <c r="L111" s="67"/>
      <c r="M111" s="65"/>
      <c r="N111" s="65"/>
      <c r="O111" s="65"/>
      <c r="P111" s="65"/>
      <c r="Q111" s="65"/>
      <c r="R111" s="65"/>
      <c r="S111" s="65"/>
      <c r="T111" s="66"/>
      <c r="U111" s="67"/>
      <c r="V111" s="67"/>
      <c r="W111" s="67"/>
      <c r="X111" s="67"/>
      <c r="Y111" s="65"/>
      <c r="Z111" s="65"/>
      <c r="AA111" s="65"/>
    </row>
    <row r="112" spans="1:27" ht="13.5" customHeight="1">
      <c r="A112" s="65"/>
      <c r="B112" s="65"/>
      <c r="C112" s="65"/>
      <c r="D112" s="65"/>
      <c r="E112" s="65"/>
      <c r="F112" s="67"/>
      <c r="G112" s="67"/>
      <c r="H112" s="67"/>
      <c r="I112" s="67"/>
      <c r="J112" s="67"/>
      <c r="K112" s="67"/>
      <c r="L112" s="67"/>
      <c r="M112" s="65"/>
      <c r="N112" s="65"/>
      <c r="O112" s="65"/>
      <c r="P112" s="65"/>
      <c r="Q112" s="65"/>
      <c r="R112" s="65"/>
      <c r="S112" s="65"/>
      <c r="T112" s="66"/>
      <c r="U112" s="67"/>
      <c r="V112" s="67"/>
      <c r="W112" s="67"/>
      <c r="X112" s="67"/>
      <c r="Y112" s="65"/>
      <c r="Z112" s="65"/>
      <c r="AA112" s="65"/>
    </row>
    <row r="115" spans="3:15" ht="13.5" customHeight="1">
      <c r="C115" s="243"/>
      <c r="D115" s="243"/>
      <c r="E115" s="244"/>
      <c r="F115" s="244"/>
      <c r="G115" s="245"/>
      <c r="H115" s="245"/>
      <c r="I115" s="245"/>
      <c r="J115" s="244"/>
      <c r="K115" s="244"/>
      <c r="L115" s="243"/>
      <c r="M115" s="243"/>
      <c r="O115" s="243"/>
    </row>
    <row r="116" spans="3:15" ht="13.5" customHeight="1">
      <c r="C116" s="243"/>
      <c r="D116" s="243"/>
      <c r="E116" s="243"/>
      <c r="F116" s="245"/>
      <c r="G116" s="245"/>
      <c r="H116" s="245"/>
      <c r="I116" s="245"/>
      <c r="J116" s="244"/>
      <c r="K116" s="245"/>
      <c r="L116" s="245"/>
      <c r="M116" s="243"/>
      <c r="N116" s="243"/>
      <c r="O116" s="243"/>
    </row>
  </sheetData>
  <sheetProtection/>
  <mergeCells count="207">
    <mergeCell ref="H38:L38"/>
    <mergeCell ref="E52:F52"/>
    <mergeCell ref="H63:I63"/>
    <mergeCell ref="E34:F34"/>
    <mergeCell ref="E35:F35"/>
    <mergeCell ref="E37:F37"/>
    <mergeCell ref="E38:F38"/>
    <mergeCell ref="E36:F36"/>
    <mergeCell ref="H39:I39"/>
    <mergeCell ref="H43:I43"/>
    <mergeCell ref="H49:I49"/>
    <mergeCell ref="H65:I65"/>
    <mergeCell ref="H64:I64"/>
    <mergeCell ref="H44:I44"/>
    <mergeCell ref="H40:I40"/>
    <mergeCell ref="E62:F62"/>
    <mergeCell ref="H62:I62"/>
    <mergeCell ref="E48:F48"/>
    <mergeCell ref="E49:F49"/>
    <mergeCell ref="H95:J95"/>
    <mergeCell ref="E95:F95"/>
    <mergeCell ref="E91:F91"/>
    <mergeCell ref="H91:J91"/>
    <mergeCell ref="E93:F93"/>
    <mergeCell ref="H94:J94"/>
    <mergeCell ref="H106:I106"/>
    <mergeCell ref="H42:I42"/>
    <mergeCell ref="E54:F54"/>
    <mergeCell ref="E57:F57"/>
    <mergeCell ref="E51:F51"/>
    <mergeCell ref="H51:I51"/>
    <mergeCell ref="H105:J105"/>
    <mergeCell ref="H50:I50"/>
    <mergeCell ref="H52:I52"/>
    <mergeCell ref="H54:I54"/>
    <mergeCell ref="B3:J3"/>
    <mergeCell ref="E56:F56"/>
    <mergeCell ref="E55:F55"/>
    <mergeCell ref="E20:F20"/>
    <mergeCell ref="H56:I56"/>
    <mergeCell ref="H35:I35"/>
    <mergeCell ref="H55:I55"/>
    <mergeCell ref="H37:I37"/>
    <mergeCell ref="H23:J23"/>
    <mergeCell ref="H29:I29"/>
    <mergeCell ref="T11:X11"/>
    <mergeCell ref="H14:L14"/>
    <mergeCell ref="H15:J15"/>
    <mergeCell ref="K15:L15"/>
    <mergeCell ref="H13:L13"/>
    <mergeCell ref="U12:V12"/>
    <mergeCell ref="W12:X12"/>
    <mergeCell ref="K11:L11"/>
    <mergeCell ref="H12:J12"/>
    <mergeCell ref="H19:J19"/>
    <mergeCell ref="K10:L10"/>
    <mergeCell ref="E19:F19"/>
    <mergeCell ref="K12:L12"/>
    <mergeCell ref="C16:C17"/>
    <mergeCell ref="C19:D19"/>
    <mergeCell ref="H11:J11"/>
    <mergeCell ref="H21:J21"/>
    <mergeCell ref="H25:J25"/>
    <mergeCell ref="E21:F21"/>
    <mergeCell ref="E22:F22"/>
    <mergeCell ref="C22:D22"/>
    <mergeCell ref="C23:C24"/>
    <mergeCell ref="E23:F23"/>
    <mergeCell ref="E24:F24"/>
    <mergeCell ref="E25:F25"/>
    <mergeCell ref="B6:L6"/>
    <mergeCell ref="H7:L7"/>
    <mergeCell ref="B7:F7"/>
    <mergeCell ref="B8:B10"/>
    <mergeCell ref="C8:D8"/>
    <mergeCell ref="C9:D9"/>
    <mergeCell ref="H10:J10"/>
    <mergeCell ref="E8:F8"/>
    <mergeCell ref="E9:F9"/>
    <mergeCell ref="E10:F10"/>
    <mergeCell ref="E72:F72"/>
    <mergeCell ref="E11:F11"/>
    <mergeCell ref="E12:F12"/>
    <mergeCell ref="E13:F13"/>
    <mergeCell ref="E14:F14"/>
    <mergeCell ref="E15:F15"/>
    <mergeCell ref="E16:F16"/>
    <mergeCell ref="E65:F65"/>
    <mergeCell ref="E64:F64"/>
    <mergeCell ref="E39:F39"/>
    <mergeCell ref="K8:L8"/>
    <mergeCell ref="C11:D11"/>
    <mergeCell ref="C13:C14"/>
    <mergeCell ref="E105:F105"/>
    <mergeCell ref="E106:F106"/>
    <mergeCell ref="E58:F58"/>
    <mergeCell ref="E94:F94"/>
    <mergeCell ref="E63:F63"/>
    <mergeCell ref="E66:F66"/>
    <mergeCell ref="E69:F69"/>
    <mergeCell ref="K9:L9"/>
    <mergeCell ref="E75:F75"/>
    <mergeCell ref="E78:F78"/>
    <mergeCell ref="K2:L2"/>
    <mergeCell ref="K3:L3"/>
    <mergeCell ref="K4:L4"/>
    <mergeCell ref="C18:L18"/>
    <mergeCell ref="H16:L16"/>
    <mergeCell ref="H17:L17"/>
    <mergeCell ref="H8:J8"/>
    <mergeCell ref="U29:W29"/>
    <mergeCell ref="T27:Z27"/>
    <mergeCell ref="X29:Z29"/>
    <mergeCell ref="W42:Y42"/>
    <mergeCell ref="H20:J20"/>
    <mergeCell ref="H28:L28"/>
    <mergeCell ref="Q29:Q38"/>
    <mergeCell ref="H34:I34"/>
    <mergeCell ref="H36:I36"/>
    <mergeCell ref="H33:I33"/>
    <mergeCell ref="U50:V50"/>
    <mergeCell ref="E47:F47"/>
    <mergeCell ref="E44:F44"/>
    <mergeCell ref="E40:F40"/>
    <mergeCell ref="Q8:Q10"/>
    <mergeCell ref="Q11:Q12"/>
    <mergeCell ref="Q13:Q14"/>
    <mergeCell ref="Q16:Q17"/>
    <mergeCell ref="E17:F17"/>
    <mergeCell ref="H9:J9"/>
    <mergeCell ref="U51:V51"/>
    <mergeCell ref="U45:V45"/>
    <mergeCell ref="U47:V47"/>
    <mergeCell ref="U48:V48"/>
    <mergeCell ref="U46:V46"/>
    <mergeCell ref="H41:I41"/>
    <mergeCell ref="U42:V42"/>
    <mergeCell ref="U44:V44"/>
    <mergeCell ref="U43:V43"/>
    <mergeCell ref="U49:V49"/>
    <mergeCell ref="E32:F32"/>
    <mergeCell ref="E67:F67"/>
    <mergeCell ref="H67:I67"/>
    <mergeCell ref="B30:C58"/>
    <mergeCell ref="E43:F43"/>
    <mergeCell ref="E45:F45"/>
    <mergeCell ref="H66:I66"/>
    <mergeCell ref="H45:I45"/>
    <mergeCell ref="H58:L58"/>
    <mergeCell ref="H57:I57"/>
    <mergeCell ref="E68:F68"/>
    <mergeCell ref="H68:L68"/>
    <mergeCell ref="E41:F41"/>
    <mergeCell ref="E42:F42"/>
    <mergeCell ref="E33:F33"/>
    <mergeCell ref="E70:F70"/>
    <mergeCell ref="H70:I70"/>
    <mergeCell ref="H46:I46"/>
    <mergeCell ref="H47:I47"/>
    <mergeCell ref="H48:I48"/>
    <mergeCell ref="E71:F71"/>
    <mergeCell ref="H71:I71"/>
    <mergeCell ref="E86:F86"/>
    <mergeCell ref="H86:I86"/>
    <mergeCell ref="E77:F77"/>
    <mergeCell ref="H77:I77"/>
    <mergeCell ref="E84:F84"/>
    <mergeCell ref="H84:I84"/>
    <mergeCell ref="H79:I79"/>
    <mergeCell ref="H80:I80"/>
    <mergeCell ref="E82:F82"/>
    <mergeCell ref="H82:I82"/>
    <mergeCell ref="E81:F81"/>
    <mergeCell ref="E73:F73"/>
    <mergeCell ref="H73:I73"/>
    <mergeCell ref="E74:F74"/>
    <mergeCell ref="H74:I74"/>
    <mergeCell ref="E85:F85"/>
    <mergeCell ref="H85:I85"/>
    <mergeCell ref="E27:F27"/>
    <mergeCell ref="H30:I30"/>
    <mergeCell ref="E28:F28"/>
    <mergeCell ref="H31:I31"/>
    <mergeCell ref="E30:F30"/>
    <mergeCell ref="E31:F31"/>
    <mergeCell ref="H78:I78"/>
    <mergeCell ref="E79:F79"/>
    <mergeCell ref="H100:J100"/>
    <mergeCell ref="T41:Y41"/>
    <mergeCell ref="H27:L27"/>
    <mergeCell ref="M27:P27"/>
    <mergeCell ref="H32:I32"/>
    <mergeCell ref="H75:I75"/>
    <mergeCell ref="H76:I76"/>
    <mergeCell ref="H72:I72"/>
    <mergeCell ref="H69:I69"/>
    <mergeCell ref="Q46:Q58"/>
    <mergeCell ref="M64:Q64"/>
    <mergeCell ref="D95:D96"/>
    <mergeCell ref="N98:N99"/>
    <mergeCell ref="O98:O99"/>
    <mergeCell ref="H97:J97"/>
    <mergeCell ref="H98:J98"/>
    <mergeCell ref="H99:J99"/>
    <mergeCell ref="E87:F87"/>
    <mergeCell ref="H87:I87"/>
    <mergeCell ref="H81:I81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69" r:id="rId2"/>
  <headerFooter alignWithMargins="0">
    <oddHeader>&amp;R&amp;14&amp;U様式Ｅ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51"/>
  <sheetViews>
    <sheetView zoomScale="75" zoomScaleNormal="75" zoomScalePageLayoutView="0" workbookViewId="0" topLeftCell="A133">
      <selection activeCell="Y5" sqref="Y5"/>
    </sheetView>
  </sheetViews>
  <sheetFormatPr defaultColWidth="9.00390625" defaultRowHeight="13.5"/>
  <cols>
    <col min="1" max="1" width="10.625" style="5" customWidth="1"/>
    <col min="2" max="3" width="8.625" style="10" bestFit="1" customWidth="1"/>
    <col min="4" max="4" width="8.625" style="10" customWidth="1"/>
    <col min="5" max="5" width="9.625" style="10" customWidth="1"/>
    <col min="6" max="6" width="8.125" style="10" customWidth="1"/>
    <col min="7" max="8" width="9.00390625" style="10" bestFit="1" customWidth="1"/>
    <col min="9" max="9" width="9.625" style="10" customWidth="1"/>
    <col min="10" max="10" width="8.625" style="9" bestFit="1" customWidth="1"/>
    <col min="11" max="11" width="10.625" style="4" customWidth="1"/>
    <col min="12" max="12" width="9.00390625" style="4" customWidth="1"/>
    <col min="13" max="16384" width="9.00390625" style="5" customWidth="1"/>
  </cols>
  <sheetData>
    <row r="1" spans="2:9" ht="11.25">
      <c r="B1" s="8"/>
      <c r="C1" s="8"/>
      <c r="D1" s="8"/>
      <c r="E1" s="8"/>
      <c r="F1" s="8"/>
      <c r="G1" s="8"/>
      <c r="H1" s="8"/>
      <c r="I1" s="8"/>
    </row>
    <row r="2" spans="1:12" s="1" customFormat="1" ht="51" customHeight="1" hidden="1" thickBot="1">
      <c r="A2" s="21" t="s">
        <v>172</v>
      </c>
      <c r="B2" s="13" t="s">
        <v>113</v>
      </c>
      <c r="C2" s="14" t="s">
        <v>114</v>
      </c>
      <c r="D2" s="13"/>
      <c r="E2" s="13"/>
      <c r="F2" s="13"/>
      <c r="G2" s="13"/>
      <c r="H2" s="13"/>
      <c r="I2" s="13"/>
      <c r="J2" s="15" t="s">
        <v>113</v>
      </c>
      <c r="K2" s="2"/>
      <c r="L2" s="2"/>
    </row>
    <row r="3" spans="1:12" s="1" customFormat="1" ht="47.25" customHeight="1" hidden="1" thickBot="1">
      <c r="A3" s="21" t="s">
        <v>173</v>
      </c>
      <c r="B3" s="14" t="s">
        <v>115</v>
      </c>
      <c r="C3" s="14" t="s">
        <v>115</v>
      </c>
      <c r="D3" s="13"/>
      <c r="E3" s="13"/>
      <c r="F3" s="13"/>
      <c r="G3" s="13"/>
      <c r="H3" s="13"/>
      <c r="I3" s="13"/>
      <c r="J3" s="16" t="s">
        <v>115</v>
      </c>
      <c r="K3" s="2"/>
      <c r="L3" s="2"/>
    </row>
    <row r="4" spans="1:12" s="1" customFormat="1" ht="17.25" customHeight="1">
      <c r="A4" s="17"/>
      <c r="B4" s="22" t="s">
        <v>165</v>
      </c>
      <c r="C4" s="23" t="s">
        <v>166</v>
      </c>
      <c r="D4" s="18"/>
      <c r="E4" s="18"/>
      <c r="F4" s="18"/>
      <c r="G4" s="18"/>
      <c r="H4" s="18"/>
      <c r="I4" s="18"/>
      <c r="J4" s="24" t="s">
        <v>166</v>
      </c>
      <c r="K4" s="2"/>
      <c r="L4" s="2"/>
    </row>
    <row r="5" spans="1:10" ht="37.5" customHeight="1">
      <c r="A5" s="19" t="s">
        <v>110</v>
      </c>
      <c r="B5" s="26" t="s">
        <v>157</v>
      </c>
      <c r="C5" s="6" t="s">
        <v>158</v>
      </c>
      <c r="D5" s="20" t="s">
        <v>159</v>
      </c>
      <c r="E5" s="20" t="s">
        <v>160</v>
      </c>
      <c r="F5" s="20" t="s">
        <v>161</v>
      </c>
      <c r="G5" s="20" t="s">
        <v>162</v>
      </c>
      <c r="H5" s="20" t="s">
        <v>163</v>
      </c>
      <c r="I5" s="20" t="s">
        <v>164</v>
      </c>
      <c r="J5" s="28" t="s">
        <v>111</v>
      </c>
    </row>
    <row r="6" spans="1:10" ht="11.25">
      <c r="A6" s="3">
        <v>0</v>
      </c>
      <c r="B6" s="27"/>
      <c r="C6" s="7"/>
      <c r="J6" s="29"/>
    </row>
    <row r="7" spans="1:10" ht="11.25">
      <c r="A7" s="3">
        <v>0.006944444444444444</v>
      </c>
      <c r="B7" s="27"/>
      <c r="C7" s="7"/>
      <c r="D7" s="10">
        <f>ROUND((C6+C7)/2*600,5)</f>
        <v>0</v>
      </c>
      <c r="E7" s="10">
        <f>E6+D7</f>
        <v>0</v>
      </c>
      <c r="F7" s="10">
        <f>'施設規模の計算(様式Ｅ）'!H94</f>
        <v>0.0004</v>
      </c>
      <c r="G7" s="10">
        <f>IF((C7-F7)&lt;=0,0,(C7-F7))</f>
        <v>0</v>
      </c>
      <c r="H7" s="10">
        <f>ROUND((G6+G7)/2*600,5)</f>
        <v>0</v>
      </c>
      <c r="I7" s="10">
        <f>I6+H7</f>
        <v>0</v>
      </c>
      <c r="J7" s="29"/>
    </row>
    <row r="8" spans="1:10" ht="11.25">
      <c r="A8" s="3">
        <v>0.013888888888888888</v>
      </c>
      <c r="B8" s="27"/>
      <c r="C8" s="7">
        <f>'分水ます上下放流量(様式Ｄ）'!E4</f>
        <v>0</v>
      </c>
      <c r="D8" s="10">
        <f aca="true" t="shared" si="0" ref="D8:D71">ROUND((C7+C8)/2*600,5)</f>
        <v>0</v>
      </c>
      <c r="E8" s="10">
        <f aca="true" t="shared" si="1" ref="E8:E71">E7+D8</f>
        <v>0</v>
      </c>
      <c r="F8" s="10">
        <f>F7</f>
        <v>0.0004</v>
      </c>
      <c r="G8" s="10">
        <f aca="true" t="shared" si="2" ref="G8:G71">IF((C8-F8)&lt;=0,0,(C8-F8))</f>
        <v>0</v>
      </c>
      <c r="H8" s="10">
        <f aca="true" t="shared" si="3" ref="H8:H71">ROUND((G7+G8)/2*600,5)</f>
        <v>0</v>
      </c>
      <c r="I8" s="10">
        <f aca="true" t="shared" si="4" ref="I8:I71">I7+H8</f>
        <v>0</v>
      </c>
      <c r="J8" s="29"/>
    </row>
    <row r="9" spans="1:10" ht="11.25">
      <c r="A9" s="3">
        <v>0.020833333333333332</v>
      </c>
      <c r="B9" s="27"/>
      <c r="C9" s="53">
        <f>'分水ます上下放流量(様式Ｄ）'!E5</f>
        <v>0</v>
      </c>
      <c r="D9" s="10">
        <f t="shared" si="0"/>
        <v>0</v>
      </c>
      <c r="E9" s="10">
        <f t="shared" si="1"/>
        <v>0</v>
      </c>
      <c r="F9" s="10">
        <f aca="true" t="shared" si="5" ref="F9:F72">F8</f>
        <v>0.0004</v>
      </c>
      <c r="G9" s="10">
        <f t="shared" si="2"/>
        <v>0</v>
      </c>
      <c r="H9" s="10">
        <f t="shared" si="3"/>
        <v>0</v>
      </c>
      <c r="I9" s="10">
        <f t="shared" si="4"/>
        <v>0</v>
      </c>
      <c r="J9" s="29"/>
    </row>
    <row r="10" spans="1:10" ht="11.25">
      <c r="A10" s="3">
        <v>0.027777777777777776</v>
      </c>
      <c r="B10" s="27"/>
      <c r="C10" s="53">
        <f>'分水ます上下放流量(様式Ｄ）'!E6</f>
        <v>0</v>
      </c>
      <c r="D10" s="10">
        <f t="shared" si="0"/>
        <v>0</v>
      </c>
      <c r="E10" s="10">
        <f t="shared" si="1"/>
        <v>0</v>
      </c>
      <c r="F10" s="10">
        <f t="shared" si="5"/>
        <v>0.0004</v>
      </c>
      <c r="G10" s="10">
        <f t="shared" si="2"/>
        <v>0</v>
      </c>
      <c r="H10" s="10">
        <f t="shared" si="3"/>
        <v>0</v>
      </c>
      <c r="I10" s="10">
        <f t="shared" si="4"/>
        <v>0</v>
      </c>
      <c r="J10" s="29"/>
    </row>
    <row r="11" spans="1:10" ht="11.25">
      <c r="A11" s="3">
        <v>0.034722222222222224</v>
      </c>
      <c r="B11" s="27"/>
      <c r="C11" s="53">
        <f>'分水ます上下放流量(様式Ｄ）'!E7</f>
        <v>0</v>
      </c>
      <c r="D11" s="10">
        <f t="shared" si="0"/>
        <v>0</v>
      </c>
      <c r="E11" s="10">
        <f t="shared" si="1"/>
        <v>0</v>
      </c>
      <c r="F11" s="10">
        <f t="shared" si="5"/>
        <v>0.0004</v>
      </c>
      <c r="G11" s="10">
        <f t="shared" si="2"/>
        <v>0</v>
      </c>
      <c r="H11" s="10">
        <f t="shared" si="3"/>
        <v>0</v>
      </c>
      <c r="I11" s="10">
        <f t="shared" si="4"/>
        <v>0</v>
      </c>
      <c r="J11" s="29"/>
    </row>
    <row r="12" spans="1:10" ht="11.25">
      <c r="A12" s="3">
        <v>0.041666666666666664</v>
      </c>
      <c r="B12" s="27"/>
      <c r="C12" s="53">
        <f>'分水ます上下放流量(様式Ｄ）'!E8</f>
        <v>0</v>
      </c>
      <c r="D12" s="10">
        <f t="shared" si="0"/>
        <v>0</v>
      </c>
      <c r="E12" s="10">
        <f t="shared" si="1"/>
        <v>0</v>
      </c>
      <c r="F12" s="10">
        <f t="shared" si="5"/>
        <v>0.0004</v>
      </c>
      <c r="G12" s="10">
        <f t="shared" si="2"/>
        <v>0</v>
      </c>
      <c r="H12" s="10">
        <f t="shared" si="3"/>
        <v>0</v>
      </c>
      <c r="I12" s="10">
        <f t="shared" si="4"/>
        <v>0</v>
      </c>
      <c r="J12" s="29"/>
    </row>
    <row r="13" spans="1:10" ht="11.25">
      <c r="A13" s="3">
        <v>0.04861111111111111</v>
      </c>
      <c r="B13" s="27"/>
      <c r="C13" s="53">
        <f>'分水ます上下放流量(様式Ｄ）'!E9</f>
        <v>0</v>
      </c>
      <c r="D13" s="10">
        <f t="shared" si="0"/>
        <v>0</v>
      </c>
      <c r="E13" s="10">
        <f t="shared" si="1"/>
        <v>0</v>
      </c>
      <c r="F13" s="10">
        <f t="shared" si="5"/>
        <v>0.0004</v>
      </c>
      <c r="G13" s="10">
        <f t="shared" si="2"/>
        <v>0</v>
      </c>
      <c r="H13" s="10">
        <f t="shared" si="3"/>
        <v>0</v>
      </c>
      <c r="I13" s="10">
        <f t="shared" si="4"/>
        <v>0</v>
      </c>
      <c r="J13" s="29"/>
    </row>
    <row r="14" spans="1:10" ht="11.25">
      <c r="A14" s="3">
        <v>0.05555555555555555</v>
      </c>
      <c r="B14" s="27"/>
      <c r="C14" s="53">
        <f>'分水ます上下放流量(様式Ｄ）'!E10</f>
        <v>0</v>
      </c>
      <c r="D14" s="10">
        <f t="shared" si="0"/>
        <v>0</v>
      </c>
      <c r="E14" s="10">
        <f t="shared" si="1"/>
        <v>0</v>
      </c>
      <c r="F14" s="10">
        <f t="shared" si="5"/>
        <v>0.0004</v>
      </c>
      <c r="G14" s="10">
        <f t="shared" si="2"/>
        <v>0</v>
      </c>
      <c r="H14" s="10">
        <f t="shared" si="3"/>
        <v>0</v>
      </c>
      <c r="I14" s="10">
        <f t="shared" si="4"/>
        <v>0</v>
      </c>
      <c r="J14" s="29"/>
    </row>
    <row r="15" spans="1:10" ht="11.25">
      <c r="A15" s="3">
        <v>0.0625</v>
      </c>
      <c r="B15" s="27"/>
      <c r="C15" s="53">
        <f>'分水ます上下放流量(様式Ｄ）'!E11</f>
        <v>0</v>
      </c>
      <c r="D15" s="10">
        <f t="shared" si="0"/>
        <v>0</v>
      </c>
      <c r="E15" s="10">
        <f t="shared" si="1"/>
        <v>0</v>
      </c>
      <c r="F15" s="10">
        <f t="shared" si="5"/>
        <v>0.0004</v>
      </c>
      <c r="G15" s="10">
        <f t="shared" si="2"/>
        <v>0</v>
      </c>
      <c r="H15" s="10">
        <f t="shared" si="3"/>
        <v>0</v>
      </c>
      <c r="I15" s="10">
        <f t="shared" si="4"/>
        <v>0</v>
      </c>
      <c r="J15" s="29"/>
    </row>
    <row r="16" spans="1:10" ht="11.25">
      <c r="A16" s="3">
        <v>0.06944444444444443</v>
      </c>
      <c r="B16" s="27"/>
      <c r="C16" s="53">
        <f>'分水ます上下放流量(様式Ｄ）'!E12</f>
        <v>0</v>
      </c>
      <c r="D16" s="10">
        <f t="shared" si="0"/>
        <v>0</v>
      </c>
      <c r="E16" s="10">
        <f t="shared" si="1"/>
        <v>0</v>
      </c>
      <c r="F16" s="10">
        <f t="shared" si="5"/>
        <v>0.0004</v>
      </c>
      <c r="G16" s="10">
        <f t="shared" si="2"/>
        <v>0</v>
      </c>
      <c r="H16" s="10">
        <f t="shared" si="3"/>
        <v>0</v>
      </c>
      <c r="I16" s="10">
        <f t="shared" si="4"/>
        <v>0</v>
      </c>
      <c r="J16" s="29"/>
    </row>
    <row r="17" spans="1:10" ht="11.25">
      <c r="A17" s="3">
        <v>0.0763888888888889</v>
      </c>
      <c r="B17" s="27"/>
      <c r="C17" s="53">
        <f>'分水ます上下放流量(様式Ｄ）'!E13</f>
        <v>0</v>
      </c>
      <c r="D17" s="10">
        <f t="shared" si="0"/>
        <v>0</v>
      </c>
      <c r="E17" s="10">
        <f t="shared" si="1"/>
        <v>0</v>
      </c>
      <c r="F17" s="10">
        <f t="shared" si="5"/>
        <v>0.0004</v>
      </c>
      <c r="G17" s="10">
        <f t="shared" si="2"/>
        <v>0</v>
      </c>
      <c r="H17" s="10">
        <f t="shared" si="3"/>
        <v>0</v>
      </c>
      <c r="I17" s="10">
        <f t="shared" si="4"/>
        <v>0</v>
      </c>
      <c r="J17" s="29"/>
    </row>
    <row r="18" spans="1:10" ht="11.25">
      <c r="A18" s="3">
        <v>0.08333333333333333</v>
      </c>
      <c r="B18" s="27"/>
      <c r="C18" s="53">
        <f>'分水ます上下放流量(様式Ｄ）'!E14</f>
        <v>0</v>
      </c>
      <c r="D18" s="10">
        <f t="shared" si="0"/>
        <v>0</v>
      </c>
      <c r="E18" s="10">
        <f t="shared" si="1"/>
        <v>0</v>
      </c>
      <c r="F18" s="10">
        <f t="shared" si="5"/>
        <v>0.0004</v>
      </c>
      <c r="G18" s="10">
        <f t="shared" si="2"/>
        <v>0</v>
      </c>
      <c r="H18" s="10">
        <f t="shared" si="3"/>
        <v>0</v>
      </c>
      <c r="I18" s="10">
        <f t="shared" si="4"/>
        <v>0</v>
      </c>
      <c r="J18" s="29"/>
    </row>
    <row r="19" spans="1:10" ht="11.25">
      <c r="A19" s="3">
        <v>0.09027777777777778</v>
      </c>
      <c r="B19" s="27"/>
      <c r="C19" s="53">
        <f>'分水ます上下放流量(様式Ｄ）'!E15</f>
        <v>0</v>
      </c>
      <c r="D19" s="10">
        <f t="shared" si="0"/>
        <v>0</v>
      </c>
      <c r="E19" s="10">
        <f t="shared" si="1"/>
        <v>0</v>
      </c>
      <c r="F19" s="10">
        <f t="shared" si="5"/>
        <v>0.0004</v>
      </c>
      <c r="G19" s="10">
        <f t="shared" si="2"/>
        <v>0</v>
      </c>
      <c r="H19" s="10">
        <f t="shared" si="3"/>
        <v>0</v>
      </c>
      <c r="I19" s="10">
        <f t="shared" si="4"/>
        <v>0</v>
      </c>
      <c r="J19" s="29"/>
    </row>
    <row r="20" spans="1:10" ht="11.25">
      <c r="A20" s="3">
        <v>0.09722222222222222</v>
      </c>
      <c r="B20" s="27"/>
      <c r="C20" s="53">
        <f>'分水ます上下放流量(様式Ｄ）'!E16</f>
        <v>0</v>
      </c>
      <c r="D20" s="10">
        <f t="shared" si="0"/>
        <v>0</v>
      </c>
      <c r="E20" s="10">
        <f t="shared" si="1"/>
        <v>0</v>
      </c>
      <c r="F20" s="10">
        <f t="shared" si="5"/>
        <v>0.0004</v>
      </c>
      <c r="G20" s="10">
        <f t="shared" si="2"/>
        <v>0</v>
      </c>
      <c r="H20" s="10">
        <f t="shared" si="3"/>
        <v>0</v>
      </c>
      <c r="I20" s="10">
        <f t="shared" si="4"/>
        <v>0</v>
      </c>
      <c r="J20" s="29"/>
    </row>
    <row r="21" spans="1:10" ht="11.25">
      <c r="A21" s="3">
        <v>0.10416666666666667</v>
      </c>
      <c r="B21" s="27"/>
      <c r="C21" s="53">
        <f>'分水ます上下放流量(様式Ｄ）'!E17</f>
        <v>0</v>
      </c>
      <c r="D21" s="10">
        <f t="shared" si="0"/>
        <v>0</v>
      </c>
      <c r="E21" s="10">
        <f t="shared" si="1"/>
        <v>0</v>
      </c>
      <c r="F21" s="10">
        <f t="shared" si="5"/>
        <v>0.0004</v>
      </c>
      <c r="G21" s="10">
        <f t="shared" si="2"/>
        <v>0</v>
      </c>
      <c r="H21" s="10">
        <f t="shared" si="3"/>
        <v>0</v>
      </c>
      <c r="I21" s="10">
        <f t="shared" si="4"/>
        <v>0</v>
      </c>
      <c r="J21" s="29"/>
    </row>
    <row r="22" spans="1:10" ht="11.25">
      <c r="A22" s="3">
        <v>0.1111111111111111</v>
      </c>
      <c r="B22" s="27"/>
      <c r="C22" s="53">
        <f>'分水ます上下放流量(様式Ｄ）'!E18</f>
        <v>0</v>
      </c>
      <c r="D22" s="10">
        <f t="shared" si="0"/>
        <v>0</v>
      </c>
      <c r="E22" s="10">
        <f t="shared" si="1"/>
        <v>0</v>
      </c>
      <c r="F22" s="10">
        <f t="shared" si="5"/>
        <v>0.0004</v>
      </c>
      <c r="G22" s="10">
        <f t="shared" si="2"/>
        <v>0</v>
      </c>
      <c r="H22" s="10">
        <f t="shared" si="3"/>
        <v>0</v>
      </c>
      <c r="I22" s="10">
        <f t="shared" si="4"/>
        <v>0</v>
      </c>
      <c r="J22" s="29"/>
    </row>
    <row r="23" spans="1:10" ht="11.25">
      <c r="A23" s="3">
        <v>0.11805555555555557</v>
      </c>
      <c r="B23" s="27"/>
      <c r="C23" s="53">
        <f>'分水ます上下放流量(様式Ｄ）'!E19</f>
        <v>0</v>
      </c>
      <c r="D23" s="10">
        <f t="shared" si="0"/>
        <v>0</v>
      </c>
      <c r="E23" s="10">
        <f t="shared" si="1"/>
        <v>0</v>
      </c>
      <c r="F23" s="10">
        <f t="shared" si="5"/>
        <v>0.0004</v>
      </c>
      <c r="G23" s="10">
        <f t="shared" si="2"/>
        <v>0</v>
      </c>
      <c r="H23" s="10">
        <f t="shared" si="3"/>
        <v>0</v>
      </c>
      <c r="I23" s="10">
        <f t="shared" si="4"/>
        <v>0</v>
      </c>
      <c r="J23" s="29"/>
    </row>
    <row r="24" spans="1:10" ht="11.25">
      <c r="A24" s="3">
        <v>0.125</v>
      </c>
      <c r="B24" s="27"/>
      <c r="C24" s="53">
        <f>'分水ます上下放流量(様式Ｄ）'!E20</f>
        <v>0</v>
      </c>
      <c r="D24" s="10">
        <f t="shared" si="0"/>
        <v>0</v>
      </c>
      <c r="E24" s="10">
        <f t="shared" si="1"/>
        <v>0</v>
      </c>
      <c r="F24" s="10">
        <f t="shared" si="5"/>
        <v>0.0004</v>
      </c>
      <c r="G24" s="10">
        <f t="shared" si="2"/>
        <v>0</v>
      </c>
      <c r="H24" s="10">
        <f t="shared" si="3"/>
        <v>0</v>
      </c>
      <c r="I24" s="10">
        <f t="shared" si="4"/>
        <v>0</v>
      </c>
      <c r="J24" s="29"/>
    </row>
    <row r="25" spans="1:10" ht="11.25">
      <c r="A25" s="3">
        <v>0.13194444444444445</v>
      </c>
      <c r="B25" s="27"/>
      <c r="C25" s="53">
        <f>'分水ます上下放流量(様式Ｄ）'!E21</f>
        <v>0</v>
      </c>
      <c r="D25" s="10">
        <f t="shared" si="0"/>
        <v>0</v>
      </c>
      <c r="E25" s="10">
        <f t="shared" si="1"/>
        <v>0</v>
      </c>
      <c r="F25" s="10">
        <f t="shared" si="5"/>
        <v>0.0004</v>
      </c>
      <c r="G25" s="10">
        <f t="shared" si="2"/>
        <v>0</v>
      </c>
      <c r="H25" s="10">
        <f t="shared" si="3"/>
        <v>0</v>
      </c>
      <c r="I25" s="10">
        <f t="shared" si="4"/>
        <v>0</v>
      </c>
      <c r="J25" s="29"/>
    </row>
    <row r="26" spans="1:10" ht="11.25">
      <c r="A26" s="3">
        <v>0.1388888888888889</v>
      </c>
      <c r="B26" s="27"/>
      <c r="C26" s="53">
        <f>'分水ます上下放流量(様式Ｄ）'!E22</f>
        <v>0</v>
      </c>
      <c r="D26" s="10">
        <f t="shared" si="0"/>
        <v>0</v>
      </c>
      <c r="E26" s="10">
        <f t="shared" si="1"/>
        <v>0</v>
      </c>
      <c r="F26" s="10">
        <f t="shared" si="5"/>
        <v>0.0004</v>
      </c>
      <c r="G26" s="10">
        <f t="shared" si="2"/>
        <v>0</v>
      </c>
      <c r="H26" s="10">
        <f t="shared" si="3"/>
        <v>0</v>
      </c>
      <c r="I26" s="10">
        <f t="shared" si="4"/>
        <v>0</v>
      </c>
      <c r="J26" s="29"/>
    </row>
    <row r="27" spans="1:10" ht="11.25">
      <c r="A27" s="3">
        <v>0.14583333333333334</v>
      </c>
      <c r="B27" s="27"/>
      <c r="C27" s="53">
        <f>'分水ます上下放流量(様式Ｄ）'!E23</f>
        <v>0</v>
      </c>
      <c r="D27" s="10">
        <f t="shared" si="0"/>
        <v>0</v>
      </c>
      <c r="E27" s="10">
        <f t="shared" si="1"/>
        <v>0</v>
      </c>
      <c r="F27" s="10">
        <f t="shared" si="5"/>
        <v>0.0004</v>
      </c>
      <c r="G27" s="10">
        <f t="shared" si="2"/>
        <v>0</v>
      </c>
      <c r="H27" s="10">
        <f t="shared" si="3"/>
        <v>0</v>
      </c>
      <c r="I27" s="10">
        <f t="shared" si="4"/>
        <v>0</v>
      </c>
      <c r="J27" s="29"/>
    </row>
    <row r="28" spans="1:10" ht="11.25">
      <c r="A28" s="3">
        <v>0.15277777777777776</v>
      </c>
      <c r="B28" s="27"/>
      <c r="C28" s="53">
        <f>'分水ます上下放流量(様式Ｄ）'!E24</f>
        <v>0</v>
      </c>
      <c r="D28" s="10">
        <f t="shared" si="0"/>
        <v>0</v>
      </c>
      <c r="E28" s="10">
        <f t="shared" si="1"/>
        <v>0</v>
      </c>
      <c r="F28" s="10">
        <f t="shared" si="5"/>
        <v>0.0004</v>
      </c>
      <c r="G28" s="10">
        <f t="shared" si="2"/>
        <v>0</v>
      </c>
      <c r="H28" s="10">
        <f t="shared" si="3"/>
        <v>0</v>
      </c>
      <c r="I28" s="10">
        <f t="shared" si="4"/>
        <v>0</v>
      </c>
      <c r="J28" s="29"/>
    </row>
    <row r="29" spans="1:10" ht="11.25">
      <c r="A29" s="3">
        <v>0.15972222222222224</v>
      </c>
      <c r="B29" s="27"/>
      <c r="C29" s="53">
        <f>'分水ます上下放流量(様式Ｄ）'!E25</f>
        <v>0</v>
      </c>
      <c r="D29" s="10">
        <f t="shared" si="0"/>
        <v>0</v>
      </c>
      <c r="E29" s="10">
        <f t="shared" si="1"/>
        <v>0</v>
      </c>
      <c r="F29" s="10">
        <f t="shared" si="5"/>
        <v>0.0004</v>
      </c>
      <c r="G29" s="10">
        <f t="shared" si="2"/>
        <v>0</v>
      </c>
      <c r="H29" s="10">
        <f t="shared" si="3"/>
        <v>0</v>
      </c>
      <c r="I29" s="10">
        <f t="shared" si="4"/>
        <v>0</v>
      </c>
      <c r="J29" s="29"/>
    </row>
    <row r="30" spans="1:10" ht="11.25">
      <c r="A30" s="3">
        <v>0.16666666666666666</v>
      </c>
      <c r="B30" s="27"/>
      <c r="C30" s="53">
        <f>'分水ます上下放流量(様式Ｄ）'!E26</f>
        <v>0</v>
      </c>
      <c r="D30" s="10">
        <f t="shared" si="0"/>
        <v>0</v>
      </c>
      <c r="E30" s="10">
        <f t="shared" si="1"/>
        <v>0</v>
      </c>
      <c r="F30" s="10">
        <f t="shared" si="5"/>
        <v>0.0004</v>
      </c>
      <c r="G30" s="10">
        <f t="shared" si="2"/>
        <v>0</v>
      </c>
      <c r="H30" s="10">
        <f t="shared" si="3"/>
        <v>0</v>
      </c>
      <c r="I30" s="10">
        <f t="shared" si="4"/>
        <v>0</v>
      </c>
      <c r="J30" s="29"/>
    </row>
    <row r="31" spans="1:10" ht="11.25">
      <c r="A31" s="3">
        <v>0.17361111111111113</v>
      </c>
      <c r="B31" s="27"/>
      <c r="C31" s="53">
        <f>'分水ます上下放流量(様式Ｄ）'!E27</f>
        <v>0</v>
      </c>
      <c r="D31" s="10">
        <f t="shared" si="0"/>
        <v>0</v>
      </c>
      <c r="E31" s="10">
        <f t="shared" si="1"/>
        <v>0</v>
      </c>
      <c r="F31" s="10">
        <f t="shared" si="5"/>
        <v>0.0004</v>
      </c>
      <c r="G31" s="10">
        <f t="shared" si="2"/>
        <v>0</v>
      </c>
      <c r="H31" s="10">
        <f t="shared" si="3"/>
        <v>0</v>
      </c>
      <c r="I31" s="10">
        <f t="shared" si="4"/>
        <v>0</v>
      </c>
      <c r="J31" s="29"/>
    </row>
    <row r="32" spans="1:10" ht="11.25">
      <c r="A32" s="3">
        <v>0.18055555555555555</v>
      </c>
      <c r="B32" s="27"/>
      <c r="C32" s="53">
        <f>'分水ます上下放流量(様式Ｄ）'!E28</f>
        <v>0</v>
      </c>
      <c r="D32" s="10">
        <f t="shared" si="0"/>
        <v>0</v>
      </c>
      <c r="E32" s="10">
        <f t="shared" si="1"/>
        <v>0</v>
      </c>
      <c r="F32" s="10">
        <f t="shared" si="5"/>
        <v>0.0004</v>
      </c>
      <c r="G32" s="10">
        <f t="shared" si="2"/>
        <v>0</v>
      </c>
      <c r="H32" s="10">
        <f t="shared" si="3"/>
        <v>0</v>
      </c>
      <c r="I32" s="10">
        <f t="shared" si="4"/>
        <v>0</v>
      </c>
      <c r="J32" s="29"/>
    </row>
    <row r="33" spans="1:10" ht="11.25">
      <c r="A33" s="3">
        <v>0.1875</v>
      </c>
      <c r="B33" s="27"/>
      <c r="C33" s="53">
        <f>'分水ます上下放流量(様式Ｄ）'!E29</f>
        <v>0</v>
      </c>
      <c r="D33" s="10">
        <f t="shared" si="0"/>
        <v>0</v>
      </c>
      <c r="E33" s="10">
        <f t="shared" si="1"/>
        <v>0</v>
      </c>
      <c r="F33" s="10">
        <f t="shared" si="5"/>
        <v>0.0004</v>
      </c>
      <c r="G33" s="10">
        <f t="shared" si="2"/>
        <v>0</v>
      </c>
      <c r="H33" s="10">
        <f t="shared" si="3"/>
        <v>0</v>
      </c>
      <c r="I33" s="10">
        <f t="shared" si="4"/>
        <v>0</v>
      </c>
      <c r="J33" s="29"/>
    </row>
    <row r="34" spans="1:10" ht="11.25">
      <c r="A34" s="3">
        <v>0.19444444444444445</v>
      </c>
      <c r="B34" s="27"/>
      <c r="C34" s="53">
        <f>'分水ます上下放流量(様式Ｄ）'!E30</f>
        <v>0</v>
      </c>
      <c r="D34" s="10">
        <f t="shared" si="0"/>
        <v>0</v>
      </c>
      <c r="E34" s="10">
        <f t="shared" si="1"/>
        <v>0</v>
      </c>
      <c r="F34" s="10">
        <f t="shared" si="5"/>
        <v>0.0004</v>
      </c>
      <c r="G34" s="10">
        <f t="shared" si="2"/>
        <v>0</v>
      </c>
      <c r="H34" s="10">
        <f t="shared" si="3"/>
        <v>0</v>
      </c>
      <c r="I34" s="10">
        <f t="shared" si="4"/>
        <v>0</v>
      </c>
      <c r="J34" s="29"/>
    </row>
    <row r="35" spans="1:10" ht="11.25">
      <c r="A35" s="3">
        <v>0.20138888888888887</v>
      </c>
      <c r="B35" s="27"/>
      <c r="C35" s="53">
        <f>'分水ます上下放流量(様式Ｄ）'!E31</f>
        <v>0</v>
      </c>
      <c r="D35" s="10">
        <f t="shared" si="0"/>
        <v>0</v>
      </c>
      <c r="E35" s="10">
        <f t="shared" si="1"/>
        <v>0</v>
      </c>
      <c r="F35" s="10">
        <f t="shared" si="5"/>
        <v>0.0004</v>
      </c>
      <c r="G35" s="10">
        <f t="shared" si="2"/>
        <v>0</v>
      </c>
      <c r="H35" s="10">
        <f t="shared" si="3"/>
        <v>0</v>
      </c>
      <c r="I35" s="10">
        <f t="shared" si="4"/>
        <v>0</v>
      </c>
      <c r="J35" s="29"/>
    </row>
    <row r="36" spans="1:10" ht="11.25">
      <c r="A36" s="3">
        <v>0.20833333333333334</v>
      </c>
      <c r="B36" s="27"/>
      <c r="C36" s="53">
        <f>'分水ます上下放流量(様式Ｄ）'!E32</f>
        <v>0</v>
      </c>
      <c r="D36" s="10">
        <f t="shared" si="0"/>
        <v>0</v>
      </c>
      <c r="E36" s="10">
        <f t="shared" si="1"/>
        <v>0</v>
      </c>
      <c r="F36" s="10">
        <f t="shared" si="5"/>
        <v>0.0004</v>
      </c>
      <c r="G36" s="10">
        <f t="shared" si="2"/>
        <v>0</v>
      </c>
      <c r="H36" s="10">
        <f t="shared" si="3"/>
        <v>0</v>
      </c>
      <c r="I36" s="10">
        <f t="shared" si="4"/>
        <v>0</v>
      </c>
      <c r="J36" s="29"/>
    </row>
    <row r="37" spans="1:10" ht="11.25">
      <c r="A37" s="3">
        <v>0.2152777777777778</v>
      </c>
      <c r="B37" s="27"/>
      <c r="C37" s="53">
        <f>'分水ます上下放流量(様式Ｄ）'!E33</f>
        <v>0</v>
      </c>
      <c r="D37" s="10">
        <f t="shared" si="0"/>
        <v>0</v>
      </c>
      <c r="E37" s="10">
        <f t="shared" si="1"/>
        <v>0</v>
      </c>
      <c r="F37" s="10">
        <f t="shared" si="5"/>
        <v>0.0004</v>
      </c>
      <c r="G37" s="10">
        <f t="shared" si="2"/>
        <v>0</v>
      </c>
      <c r="H37" s="10">
        <f t="shared" si="3"/>
        <v>0</v>
      </c>
      <c r="I37" s="10">
        <f t="shared" si="4"/>
        <v>0</v>
      </c>
      <c r="J37" s="29"/>
    </row>
    <row r="38" spans="1:10" ht="11.25">
      <c r="A38" s="3">
        <v>0.2222222222222222</v>
      </c>
      <c r="B38" s="27"/>
      <c r="C38" s="53">
        <f>'分水ます上下放流量(様式Ｄ）'!E34</f>
        <v>0</v>
      </c>
      <c r="D38" s="10">
        <f t="shared" si="0"/>
        <v>0</v>
      </c>
      <c r="E38" s="10">
        <f t="shared" si="1"/>
        <v>0</v>
      </c>
      <c r="F38" s="10">
        <f t="shared" si="5"/>
        <v>0.0004</v>
      </c>
      <c r="G38" s="10">
        <f t="shared" si="2"/>
        <v>0</v>
      </c>
      <c r="H38" s="10">
        <f t="shared" si="3"/>
        <v>0</v>
      </c>
      <c r="I38" s="10">
        <f t="shared" si="4"/>
        <v>0</v>
      </c>
      <c r="J38" s="29"/>
    </row>
    <row r="39" spans="1:10" ht="11.25">
      <c r="A39" s="3">
        <v>0.22916666666666666</v>
      </c>
      <c r="B39" s="27"/>
      <c r="C39" s="53">
        <f>'分水ます上下放流量(様式Ｄ）'!E35</f>
        <v>0</v>
      </c>
      <c r="D39" s="10">
        <f t="shared" si="0"/>
        <v>0</v>
      </c>
      <c r="E39" s="10">
        <f t="shared" si="1"/>
        <v>0</v>
      </c>
      <c r="F39" s="10">
        <f t="shared" si="5"/>
        <v>0.0004</v>
      </c>
      <c r="G39" s="10">
        <f t="shared" si="2"/>
        <v>0</v>
      </c>
      <c r="H39" s="10">
        <f t="shared" si="3"/>
        <v>0</v>
      </c>
      <c r="I39" s="10">
        <f t="shared" si="4"/>
        <v>0</v>
      </c>
      <c r="J39" s="29"/>
    </row>
    <row r="40" spans="1:10" ht="11.25">
      <c r="A40" s="3">
        <v>0.23611111111111113</v>
      </c>
      <c r="B40" s="27"/>
      <c r="C40" s="53">
        <f>'分水ます上下放流量(様式Ｄ）'!E36</f>
        <v>0</v>
      </c>
      <c r="D40" s="10">
        <f t="shared" si="0"/>
        <v>0</v>
      </c>
      <c r="E40" s="10">
        <f t="shared" si="1"/>
        <v>0</v>
      </c>
      <c r="F40" s="10">
        <f t="shared" si="5"/>
        <v>0.0004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29"/>
    </row>
    <row r="41" spans="1:10" ht="11.25">
      <c r="A41" s="3">
        <v>0.24305555555555555</v>
      </c>
      <c r="B41" s="27"/>
      <c r="C41" s="53">
        <f>'分水ます上下放流量(様式Ｄ）'!E37</f>
        <v>0</v>
      </c>
      <c r="D41" s="10">
        <f t="shared" si="0"/>
        <v>0</v>
      </c>
      <c r="E41" s="10">
        <f t="shared" si="1"/>
        <v>0</v>
      </c>
      <c r="F41" s="10">
        <f t="shared" si="5"/>
        <v>0.0004</v>
      </c>
      <c r="G41" s="10">
        <f t="shared" si="2"/>
        <v>0</v>
      </c>
      <c r="H41" s="10">
        <f t="shared" si="3"/>
        <v>0</v>
      </c>
      <c r="I41" s="10">
        <f t="shared" si="4"/>
        <v>0</v>
      </c>
      <c r="J41" s="29"/>
    </row>
    <row r="42" spans="1:10" ht="11.25">
      <c r="A42" s="3">
        <v>0.25</v>
      </c>
      <c r="B42" s="27"/>
      <c r="C42" s="53">
        <f>'分水ます上下放流量(様式Ｄ）'!E38</f>
        <v>0</v>
      </c>
      <c r="D42" s="10">
        <f t="shared" si="0"/>
        <v>0</v>
      </c>
      <c r="E42" s="10">
        <f t="shared" si="1"/>
        <v>0</v>
      </c>
      <c r="F42" s="10">
        <f t="shared" si="5"/>
        <v>0.0004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29"/>
    </row>
    <row r="43" spans="1:10" ht="11.25">
      <c r="A43" s="3">
        <v>0.2569444444444445</v>
      </c>
      <c r="B43" s="27"/>
      <c r="C43" s="53">
        <f>'分水ます上下放流量(様式Ｄ）'!E39</f>
        <v>0</v>
      </c>
      <c r="D43" s="10">
        <f t="shared" si="0"/>
        <v>0</v>
      </c>
      <c r="E43" s="10">
        <f t="shared" si="1"/>
        <v>0</v>
      </c>
      <c r="F43" s="10">
        <f t="shared" si="5"/>
        <v>0.0004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29"/>
    </row>
    <row r="44" spans="1:10" ht="11.25">
      <c r="A44" s="3">
        <v>0.2638888888888889</v>
      </c>
      <c r="B44" s="27"/>
      <c r="C44" s="53">
        <f>'分水ます上下放流量(様式Ｄ）'!E40</f>
        <v>0</v>
      </c>
      <c r="D44" s="10">
        <f t="shared" si="0"/>
        <v>0</v>
      </c>
      <c r="E44" s="10">
        <f t="shared" si="1"/>
        <v>0</v>
      </c>
      <c r="F44" s="10">
        <f t="shared" si="5"/>
        <v>0.0004</v>
      </c>
      <c r="G44" s="10">
        <f t="shared" si="2"/>
        <v>0</v>
      </c>
      <c r="H44" s="10">
        <f t="shared" si="3"/>
        <v>0</v>
      </c>
      <c r="I44" s="10">
        <f t="shared" si="4"/>
        <v>0</v>
      </c>
      <c r="J44" s="29"/>
    </row>
    <row r="45" spans="1:10" ht="11.25">
      <c r="A45" s="3">
        <v>0.2708333333333333</v>
      </c>
      <c r="B45" s="27"/>
      <c r="C45" s="53">
        <f>'分水ます上下放流量(様式Ｄ）'!E41</f>
        <v>0</v>
      </c>
      <c r="D45" s="10">
        <f t="shared" si="0"/>
        <v>0</v>
      </c>
      <c r="E45" s="10">
        <f t="shared" si="1"/>
        <v>0</v>
      </c>
      <c r="F45" s="10">
        <f t="shared" si="5"/>
        <v>0.0004</v>
      </c>
      <c r="G45" s="10">
        <f t="shared" si="2"/>
        <v>0</v>
      </c>
      <c r="H45" s="10">
        <f t="shared" si="3"/>
        <v>0</v>
      </c>
      <c r="I45" s="10">
        <f t="shared" si="4"/>
        <v>0</v>
      </c>
      <c r="J45" s="29"/>
    </row>
    <row r="46" spans="1:10" ht="11.25">
      <c r="A46" s="3">
        <v>0.2777777777777778</v>
      </c>
      <c r="B46" s="27"/>
      <c r="C46" s="53">
        <f>'分水ます上下放流量(様式Ｄ）'!E42</f>
        <v>0</v>
      </c>
      <c r="D46" s="10">
        <f t="shared" si="0"/>
        <v>0</v>
      </c>
      <c r="E46" s="10">
        <f t="shared" si="1"/>
        <v>0</v>
      </c>
      <c r="F46" s="10">
        <f t="shared" si="5"/>
        <v>0.0004</v>
      </c>
      <c r="G46" s="10">
        <f t="shared" si="2"/>
        <v>0</v>
      </c>
      <c r="H46" s="10">
        <f t="shared" si="3"/>
        <v>0</v>
      </c>
      <c r="I46" s="10">
        <f t="shared" si="4"/>
        <v>0</v>
      </c>
      <c r="J46" s="29"/>
    </row>
    <row r="47" spans="1:10" ht="11.25">
      <c r="A47" s="3">
        <v>0.2847222222222222</v>
      </c>
      <c r="B47" s="27"/>
      <c r="C47" s="53">
        <f>'分水ます上下放流量(様式Ｄ）'!E43</f>
        <v>0</v>
      </c>
      <c r="D47" s="10">
        <f t="shared" si="0"/>
        <v>0</v>
      </c>
      <c r="E47" s="10">
        <f t="shared" si="1"/>
        <v>0</v>
      </c>
      <c r="F47" s="10">
        <f t="shared" si="5"/>
        <v>0.0004</v>
      </c>
      <c r="G47" s="10">
        <f t="shared" si="2"/>
        <v>0</v>
      </c>
      <c r="H47" s="10">
        <f t="shared" si="3"/>
        <v>0</v>
      </c>
      <c r="I47" s="10">
        <f t="shared" si="4"/>
        <v>0</v>
      </c>
      <c r="J47" s="29"/>
    </row>
    <row r="48" spans="1:10" ht="11.25">
      <c r="A48" s="3">
        <v>0.2916666666666667</v>
      </c>
      <c r="B48" s="27"/>
      <c r="C48" s="53">
        <f>'分水ます上下放流量(様式Ｄ）'!E44</f>
        <v>0</v>
      </c>
      <c r="D48" s="10">
        <f t="shared" si="0"/>
        <v>0</v>
      </c>
      <c r="E48" s="10">
        <f t="shared" si="1"/>
        <v>0</v>
      </c>
      <c r="F48" s="10">
        <f t="shared" si="5"/>
        <v>0.0004</v>
      </c>
      <c r="G48" s="10">
        <f t="shared" si="2"/>
        <v>0</v>
      </c>
      <c r="H48" s="10">
        <f t="shared" si="3"/>
        <v>0</v>
      </c>
      <c r="I48" s="10">
        <f t="shared" si="4"/>
        <v>0</v>
      </c>
      <c r="J48" s="29"/>
    </row>
    <row r="49" spans="1:10" ht="11.25">
      <c r="A49" s="3">
        <v>0.2986111111111111</v>
      </c>
      <c r="B49" s="27"/>
      <c r="C49" s="53">
        <f>'分水ます上下放流量(様式Ｄ）'!E45</f>
        <v>0</v>
      </c>
      <c r="D49" s="10">
        <f t="shared" si="0"/>
        <v>0</v>
      </c>
      <c r="E49" s="10">
        <f t="shared" si="1"/>
        <v>0</v>
      </c>
      <c r="F49" s="10">
        <f t="shared" si="5"/>
        <v>0.0004</v>
      </c>
      <c r="G49" s="10">
        <f t="shared" si="2"/>
        <v>0</v>
      </c>
      <c r="H49" s="10">
        <f t="shared" si="3"/>
        <v>0</v>
      </c>
      <c r="I49" s="10">
        <f t="shared" si="4"/>
        <v>0</v>
      </c>
      <c r="J49" s="29"/>
    </row>
    <row r="50" spans="1:10" ht="11.25">
      <c r="A50" s="3">
        <v>0.3055555555555555</v>
      </c>
      <c r="B50" s="27"/>
      <c r="C50" s="53">
        <f>'分水ます上下放流量(様式Ｄ）'!E46</f>
        <v>0</v>
      </c>
      <c r="D50" s="10">
        <f t="shared" si="0"/>
        <v>0</v>
      </c>
      <c r="E50" s="10">
        <f t="shared" si="1"/>
        <v>0</v>
      </c>
      <c r="F50" s="10">
        <f t="shared" si="5"/>
        <v>0.0004</v>
      </c>
      <c r="G50" s="10">
        <f t="shared" si="2"/>
        <v>0</v>
      </c>
      <c r="H50" s="10">
        <f t="shared" si="3"/>
        <v>0</v>
      </c>
      <c r="I50" s="10">
        <f t="shared" si="4"/>
        <v>0</v>
      </c>
      <c r="J50" s="29"/>
    </row>
    <row r="51" spans="1:10" ht="11.25">
      <c r="A51" s="3">
        <v>0.3125</v>
      </c>
      <c r="B51" s="27"/>
      <c r="C51" s="53">
        <f>'分水ます上下放流量(様式Ｄ）'!E47</f>
        <v>0</v>
      </c>
      <c r="D51" s="10">
        <f t="shared" si="0"/>
        <v>0</v>
      </c>
      <c r="E51" s="10">
        <f t="shared" si="1"/>
        <v>0</v>
      </c>
      <c r="F51" s="10">
        <f t="shared" si="5"/>
        <v>0.0004</v>
      </c>
      <c r="G51" s="10">
        <f t="shared" si="2"/>
        <v>0</v>
      </c>
      <c r="H51" s="10">
        <f t="shared" si="3"/>
        <v>0</v>
      </c>
      <c r="I51" s="10">
        <f t="shared" si="4"/>
        <v>0</v>
      </c>
      <c r="J51" s="29"/>
    </row>
    <row r="52" spans="1:10" ht="11.25">
      <c r="A52" s="3">
        <v>0.3194444444444445</v>
      </c>
      <c r="B52" s="27"/>
      <c r="C52" s="53">
        <f>'分水ます上下放流量(様式Ｄ）'!E48</f>
        <v>0</v>
      </c>
      <c r="D52" s="10">
        <f t="shared" si="0"/>
        <v>0</v>
      </c>
      <c r="E52" s="10">
        <f t="shared" si="1"/>
        <v>0</v>
      </c>
      <c r="F52" s="10">
        <f t="shared" si="5"/>
        <v>0.0004</v>
      </c>
      <c r="G52" s="10">
        <f t="shared" si="2"/>
        <v>0</v>
      </c>
      <c r="H52" s="10">
        <f t="shared" si="3"/>
        <v>0</v>
      </c>
      <c r="I52" s="10">
        <f t="shared" si="4"/>
        <v>0</v>
      </c>
      <c r="J52" s="29"/>
    </row>
    <row r="53" spans="1:10" ht="11.25">
      <c r="A53" s="3">
        <v>0.3263888888888889</v>
      </c>
      <c r="B53" s="27"/>
      <c r="C53" s="53">
        <f>'分水ます上下放流量(様式Ｄ）'!E49</f>
        <v>0</v>
      </c>
      <c r="D53" s="10">
        <f t="shared" si="0"/>
        <v>0</v>
      </c>
      <c r="E53" s="10">
        <f t="shared" si="1"/>
        <v>0</v>
      </c>
      <c r="F53" s="10">
        <f t="shared" si="5"/>
        <v>0.0004</v>
      </c>
      <c r="G53" s="10">
        <f t="shared" si="2"/>
        <v>0</v>
      </c>
      <c r="H53" s="10">
        <f t="shared" si="3"/>
        <v>0</v>
      </c>
      <c r="I53" s="10">
        <f t="shared" si="4"/>
        <v>0</v>
      </c>
      <c r="J53" s="29"/>
    </row>
    <row r="54" spans="1:10" ht="11.25">
      <c r="A54" s="3">
        <v>0.3333333333333333</v>
      </c>
      <c r="B54" s="27"/>
      <c r="C54" s="53">
        <f>'分水ます上下放流量(様式Ｄ）'!E50</f>
        <v>0</v>
      </c>
      <c r="D54" s="10">
        <f t="shared" si="0"/>
        <v>0</v>
      </c>
      <c r="E54" s="10">
        <f t="shared" si="1"/>
        <v>0</v>
      </c>
      <c r="F54" s="10">
        <f t="shared" si="5"/>
        <v>0.0004</v>
      </c>
      <c r="G54" s="10">
        <f t="shared" si="2"/>
        <v>0</v>
      </c>
      <c r="H54" s="10">
        <f t="shared" si="3"/>
        <v>0</v>
      </c>
      <c r="I54" s="10">
        <f t="shared" si="4"/>
        <v>0</v>
      </c>
      <c r="J54" s="29"/>
    </row>
    <row r="55" spans="1:10" ht="11.25">
      <c r="A55" s="3">
        <v>0.34027777777777773</v>
      </c>
      <c r="B55" s="27"/>
      <c r="C55" s="53">
        <f>'分水ます上下放流量(様式Ｄ）'!E51</f>
        <v>0</v>
      </c>
      <c r="D55" s="10">
        <f t="shared" si="0"/>
        <v>0</v>
      </c>
      <c r="E55" s="10">
        <f t="shared" si="1"/>
        <v>0</v>
      </c>
      <c r="F55" s="10">
        <f t="shared" si="5"/>
        <v>0.0004</v>
      </c>
      <c r="G55" s="10">
        <f t="shared" si="2"/>
        <v>0</v>
      </c>
      <c r="H55" s="10">
        <f t="shared" si="3"/>
        <v>0</v>
      </c>
      <c r="I55" s="10">
        <f t="shared" si="4"/>
        <v>0</v>
      </c>
      <c r="J55" s="29"/>
    </row>
    <row r="56" spans="1:10" ht="11.25">
      <c r="A56" s="3">
        <v>0.34722222222222227</v>
      </c>
      <c r="B56" s="27"/>
      <c r="C56" s="53">
        <f>'分水ます上下放流量(様式Ｄ）'!E52</f>
        <v>0</v>
      </c>
      <c r="D56" s="10">
        <f t="shared" si="0"/>
        <v>0</v>
      </c>
      <c r="E56" s="10">
        <f t="shared" si="1"/>
        <v>0</v>
      </c>
      <c r="F56" s="10">
        <f t="shared" si="5"/>
        <v>0.0004</v>
      </c>
      <c r="G56" s="10">
        <f t="shared" si="2"/>
        <v>0</v>
      </c>
      <c r="H56" s="10">
        <f t="shared" si="3"/>
        <v>0</v>
      </c>
      <c r="I56" s="10">
        <f t="shared" si="4"/>
        <v>0</v>
      </c>
      <c r="J56" s="29"/>
    </row>
    <row r="57" spans="1:10" ht="11.25">
      <c r="A57" s="3">
        <v>0.3541666666666667</v>
      </c>
      <c r="B57" s="27"/>
      <c r="C57" s="53">
        <f>'分水ます上下放流量(様式Ｄ）'!E53</f>
        <v>0</v>
      </c>
      <c r="D57" s="10">
        <f t="shared" si="0"/>
        <v>0</v>
      </c>
      <c r="E57" s="10">
        <f t="shared" si="1"/>
        <v>0</v>
      </c>
      <c r="F57" s="10">
        <f t="shared" si="5"/>
        <v>0.0004</v>
      </c>
      <c r="G57" s="10">
        <f t="shared" si="2"/>
        <v>0</v>
      </c>
      <c r="H57" s="10">
        <f t="shared" si="3"/>
        <v>0</v>
      </c>
      <c r="I57" s="10">
        <f t="shared" si="4"/>
        <v>0</v>
      </c>
      <c r="J57" s="29"/>
    </row>
    <row r="58" spans="1:10" ht="11.25">
      <c r="A58" s="3">
        <v>0.3611111111111111</v>
      </c>
      <c r="B58" s="27"/>
      <c r="C58" s="53">
        <f>'分水ます上下放流量(様式Ｄ）'!E54</f>
        <v>0</v>
      </c>
      <c r="D58" s="10">
        <f t="shared" si="0"/>
        <v>0</v>
      </c>
      <c r="E58" s="10">
        <f t="shared" si="1"/>
        <v>0</v>
      </c>
      <c r="F58" s="10">
        <f t="shared" si="5"/>
        <v>0.0004</v>
      </c>
      <c r="G58" s="10">
        <f t="shared" si="2"/>
        <v>0</v>
      </c>
      <c r="H58" s="10">
        <f t="shared" si="3"/>
        <v>0</v>
      </c>
      <c r="I58" s="10">
        <f t="shared" si="4"/>
        <v>0</v>
      </c>
      <c r="J58" s="29"/>
    </row>
    <row r="59" spans="1:10" ht="11.25">
      <c r="A59" s="3">
        <v>0.3680555555555556</v>
      </c>
      <c r="B59" s="27"/>
      <c r="C59" s="53">
        <f>'分水ます上下放流量(様式Ｄ）'!E55</f>
        <v>0</v>
      </c>
      <c r="D59" s="10">
        <f t="shared" si="0"/>
        <v>0</v>
      </c>
      <c r="E59" s="10">
        <f t="shared" si="1"/>
        <v>0</v>
      </c>
      <c r="F59" s="10">
        <f t="shared" si="5"/>
        <v>0.0004</v>
      </c>
      <c r="G59" s="10">
        <f t="shared" si="2"/>
        <v>0</v>
      </c>
      <c r="H59" s="10">
        <f t="shared" si="3"/>
        <v>0</v>
      </c>
      <c r="I59" s="10">
        <f t="shared" si="4"/>
        <v>0</v>
      </c>
      <c r="J59" s="29"/>
    </row>
    <row r="60" spans="1:10" ht="11.25">
      <c r="A60" s="3">
        <v>0.375</v>
      </c>
      <c r="B60" s="27"/>
      <c r="C60" s="53">
        <f>'分水ます上下放流量(様式Ｄ）'!E56</f>
        <v>0</v>
      </c>
      <c r="D60" s="10">
        <f t="shared" si="0"/>
        <v>0</v>
      </c>
      <c r="E60" s="10">
        <f t="shared" si="1"/>
        <v>0</v>
      </c>
      <c r="F60" s="10">
        <f t="shared" si="5"/>
        <v>0.0004</v>
      </c>
      <c r="G60" s="10">
        <f t="shared" si="2"/>
        <v>0</v>
      </c>
      <c r="H60" s="10">
        <f t="shared" si="3"/>
        <v>0</v>
      </c>
      <c r="I60" s="10">
        <f t="shared" si="4"/>
        <v>0</v>
      </c>
      <c r="J60" s="29"/>
    </row>
    <row r="61" spans="1:10" ht="11.25">
      <c r="A61" s="3">
        <v>0.3819444444444444</v>
      </c>
      <c r="B61" s="27"/>
      <c r="C61" s="53">
        <f>'分水ます上下放流量(様式Ｄ）'!E57</f>
        <v>0</v>
      </c>
      <c r="D61" s="10">
        <f t="shared" si="0"/>
        <v>0</v>
      </c>
      <c r="E61" s="10">
        <f t="shared" si="1"/>
        <v>0</v>
      </c>
      <c r="F61" s="10">
        <f t="shared" si="5"/>
        <v>0.0004</v>
      </c>
      <c r="G61" s="10">
        <f t="shared" si="2"/>
        <v>0</v>
      </c>
      <c r="H61" s="10">
        <f t="shared" si="3"/>
        <v>0</v>
      </c>
      <c r="I61" s="10">
        <f t="shared" si="4"/>
        <v>0</v>
      </c>
      <c r="J61" s="29"/>
    </row>
    <row r="62" spans="1:10" ht="11.25">
      <c r="A62" s="3">
        <v>0.3888888888888889</v>
      </c>
      <c r="B62" s="27"/>
      <c r="C62" s="53">
        <f>'分水ます上下放流量(様式Ｄ）'!E58</f>
        <v>0</v>
      </c>
      <c r="D62" s="10">
        <f t="shared" si="0"/>
        <v>0</v>
      </c>
      <c r="E62" s="10">
        <f t="shared" si="1"/>
        <v>0</v>
      </c>
      <c r="F62" s="10">
        <f t="shared" si="5"/>
        <v>0.0004</v>
      </c>
      <c r="G62" s="10">
        <f t="shared" si="2"/>
        <v>0</v>
      </c>
      <c r="H62" s="10">
        <f t="shared" si="3"/>
        <v>0</v>
      </c>
      <c r="I62" s="10">
        <f t="shared" si="4"/>
        <v>0</v>
      </c>
      <c r="J62" s="29"/>
    </row>
    <row r="63" spans="1:10" ht="11.25">
      <c r="A63" s="3">
        <v>0.3958333333333333</v>
      </c>
      <c r="B63" s="27"/>
      <c r="C63" s="53">
        <f>'分水ます上下放流量(様式Ｄ）'!E59</f>
        <v>0</v>
      </c>
      <c r="D63" s="10">
        <f t="shared" si="0"/>
        <v>0</v>
      </c>
      <c r="E63" s="10">
        <f t="shared" si="1"/>
        <v>0</v>
      </c>
      <c r="F63" s="10">
        <f t="shared" si="5"/>
        <v>0.0004</v>
      </c>
      <c r="G63" s="10">
        <f t="shared" si="2"/>
        <v>0</v>
      </c>
      <c r="H63" s="10">
        <f t="shared" si="3"/>
        <v>0</v>
      </c>
      <c r="I63" s="10">
        <f t="shared" si="4"/>
        <v>0</v>
      </c>
      <c r="J63" s="29"/>
    </row>
    <row r="64" spans="1:10" ht="11.25">
      <c r="A64" s="3">
        <v>0.40277777777777773</v>
      </c>
      <c r="B64" s="27"/>
      <c r="C64" s="53">
        <f>'分水ます上下放流量(様式Ｄ）'!E60</f>
        <v>0</v>
      </c>
      <c r="D64" s="10">
        <f t="shared" si="0"/>
        <v>0</v>
      </c>
      <c r="E64" s="10">
        <f t="shared" si="1"/>
        <v>0</v>
      </c>
      <c r="F64" s="10">
        <f t="shared" si="5"/>
        <v>0.0004</v>
      </c>
      <c r="G64" s="10">
        <f t="shared" si="2"/>
        <v>0</v>
      </c>
      <c r="H64" s="10">
        <f t="shared" si="3"/>
        <v>0</v>
      </c>
      <c r="I64" s="10">
        <f t="shared" si="4"/>
        <v>0</v>
      </c>
      <c r="J64" s="29"/>
    </row>
    <row r="65" spans="1:10" ht="11.25">
      <c r="A65" s="3">
        <v>0.40972222222222227</v>
      </c>
      <c r="B65" s="27"/>
      <c r="C65" s="53">
        <f>'分水ます上下放流量(様式Ｄ）'!E61</f>
        <v>0</v>
      </c>
      <c r="D65" s="10">
        <f t="shared" si="0"/>
        <v>0</v>
      </c>
      <c r="E65" s="10">
        <f t="shared" si="1"/>
        <v>0</v>
      </c>
      <c r="F65" s="10">
        <f t="shared" si="5"/>
        <v>0.0004</v>
      </c>
      <c r="G65" s="10">
        <f t="shared" si="2"/>
        <v>0</v>
      </c>
      <c r="H65" s="10">
        <f t="shared" si="3"/>
        <v>0</v>
      </c>
      <c r="I65" s="10">
        <f t="shared" si="4"/>
        <v>0</v>
      </c>
      <c r="J65" s="29"/>
    </row>
    <row r="66" spans="1:10" ht="11.25">
      <c r="A66" s="3">
        <v>0.4166666666666667</v>
      </c>
      <c r="B66" s="27"/>
      <c r="C66" s="53">
        <f>'分水ます上下放流量(様式Ｄ）'!E62</f>
        <v>0</v>
      </c>
      <c r="D66" s="10">
        <f t="shared" si="0"/>
        <v>0</v>
      </c>
      <c r="E66" s="10">
        <f t="shared" si="1"/>
        <v>0</v>
      </c>
      <c r="F66" s="10">
        <f t="shared" si="5"/>
        <v>0.0004</v>
      </c>
      <c r="G66" s="10">
        <f t="shared" si="2"/>
        <v>0</v>
      </c>
      <c r="H66" s="10">
        <f t="shared" si="3"/>
        <v>0</v>
      </c>
      <c r="I66" s="10">
        <f t="shared" si="4"/>
        <v>0</v>
      </c>
      <c r="J66" s="29"/>
    </row>
    <row r="67" spans="1:10" ht="11.25">
      <c r="A67" s="3">
        <v>0.4236111111111111</v>
      </c>
      <c r="B67" s="27"/>
      <c r="C67" s="53">
        <f>'分水ます上下放流量(様式Ｄ）'!E63</f>
        <v>0</v>
      </c>
      <c r="D67" s="10">
        <f t="shared" si="0"/>
        <v>0</v>
      </c>
      <c r="E67" s="10">
        <f t="shared" si="1"/>
        <v>0</v>
      </c>
      <c r="F67" s="10">
        <f t="shared" si="5"/>
        <v>0.0004</v>
      </c>
      <c r="G67" s="10">
        <f t="shared" si="2"/>
        <v>0</v>
      </c>
      <c r="H67" s="10">
        <f t="shared" si="3"/>
        <v>0</v>
      </c>
      <c r="I67" s="10">
        <f t="shared" si="4"/>
        <v>0</v>
      </c>
      <c r="J67" s="29"/>
    </row>
    <row r="68" spans="1:10" ht="11.25">
      <c r="A68" s="3">
        <v>0.4305555555555556</v>
      </c>
      <c r="B68" s="27"/>
      <c r="C68" s="53">
        <f>'分水ます上下放流量(様式Ｄ）'!E64</f>
        <v>0</v>
      </c>
      <c r="D68" s="10">
        <f t="shared" si="0"/>
        <v>0</v>
      </c>
      <c r="E68" s="10">
        <f t="shared" si="1"/>
        <v>0</v>
      </c>
      <c r="F68" s="10">
        <f t="shared" si="5"/>
        <v>0.0004</v>
      </c>
      <c r="G68" s="10">
        <f t="shared" si="2"/>
        <v>0</v>
      </c>
      <c r="H68" s="10">
        <f t="shared" si="3"/>
        <v>0</v>
      </c>
      <c r="I68" s="10">
        <f t="shared" si="4"/>
        <v>0</v>
      </c>
      <c r="J68" s="29"/>
    </row>
    <row r="69" spans="1:10" ht="11.25">
      <c r="A69" s="3">
        <v>0.4375</v>
      </c>
      <c r="B69" s="27"/>
      <c r="C69" s="53">
        <f>'分水ます上下放流量(様式Ｄ）'!E65</f>
        <v>0</v>
      </c>
      <c r="D69" s="10">
        <f t="shared" si="0"/>
        <v>0</v>
      </c>
      <c r="E69" s="10">
        <f t="shared" si="1"/>
        <v>0</v>
      </c>
      <c r="F69" s="10">
        <f t="shared" si="5"/>
        <v>0.0004</v>
      </c>
      <c r="G69" s="10">
        <f t="shared" si="2"/>
        <v>0</v>
      </c>
      <c r="H69" s="10">
        <f t="shared" si="3"/>
        <v>0</v>
      </c>
      <c r="I69" s="10">
        <f t="shared" si="4"/>
        <v>0</v>
      </c>
      <c r="J69" s="29"/>
    </row>
    <row r="70" spans="1:10" ht="11.25">
      <c r="A70" s="3">
        <v>0.4444444444444444</v>
      </c>
      <c r="B70" s="27"/>
      <c r="C70" s="53">
        <f>'分水ます上下放流量(様式Ｄ）'!E66</f>
        <v>0</v>
      </c>
      <c r="D70" s="10">
        <f t="shared" si="0"/>
        <v>0</v>
      </c>
      <c r="E70" s="10">
        <f t="shared" si="1"/>
        <v>0</v>
      </c>
      <c r="F70" s="10">
        <f t="shared" si="5"/>
        <v>0.0004</v>
      </c>
      <c r="G70" s="10">
        <f t="shared" si="2"/>
        <v>0</v>
      </c>
      <c r="H70" s="10">
        <f t="shared" si="3"/>
        <v>0</v>
      </c>
      <c r="I70" s="10">
        <f t="shared" si="4"/>
        <v>0</v>
      </c>
      <c r="J70" s="29"/>
    </row>
    <row r="71" spans="1:10" ht="11.25">
      <c r="A71" s="3">
        <v>0.4513888888888889</v>
      </c>
      <c r="B71" s="27"/>
      <c r="C71" s="53">
        <f>'分水ます上下放流量(様式Ｄ）'!E67</f>
        <v>0</v>
      </c>
      <c r="D71" s="10">
        <f t="shared" si="0"/>
        <v>0</v>
      </c>
      <c r="E71" s="10">
        <f t="shared" si="1"/>
        <v>0</v>
      </c>
      <c r="F71" s="10">
        <f t="shared" si="5"/>
        <v>0.0004</v>
      </c>
      <c r="G71" s="10">
        <f t="shared" si="2"/>
        <v>0</v>
      </c>
      <c r="H71" s="10">
        <f t="shared" si="3"/>
        <v>0</v>
      </c>
      <c r="I71" s="10">
        <f t="shared" si="4"/>
        <v>0</v>
      </c>
      <c r="J71" s="29"/>
    </row>
    <row r="72" spans="1:10" ht="11.25">
      <c r="A72" s="3">
        <v>0.4583333333333333</v>
      </c>
      <c r="B72" s="27"/>
      <c r="C72" s="53">
        <f>'分水ます上下放流量(様式Ｄ）'!E68</f>
        <v>0</v>
      </c>
      <c r="D72" s="10">
        <f aca="true" t="shared" si="6" ref="D72:D135">ROUND((C71+C72)/2*600,5)</f>
        <v>0</v>
      </c>
      <c r="E72" s="10">
        <f aca="true" t="shared" si="7" ref="E72:E135">E71+D72</f>
        <v>0</v>
      </c>
      <c r="F72" s="10">
        <f t="shared" si="5"/>
        <v>0.0004</v>
      </c>
      <c r="G72" s="10">
        <f aca="true" t="shared" si="8" ref="G72:G135">IF((C72-F72)&lt;=0,0,(C72-F72))</f>
        <v>0</v>
      </c>
      <c r="H72" s="10">
        <f aca="true" t="shared" si="9" ref="H72:H135">ROUND((G71+G72)/2*600,5)</f>
        <v>0</v>
      </c>
      <c r="I72" s="10">
        <f aca="true" t="shared" si="10" ref="I72:I135">I71+H72</f>
        <v>0</v>
      </c>
      <c r="J72" s="29"/>
    </row>
    <row r="73" spans="1:10" ht="11.25">
      <c r="A73" s="3">
        <v>0.46527777777777773</v>
      </c>
      <c r="B73" s="27"/>
      <c r="C73" s="53">
        <f>'分水ます上下放流量(様式Ｄ）'!E69</f>
        <v>0</v>
      </c>
      <c r="D73" s="10">
        <f t="shared" si="6"/>
        <v>0</v>
      </c>
      <c r="E73" s="10">
        <f t="shared" si="7"/>
        <v>0</v>
      </c>
      <c r="F73" s="10">
        <f aca="true" t="shared" si="11" ref="F73:F136">F72</f>
        <v>0.0004</v>
      </c>
      <c r="G73" s="10">
        <f t="shared" si="8"/>
        <v>0</v>
      </c>
      <c r="H73" s="10">
        <f t="shared" si="9"/>
        <v>0</v>
      </c>
      <c r="I73" s="10">
        <f t="shared" si="10"/>
        <v>0</v>
      </c>
      <c r="J73" s="30"/>
    </row>
    <row r="74" spans="1:10" ht="11.25">
      <c r="A74" s="3">
        <v>0.47222222222222227</v>
      </c>
      <c r="B74" s="27"/>
      <c r="C74" s="53">
        <f>'分水ます上下放流量(様式Ｄ）'!E70</f>
        <v>0</v>
      </c>
      <c r="D74" s="10">
        <f t="shared" si="6"/>
        <v>0</v>
      </c>
      <c r="E74" s="10">
        <f t="shared" si="7"/>
        <v>0</v>
      </c>
      <c r="F74" s="10">
        <f t="shared" si="11"/>
        <v>0.0004</v>
      </c>
      <c r="G74" s="10">
        <f t="shared" si="8"/>
        <v>0</v>
      </c>
      <c r="H74" s="10">
        <f t="shared" si="9"/>
        <v>0</v>
      </c>
      <c r="I74" s="10">
        <f t="shared" si="10"/>
        <v>0</v>
      </c>
      <c r="J74" s="30"/>
    </row>
    <row r="75" spans="1:10" ht="11.25">
      <c r="A75" s="3">
        <v>0.4791666666666667</v>
      </c>
      <c r="B75" s="27"/>
      <c r="C75" s="53">
        <f>'分水ます上下放流量(様式Ｄ）'!E71</f>
        <v>0.000779</v>
      </c>
      <c r="D75" s="10">
        <f t="shared" si="6"/>
        <v>0.2337</v>
      </c>
      <c r="E75" s="10">
        <f t="shared" si="7"/>
        <v>0.2337</v>
      </c>
      <c r="F75" s="10">
        <f t="shared" si="11"/>
        <v>0.0004</v>
      </c>
      <c r="G75" s="10">
        <f t="shared" si="8"/>
        <v>0.00037899999999999994</v>
      </c>
      <c r="H75" s="10">
        <f t="shared" si="9"/>
        <v>0.1137</v>
      </c>
      <c r="I75" s="10">
        <f t="shared" si="10"/>
        <v>0.1137</v>
      </c>
      <c r="J75" s="30"/>
    </row>
    <row r="76" spans="1:10" ht="11.25">
      <c r="A76" s="3">
        <v>0.4861111111111111</v>
      </c>
      <c r="B76" s="27"/>
      <c r="C76" s="53">
        <f>'分水ます上下放流量(様式Ｄ）'!E72</f>
        <v>0.001559</v>
      </c>
      <c r="D76" s="10">
        <f t="shared" si="6"/>
        <v>0.7014</v>
      </c>
      <c r="E76" s="10">
        <f t="shared" si="7"/>
        <v>0.9351</v>
      </c>
      <c r="F76" s="10">
        <f t="shared" si="11"/>
        <v>0.0004</v>
      </c>
      <c r="G76" s="10">
        <f t="shared" si="8"/>
        <v>0.001159</v>
      </c>
      <c r="H76" s="10">
        <f t="shared" si="9"/>
        <v>0.4614</v>
      </c>
      <c r="I76" s="10">
        <f t="shared" si="10"/>
        <v>0.5751</v>
      </c>
      <c r="J76" s="30"/>
    </row>
    <row r="77" spans="1:10" ht="11.25">
      <c r="A77" s="3">
        <v>0.4930555555555556</v>
      </c>
      <c r="B77" s="27"/>
      <c r="C77" s="53">
        <f>'分水ます上下放流量(様式Ｄ）'!E73</f>
        <v>0.003025</v>
      </c>
      <c r="D77" s="10">
        <f t="shared" si="6"/>
        <v>1.3752</v>
      </c>
      <c r="E77" s="10">
        <f t="shared" si="7"/>
        <v>2.3103</v>
      </c>
      <c r="F77" s="10">
        <f t="shared" si="11"/>
        <v>0.0004</v>
      </c>
      <c r="G77" s="10">
        <f t="shared" si="8"/>
        <v>0.0026249999999999997</v>
      </c>
      <c r="H77" s="10">
        <f t="shared" si="9"/>
        <v>1.1352</v>
      </c>
      <c r="I77" s="10">
        <f t="shared" si="10"/>
        <v>1.7103</v>
      </c>
      <c r="J77" s="30"/>
    </row>
    <row r="78" spans="1:10" ht="11.25">
      <c r="A78" s="3">
        <v>0.5</v>
      </c>
      <c r="B78" s="27"/>
      <c r="C78" s="53">
        <f>'分水ます上下放流量(様式Ｄ）'!E74</f>
        <v>0.005102</v>
      </c>
      <c r="D78" s="10">
        <f t="shared" si="6"/>
        <v>2.4381</v>
      </c>
      <c r="E78" s="10">
        <f t="shared" si="7"/>
        <v>4.7484</v>
      </c>
      <c r="F78" s="10">
        <f t="shared" si="11"/>
        <v>0.0004</v>
      </c>
      <c r="G78" s="10">
        <f t="shared" si="8"/>
        <v>0.004702</v>
      </c>
      <c r="H78" s="10">
        <f t="shared" si="9"/>
        <v>2.1981</v>
      </c>
      <c r="I78" s="10">
        <f t="shared" si="10"/>
        <v>3.9084000000000003</v>
      </c>
      <c r="J78" s="30"/>
    </row>
    <row r="79" spans="1:10" ht="11.25">
      <c r="A79" s="3">
        <v>0.5069444444444444</v>
      </c>
      <c r="B79" s="27"/>
      <c r="C79" s="53">
        <f>'分水ます上下放流量(様式Ｄ）'!E75</f>
        <v>0.00981</v>
      </c>
      <c r="D79" s="10">
        <f t="shared" si="6"/>
        <v>4.4736</v>
      </c>
      <c r="E79" s="10">
        <f t="shared" si="7"/>
        <v>9.222000000000001</v>
      </c>
      <c r="F79" s="10">
        <f t="shared" si="11"/>
        <v>0.0004</v>
      </c>
      <c r="G79" s="10">
        <f t="shared" si="8"/>
        <v>0.00941</v>
      </c>
      <c r="H79" s="10">
        <f t="shared" si="9"/>
        <v>4.2336</v>
      </c>
      <c r="I79" s="10">
        <f t="shared" si="10"/>
        <v>8.142</v>
      </c>
      <c r="J79" s="30"/>
    </row>
    <row r="80" spans="1:10" ht="11.25">
      <c r="A80" s="3">
        <v>0.513888888888889</v>
      </c>
      <c r="B80" s="27"/>
      <c r="C80" s="53">
        <f>'分水ます上下放流量(様式Ｄ）'!E76</f>
        <v>0.025078</v>
      </c>
      <c r="D80" s="10">
        <f t="shared" si="6"/>
        <v>10.4664</v>
      </c>
      <c r="E80" s="10">
        <f t="shared" si="7"/>
        <v>19.6884</v>
      </c>
      <c r="F80" s="10">
        <f t="shared" si="11"/>
        <v>0.0004</v>
      </c>
      <c r="G80" s="10">
        <f t="shared" si="8"/>
        <v>0.024678</v>
      </c>
      <c r="H80" s="10">
        <f t="shared" si="9"/>
        <v>10.2264</v>
      </c>
      <c r="I80" s="10">
        <f t="shared" si="10"/>
        <v>18.3684</v>
      </c>
      <c r="J80" s="30"/>
    </row>
    <row r="81" spans="1:10" ht="11.25">
      <c r="A81" s="3">
        <v>0.5208333333333334</v>
      </c>
      <c r="B81" s="27"/>
      <c r="C81" s="53">
        <f>'分水ます上下放流量(様式Ｄ）'!E77</f>
        <v>0.014523</v>
      </c>
      <c r="D81" s="10">
        <f t="shared" si="6"/>
        <v>11.8803</v>
      </c>
      <c r="E81" s="10">
        <f t="shared" si="7"/>
        <v>31.5687</v>
      </c>
      <c r="F81" s="10">
        <f t="shared" si="11"/>
        <v>0.0004</v>
      </c>
      <c r="G81" s="10">
        <f t="shared" si="8"/>
        <v>0.014123</v>
      </c>
      <c r="H81" s="10">
        <f t="shared" si="9"/>
        <v>11.6403</v>
      </c>
      <c r="I81" s="10">
        <f t="shared" si="10"/>
        <v>30.0087</v>
      </c>
      <c r="J81" s="30"/>
    </row>
    <row r="82" spans="1:10" ht="11.25">
      <c r="A82" s="3">
        <v>0.5277777777777778</v>
      </c>
      <c r="B82" s="27"/>
      <c r="C82" s="53">
        <f>'分水ます上下放流量(様式Ｄ）'!E78</f>
        <v>0.007149</v>
      </c>
      <c r="D82" s="10">
        <f t="shared" si="6"/>
        <v>6.5016</v>
      </c>
      <c r="E82" s="10">
        <f t="shared" si="7"/>
        <v>38.0703</v>
      </c>
      <c r="F82" s="10">
        <f t="shared" si="11"/>
        <v>0.0004</v>
      </c>
      <c r="G82" s="10">
        <f t="shared" si="8"/>
        <v>0.006749</v>
      </c>
      <c r="H82" s="10">
        <f t="shared" si="9"/>
        <v>6.2616</v>
      </c>
      <c r="I82" s="10">
        <f t="shared" si="10"/>
        <v>36.2703</v>
      </c>
      <c r="J82" s="30"/>
    </row>
    <row r="83" spans="1:10" ht="11.25">
      <c r="A83" s="3">
        <v>0.5347222222222222</v>
      </c>
      <c r="B83" s="27"/>
      <c r="C83" s="53">
        <f>'分水ます上下放流量(様式Ｄ）'!E79</f>
        <v>0.003871</v>
      </c>
      <c r="D83" s="10">
        <f t="shared" si="6"/>
        <v>3.306</v>
      </c>
      <c r="E83" s="10">
        <f t="shared" si="7"/>
        <v>41.3763</v>
      </c>
      <c r="F83" s="10">
        <f t="shared" si="11"/>
        <v>0.0004</v>
      </c>
      <c r="G83" s="10">
        <f t="shared" si="8"/>
        <v>0.0034709999999999997</v>
      </c>
      <c r="H83" s="10">
        <f t="shared" si="9"/>
        <v>3.066</v>
      </c>
      <c r="I83" s="10">
        <f t="shared" si="10"/>
        <v>39.3363</v>
      </c>
      <c r="J83" s="30"/>
    </row>
    <row r="84" spans="1:10" ht="11.25">
      <c r="A84" s="3">
        <v>0.5416666666666666</v>
      </c>
      <c r="B84" s="27"/>
      <c r="C84" s="53">
        <f>'分水ます上下放流量(様式Ｄ）'!E80</f>
        <v>0.002252</v>
      </c>
      <c r="D84" s="10">
        <f t="shared" si="6"/>
        <v>1.8369</v>
      </c>
      <c r="E84" s="10">
        <f t="shared" si="7"/>
        <v>43.2132</v>
      </c>
      <c r="F84" s="10">
        <f t="shared" si="11"/>
        <v>0.0004</v>
      </c>
      <c r="G84" s="10">
        <f t="shared" si="8"/>
        <v>0.0018520000000000001</v>
      </c>
      <c r="H84" s="10">
        <f t="shared" si="9"/>
        <v>1.5969</v>
      </c>
      <c r="I84" s="10">
        <f t="shared" si="10"/>
        <v>40.9332</v>
      </c>
      <c r="J84" s="29"/>
    </row>
    <row r="85" spans="1:10" ht="11.25">
      <c r="A85" s="3">
        <v>0.548611111111111</v>
      </c>
      <c r="B85" s="27"/>
      <c r="C85" s="53">
        <f>'分水ます上下放流量(様式Ｄ）'!E81</f>
        <v>0.000957</v>
      </c>
      <c r="D85" s="10">
        <f t="shared" si="6"/>
        <v>0.9627</v>
      </c>
      <c r="E85" s="10">
        <f t="shared" si="7"/>
        <v>44.1759</v>
      </c>
      <c r="F85" s="10">
        <f t="shared" si="11"/>
        <v>0.0004</v>
      </c>
      <c r="G85" s="10">
        <f t="shared" si="8"/>
        <v>0.000557</v>
      </c>
      <c r="H85" s="10">
        <f t="shared" si="9"/>
        <v>0.7227</v>
      </c>
      <c r="I85" s="10">
        <f t="shared" si="10"/>
        <v>41.6559</v>
      </c>
      <c r="J85" s="29"/>
    </row>
    <row r="86" spans="1:10" ht="11.25">
      <c r="A86" s="3">
        <v>0.5555555555555556</v>
      </c>
      <c r="B86" s="27"/>
      <c r="C86" s="53">
        <f>'分水ます上下放流量(様式Ｄ）'!E82</f>
        <v>0.000325</v>
      </c>
      <c r="D86" s="10">
        <f t="shared" si="6"/>
        <v>0.3846</v>
      </c>
      <c r="E86" s="10">
        <f t="shared" si="7"/>
        <v>44.5605</v>
      </c>
      <c r="F86" s="10">
        <f t="shared" si="11"/>
        <v>0.0004</v>
      </c>
      <c r="G86" s="10">
        <f t="shared" si="8"/>
        <v>0</v>
      </c>
      <c r="H86" s="10">
        <f t="shared" si="9"/>
        <v>0.1671</v>
      </c>
      <c r="I86" s="10">
        <f t="shared" si="10"/>
        <v>41.823</v>
      </c>
      <c r="J86" s="29"/>
    </row>
    <row r="87" spans="1:10" ht="11.25">
      <c r="A87" s="3">
        <v>0.5625</v>
      </c>
      <c r="B87" s="27"/>
      <c r="C87" s="53">
        <f>'分水ます上下放流量(様式Ｄ）'!E83</f>
        <v>0</v>
      </c>
      <c r="D87" s="10">
        <f t="shared" si="6"/>
        <v>0.0975</v>
      </c>
      <c r="E87" s="10">
        <f t="shared" si="7"/>
        <v>44.657999999999994</v>
      </c>
      <c r="F87" s="10">
        <f t="shared" si="11"/>
        <v>0.0004</v>
      </c>
      <c r="G87" s="10">
        <f t="shared" si="8"/>
        <v>0</v>
      </c>
      <c r="H87" s="10">
        <f t="shared" si="9"/>
        <v>0</v>
      </c>
      <c r="I87" s="10">
        <f t="shared" si="10"/>
        <v>41.823</v>
      </c>
      <c r="J87" s="29"/>
    </row>
    <row r="88" spans="1:10" ht="11.25">
      <c r="A88" s="3">
        <v>0.5694444444444444</v>
      </c>
      <c r="B88" s="27"/>
      <c r="C88" s="53">
        <f>'分水ます上下放流量(様式Ｄ）'!E84</f>
        <v>0</v>
      </c>
      <c r="D88" s="10">
        <f t="shared" si="6"/>
        <v>0</v>
      </c>
      <c r="E88" s="10">
        <f t="shared" si="7"/>
        <v>44.657999999999994</v>
      </c>
      <c r="F88" s="10">
        <f t="shared" si="11"/>
        <v>0.0004</v>
      </c>
      <c r="G88" s="10">
        <f t="shared" si="8"/>
        <v>0</v>
      </c>
      <c r="H88" s="10">
        <f t="shared" si="9"/>
        <v>0</v>
      </c>
      <c r="I88" s="10">
        <f t="shared" si="10"/>
        <v>41.823</v>
      </c>
      <c r="J88" s="29"/>
    </row>
    <row r="89" spans="1:10" ht="11.25">
      <c r="A89" s="3">
        <v>0.576388888888889</v>
      </c>
      <c r="B89" s="27"/>
      <c r="C89" s="53">
        <f>'分水ます上下放流量(様式Ｄ）'!E85</f>
        <v>0</v>
      </c>
      <c r="D89" s="10">
        <f t="shared" si="6"/>
        <v>0</v>
      </c>
      <c r="E89" s="10">
        <f t="shared" si="7"/>
        <v>44.657999999999994</v>
      </c>
      <c r="F89" s="10">
        <f t="shared" si="11"/>
        <v>0.0004</v>
      </c>
      <c r="G89" s="10">
        <f t="shared" si="8"/>
        <v>0</v>
      </c>
      <c r="H89" s="10">
        <f t="shared" si="9"/>
        <v>0</v>
      </c>
      <c r="I89" s="10">
        <f t="shared" si="10"/>
        <v>41.823</v>
      </c>
      <c r="J89" s="29"/>
    </row>
    <row r="90" spans="1:10" ht="11.25">
      <c r="A90" s="3">
        <v>0.5833333333333334</v>
      </c>
      <c r="B90" s="27"/>
      <c r="C90" s="53">
        <f>'分水ます上下放流量(様式Ｄ）'!E86</f>
        <v>0</v>
      </c>
      <c r="D90" s="10">
        <f t="shared" si="6"/>
        <v>0</v>
      </c>
      <c r="E90" s="10">
        <f t="shared" si="7"/>
        <v>44.657999999999994</v>
      </c>
      <c r="F90" s="10">
        <f t="shared" si="11"/>
        <v>0.0004</v>
      </c>
      <c r="G90" s="10">
        <f t="shared" si="8"/>
        <v>0</v>
      </c>
      <c r="H90" s="10">
        <f t="shared" si="9"/>
        <v>0</v>
      </c>
      <c r="I90" s="10">
        <f t="shared" si="10"/>
        <v>41.823</v>
      </c>
      <c r="J90" s="29"/>
    </row>
    <row r="91" spans="1:10" ht="11.25">
      <c r="A91" s="3">
        <v>0.5902777777777778</v>
      </c>
      <c r="B91" s="27"/>
      <c r="C91" s="53">
        <f>'分水ます上下放流量(様式Ｄ）'!E87</f>
        <v>0</v>
      </c>
      <c r="D91" s="10">
        <f t="shared" si="6"/>
        <v>0</v>
      </c>
      <c r="E91" s="10">
        <f t="shared" si="7"/>
        <v>44.657999999999994</v>
      </c>
      <c r="F91" s="10">
        <f t="shared" si="11"/>
        <v>0.0004</v>
      </c>
      <c r="G91" s="10">
        <f t="shared" si="8"/>
        <v>0</v>
      </c>
      <c r="H91" s="10">
        <f t="shared" si="9"/>
        <v>0</v>
      </c>
      <c r="I91" s="10">
        <f t="shared" si="10"/>
        <v>41.823</v>
      </c>
      <c r="J91" s="29"/>
    </row>
    <row r="92" spans="1:10" ht="11.25">
      <c r="A92" s="3">
        <v>0.5972222222222222</v>
      </c>
      <c r="B92" s="27"/>
      <c r="C92" s="53">
        <f>'分水ます上下放流量(様式Ｄ）'!E88</f>
        <v>0</v>
      </c>
      <c r="D92" s="10">
        <f t="shared" si="6"/>
        <v>0</v>
      </c>
      <c r="E92" s="10">
        <f t="shared" si="7"/>
        <v>44.657999999999994</v>
      </c>
      <c r="F92" s="10">
        <f t="shared" si="11"/>
        <v>0.0004</v>
      </c>
      <c r="G92" s="10">
        <f t="shared" si="8"/>
        <v>0</v>
      </c>
      <c r="H92" s="10">
        <f t="shared" si="9"/>
        <v>0</v>
      </c>
      <c r="I92" s="10">
        <f t="shared" si="10"/>
        <v>41.823</v>
      </c>
      <c r="J92" s="29"/>
    </row>
    <row r="93" spans="1:10" ht="11.25">
      <c r="A93" s="3">
        <v>0.6041666666666666</v>
      </c>
      <c r="B93" s="27"/>
      <c r="C93" s="53">
        <f>'分水ます上下放流量(様式Ｄ）'!E89</f>
        <v>0</v>
      </c>
      <c r="D93" s="10">
        <f t="shared" si="6"/>
        <v>0</v>
      </c>
      <c r="E93" s="10">
        <f t="shared" si="7"/>
        <v>44.657999999999994</v>
      </c>
      <c r="F93" s="10">
        <f t="shared" si="11"/>
        <v>0.0004</v>
      </c>
      <c r="G93" s="10">
        <f t="shared" si="8"/>
        <v>0</v>
      </c>
      <c r="H93" s="10">
        <f t="shared" si="9"/>
        <v>0</v>
      </c>
      <c r="I93" s="10">
        <f t="shared" si="10"/>
        <v>41.823</v>
      </c>
      <c r="J93" s="29"/>
    </row>
    <row r="94" spans="1:10" ht="11.25">
      <c r="A94" s="3">
        <v>0.611111111111111</v>
      </c>
      <c r="B94" s="27"/>
      <c r="C94" s="53">
        <f>'分水ます上下放流量(様式Ｄ）'!E90</f>
        <v>0</v>
      </c>
      <c r="D94" s="10">
        <f t="shared" si="6"/>
        <v>0</v>
      </c>
      <c r="E94" s="10">
        <f t="shared" si="7"/>
        <v>44.657999999999994</v>
      </c>
      <c r="F94" s="10">
        <f t="shared" si="11"/>
        <v>0.0004</v>
      </c>
      <c r="G94" s="10">
        <f t="shared" si="8"/>
        <v>0</v>
      </c>
      <c r="H94" s="10">
        <f t="shared" si="9"/>
        <v>0</v>
      </c>
      <c r="I94" s="10">
        <f t="shared" si="10"/>
        <v>41.823</v>
      </c>
      <c r="J94" s="29"/>
    </row>
    <row r="95" spans="1:10" ht="11.25">
      <c r="A95" s="3">
        <v>0.6180555555555556</v>
      </c>
      <c r="B95" s="27"/>
      <c r="C95" s="53">
        <f>'分水ます上下放流量(様式Ｄ）'!E91</f>
        <v>0</v>
      </c>
      <c r="D95" s="10">
        <f t="shared" si="6"/>
        <v>0</v>
      </c>
      <c r="E95" s="10">
        <f t="shared" si="7"/>
        <v>44.657999999999994</v>
      </c>
      <c r="F95" s="10">
        <f t="shared" si="11"/>
        <v>0.0004</v>
      </c>
      <c r="G95" s="10">
        <f t="shared" si="8"/>
        <v>0</v>
      </c>
      <c r="H95" s="10">
        <f t="shared" si="9"/>
        <v>0</v>
      </c>
      <c r="I95" s="10">
        <f t="shared" si="10"/>
        <v>41.823</v>
      </c>
      <c r="J95" s="29"/>
    </row>
    <row r="96" spans="1:10" ht="11.25">
      <c r="A96" s="3">
        <v>0.625</v>
      </c>
      <c r="B96" s="27"/>
      <c r="C96" s="53">
        <f>'分水ます上下放流量(様式Ｄ）'!E92</f>
        <v>0</v>
      </c>
      <c r="D96" s="10">
        <f t="shared" si="6"/>
        <v>0</v>
      </c>
      <c r="E96" s="10">
        <f t="shared" si="7"/>
        <v>44.657999999999994</v>
      </c>
      <c r="F96" s="10">
        <f t="shared" si="11"/>
        <v>0.0004</v>
      </c>
      <c r="G96" s="10">
        <f t="shared" si="8"/>
        <v>0</v>
      </c>
      <c r="H96" s="10">
        <f t="shared" si="9"/>
        <v>0</v>
      </c>
      <c r="I96" s="10">
        <f t="shared" si="10"/>
        <v>41.823</v>
      </c>
      <c r="J96" s="29"/>
    </row>
    <row r="97" spans="1:10" ht="11.25">
      <c r="A97" s="3">
        <v>0.6319444444444444</v>
      </c>
      <c r="B97" s="27"/>
      <c r="C97" s="53">
        <f>'分水ます上下放流量(様式Ｄ）'!E93</f>
        <v>0</v>
      </c>
      <c r="D97" s="10">
        <f t="shared" si="6"/>
        <v>0</v>
      </c>
      <c r="E97" s="10">
        <f t="shared" si="7"/>
        <v>44.657999999999994</v>
      </c>
      <c r="F97" s="10">
        <f t="shared" si="11"/>
        <v>0.0004</v>
      </c>
      <c r="G97" s="10">
        <f t="shared" si="8"/>
        <v>0</v>
      </c>
      <c r="H97" s="10">
        <f t="shared" si="9"/>
        <v>0</v>
      </c>
      <c r="I97" s="10">
        <f t="shared" si="10"/>
        <v>41.823</v>
      </c>
      <c r="J97" s="29"/>
    </row>
    <row r="98" spans="1:10" ht="11.25">
      <c r="A98" s="3">
        <v>0.638888888888889</v>
      </c>
      <c r="B98" s="27"/>
      <c r="C98" s="53">
        <f>'分水ます上下放流量(様式Ｄ）'!E94</f>
        <v>0</v>
      </c>
      <c r="D98" s="10">
        <f t="shared" si="6"/>
        <v>0</v>
      </c>
      <c r="E98" s="10">
        <f t="shared" si="7"/>
        <v>44.657999999999994</v>
      </c>
      <c r="F98" s="10">
        <f t="shared" si="11"/>
        <v>0.0004</v>
      </c>
      <c r="G98" s="10">
        <f t="shared" si="8"/>
        <v>0</v>
      </c>
      <c r="H98" s="10">
        <f t="shared" si="9"/>
        <v>0</v>
      </c>
      <c r="I98" s="10">
        <f t="shared" si="10"/>
        <v>41.823</v>
      </c>
      <c r="J98" s="29"/>
    </row>
    <row r="99" spans="1:10" ht="11.25">
      <c r="A99" s="3">
        <v>0.6458333333333334</v>
      </c>
      <c r="B99" s="27"/>
      <c r="C99" s="53">
        <f>'分水ます上下放流量(様式Ｄ）'!E95</f>
        <v>0</v>
      </c>
      <c r="D99" s="10">
        <f t="shared" si="6"/>
        <v>0</v>
      </c>
      <c r="E99" s="10">
        <f t="shared" si="7"/>
        <v>44.657999999999994</v>
      </c>
      <c r="F99" s="10">
        <f t="shared" si="11"/>
        <v>0.0004</v>
      </c>
      <c r="G99" s="10">
        <f t="shared" si="8"/>
        <v>0</v>
      </c>
      <c r="H99" s="10">
        <f t="shared" si="9"/>
        <v>0</v>
      </c>
      <c r="I99" s="10">
        <f t="shared" si="10"/>
        <v>41.823</v>
      </c>
      <c r="J99" s="29"/>
    </row>
    <row r="100" spans="1:10" ht="11.25">
      <c r="A100" s="3">
        <v>0.6527777777777778</v>
      </c>
      <c r="B100" s="27"/>
      <c r="C100" s="53">
        <f>'分水ます上下放流量(様式Ｄ）'!E96</f>
        <v>0</v>
      </c>
      <c r="D100" s="10">
        <f t="shared" si="6"/>
        <v>0</v>
      </c>
      <c r="E100" s="10">
        <f t="shared" si="7"/>
        <v>44.657999999999994</v>
      </c>
      <c r="F100" s="10">
        <f t="shared" si="11"/>
        <v>0.0004</v>
      </c>
      <c r="G100" s="10">
        <f t="shared" si="8"/>
        <v>0</v>
      </c>
      <c r="H100" s="10">
        <f t="shared" si="9"/>
        <v>0</v>
      </c>
      <c r="I100" s="10">
        <f t="shared" si="10"/>
        <v>41.823</v>
      </c>
      <c r="J100" s="29"/>
    </row>
    <row r="101" spans="1:10" ht="11.25">
      <c r="A101" s="3">
        <v>0.6597222222222222</v>
      </c>
      <c r="B101" s="27"/>
      <c r="C101" s="53">
        <f>'分水ます上下放流量(様式Ｄ）'!E97</f>
        <v>0</v>
      </c>
      <c r="D101" s="10">
        <f t="shared" si="6"/>
        <v>0</v>
      </c>
      <c r="E101" s="10">
        <f t="shared" si="7"/>
        <v>44.657999999999994</v>
      </c>
      <c r="F101" s="10">
        <f t="shared" si="11"/>
        <v>0.0004</v>
      </c>
      <c r="G101" s="10">
        <f t="shared" si="8"/>
        <v>0</v>
      </c>
      <c r="H101" s="10">
        <f t="shared" si="9"/>
        <v>0</v>
      </c>
      <c r="I101" s="10">
        <f t="shared" si="10"/>
        <v>41.823</v>
      </c>
      <c r="J101" s="29"/>
    </row>
    <row r="102" spans="1:10" ht="11.25">
      <c r="A102" s="3">
        <v>0.6666666666666666</v>
      </c>
      <c r="B102" s="27"/>
      <c r="C102" s="53">
        <f>'分水ます上下放流量(様式Ｄ）'!E98</f>
        <v>0</v>
      </c>
      <c r="D102" s="10">
        <f t="shared" si="6"/>
        <v>0</v>
      </c>
      <c r="E102" s="10">
        <f t="shared" si="7"/>
        <v>44.657999999999994</v>
      </c>
      <c r="F102" s="10">
        <f t="shared" si="11"/>
        <v>0.0004</v>
      </c>
      <c r="G102" s="10">
        <f t="shared" si="8"/>
        <v>0</v>
      </c>
      <c r="H102" s="10">
        <f t="shared" si="9"/>
        <v>0</v>
      </c>
      <c r="I102" s="10">
        <f t="shared" si="10"/>
        <v>41.823</v>
      </c>
      <c r="J102" s="29"/>
    </row>
    <row r="103" spans="1:10" ht="11.25">
      <c r="A103" s="3">
        <v>0.6736111111111112</v>
      </c>
      <c r="B103" s="27"/>
      <c r="C103" s="53">
        <f>'分水ます上下放流量(様式Ｄ）'!E99</f>
        <v>0</v>
      </c>
      <c r="D103" s="10">
        <f t="shared" si="6"/>
        <v>0</v>
      </c>
      <c r="E103" s="10">
        <f t="shared" si="7"/>
        <v>44.657999999999994</v>
      </c>
      <c r="F103" s="10">
        <f t="shared" si="11"/>
        <v>0.0004</v>
      </c>
      <c r="G103" s="10">
        <f t="shared" si="8"/>
        <v>0</v>
      </c>
      <c r="H103" s="10">
        <f t="shared" si="9"/>
        <v>0</v>
      </c>
      <c r="I103" s="10">
        <f t="shared" si="10"/>
        <v>41.823</v>
      </c>
      <c r="J103" s="29"/>
    </row>
    <row r="104" spans="1:10" ht="11.25">
      <c r="A104" s="3">
        <v>0.6805555555555555</v>
      </c>
      <c r="B104" s="27"/>
      <c r="C104" s="53">
        <f>'分水ます上下放流量(様式Ｄ）'!E100</f>
        <v>0</v>
      </c>
      <c r="D104" s="10">
        <f t="shared" si="6"/>
        <v>0</v>
      </c>
      <c r="E104" s="10">
        <f t="shared" si="7"/>
        <v>44.657999999999994</v>
      </c>
      <c r="F104" s="10">
        <f t="shared" si="11"/>
        <v>0.0004</v>
      </c>
      <c r="G104" s="10">
        <f t="shared" si="8"/>
        <v>0</v>
      </c>
      <c r="H104" s="10">
        <f t="shared" si="9"/>
        <v>0</v>
      </c>
      <c r="I104" s="10">
        <f t="shared" si="10"/>
        <v>41.823</v>
      </c>
      <c r="J104" s="29"/>
    </row>
    <row r="105" spans="1:10" ht="11.25">
      <c r="A105" s="3">
        <v>0.6875</v>
      </c>
      <c r="B105" s="27"/>
      <c r="C105" s="53">
        <f>'分水ます上下放流量(様式Ｄ）'!E101</f>
        <v>0</v>
      </c>
      <c r="D105" s="10">
        <f t="shared" si="6"/>
        <v>0</v>
      </c>
      <c r="E105" s="10">
        <f t="shared" si="7"/>
        <v>44.657999999999994</v>
      </c>
      <c r="F105" s="10">
        <f t="shared" si="11"/>
        <v>0.0004</v>
      </c>
      <c r="G105" s="10">
        <f t="shared" si="8"/>
        <v>0</v>
      </c>
      <c r="H105" s="10">
        <f t="shared" si="9"/>
        <v>0</v>
      </c>
      <c r="I105" s="10">
        <f t="shared" si="10"/>
        <v>41.823</v>
      </c>
      <c r="J105" s="29"/>
    </row>
    <row r="106" spans="1:10" ht="11.25">
      <c r="A106" s="3">
        <v>0.6944444444444445</v>
      </c>
      <c r="B106" s="27"/>
      <c r="C106" s="53">
        <f>'分水ます上下放流量(様式Ｄ）'!E102</f>
        <v>0</v>
      </c>
      <c r="D106" s="10">
        <f t="shared" si="6"/>
        <v>0</v>
      </c>
      <c r="E106" s="10">
        <f t="shared" si="7"/>
        <v>44.657999999999994</v>
      </c>
      <c r="F106" s="10">
        <f t="shared" si="11"/>
        <v>0.0004</v>
      </c>
      <c r="G106" s="10">
        <f t="shared" si="8"/>
        <v>0</v>
      </c>
      <c r="H106" s="10">
        <f t="shared" si="9"/>
        <v>0</v>
      </c>
      <c r="I106" s="10">
        <f t="shared" si="10"/>
        <v>41.823</v>
      </c>
      <c r="J106" s="29"/>
    </row>
    <row r="107" spans="1:10" ht="11.25">
      <c r="A107" s="3">
        <v>0.7013888888888888</v>
      </c>
      <c r="B107" s="27"/>
      <c r="C107" s="53">
        <f>'分水ます上下放流量(様式Ｄ）'!E103</f>
        <v>0</v>
      </c>
      <c r="D107" s="10">
        <f t="shared" si="6"/>
        <v>0</v>
      </c>
      <c r="E107" s="10">
        <f t="shared" si="7"/>
        <v>44.657999999999994</v>
      </c>
      <c r="F107" s="10">
        <f t="shared" si="11"/>
        <v>0.0004</v>
      </c>
      <c r="G107" s="10">
        <f t="shared" si="8"/>
        <v>0</v>
      </c>
      <c r="H107" s="10">
        <f t="shared" si="9"/>
        <v>0</v>
      </c>
      <c r="I107" s="10">
        <f t="shared" si="10"/>
        <v>41.823</v>
      </c>
      <c r="J107" s="29"/>
    </row>
    <row r="108" spans="1:10" ht="11.25">
      <c r="A108" s="3">
        <v>0.7083333333333334</v>
      </c>
      <c r="B108" s="27"/>
      <c r="C108" s="53">
        <f>'分水ます上下放流量(様式Ｄ）'!E104</f>
        <v>0</v>
      </c>
      <c r="D108" s="10">
        <f t="shared" si="6"/>
        <v>0</v>
      </c>
      <c r="E108" s="10">
        <f t="shared" si="7"/>
        <v>44.657999999999994</v>
      </c>
      <c r="F108" s="10">
        <f t="shared" si="11"/>
        <v>0.0004</v>
      </c>
      <c r="G108" s="10">
        <f t="shared" si="8"/>
        <v>0</v>
      </c>
      <c r="H108" s="10">
        <f t="shared" si="9"/>
        <v>0</v>
      </c>
      <c r="I108" s="10">
        <f t="shared" si="10"/>
        <v>41.823</v>
      </c>
      <c r="J108" s="29"/>
    </row>
    <row r="109" spans="1:10" ht="11.25">
      <c r="A109" s="3">
        <v>0.7152777777777778</v>
      </c>
      <c r="B109" s="27"/>
      <c r="C109" s="53">
        <f>'分水ます上下放流量(様式Ｄ）'!E105</f>
        <v>0</v>
      </c>
      <c r="D109" s="10">
        <f t="shared" si="6"/>
        <v>0</v>
      </c>
      <c r="E109" s="10">
        <f t="shared" si="7"/>
        <v>44.657999999999994</v>
      </c>
      <c r="F109" s="10">
        <f t="shared" si="11"/>
        <v>0.0004</v>
      </c>
      <c r="G109" s="10">
        <f t="shared" si="8"/>
        <v>0</v>
      </c>
      <c r="H109" s="10">
        <f t="shared" si="9"/>
        <v>0</v>
      </c>
      <c r="I109" s="10">
        <f t="shared" si="10"/>
        <v>41.823</v>
      </c>
      <c r="J109" s="29"/>
    </row>
    <row r="110" spans="1:10" ht="11.25">
      <c r="A110" s="3">
        <v>0.7222222222222222</v>
      </c>
      <c r="B110" s="27"/>
      <c r="C110" s="53">
        <f>'分水ます上下放流量(様式Ｄ）'!E106</f>
        <v>0</v>
      </c>
      <c r="D110" s="10">
        <f t="shared" si="6"/>
        <v>0</v>
      </c>
      <c r="E110" s="10">
        <f t="shared" si="7"/>
        <v>44.657999999999994</v>
      </c>
      <c r="F110" s="10">
        <f t="shared" si="11"/>
        <v>0.0004</v>
      </c>
      <c r="G110" s="10">
        <f t="shared" si="8"/>
        <v>0</v>
      </c>
      <c r="H110" s="10">
        <f t="shared" si="9"/>
        <v>0</v>
      </c>
      <c r="I110" s="10">
        <f t="shared" si="10"/>
        <v>41.823</v>
      </c>
      <c r="J110" s="29"/>
    </row>
    <row r="111" spans="1:10" ht="11.25">
      <c r="A111" s="3">
        <v>0.7291666666666666</v>
      </c>
      <c r="B111" s="27"/>
      <c r="C111" s="53">
        <f>'分水ます上下放流量(様式Ｄ）'!E107</f>
        <v>0</v>
      </c>
      <c r="D111" s="10">
        <f t="shared" si="6"/>
        <v>0</v>
      </c>
      <c r="E111" s="10">
        <f t="shared" si="7"/>
        <v>44.657999999999994</v>
      </c>
      <c r="F111" s="10">
        <f t="shared" si="11"/>
        <v>0.0004</v>
      </c>
      <c r="G111" s="10">
        <f t="shared" si="8"/>
        <v>0</v>
      </c>
      <c r="H111" s="10">
        <f t="shared" si="9"/>
        <v>0</v>
      </c>
      <c r="I111" s="10">
        <f t="shared" si="10"/>
        <v>41.823</v>
      </c>
      <c r="J111" s="29"/>
    </row>
    <row r="112" spans="1:10" ht="11.25">
      <c r="A112" s="3">
        <v>0.7361111111111112</v>
      </c>
      <c r="B112" s="27"/>
      <c r="C112" s="53">
        <f>'分水ます上下放流量(様式Ｄ）'!E108</f>
        <v>0</v>
      </c>
      <c r="D112" s="10">
        <f t="shared" si="6"/>
        <v>0</v>
      </c>
      <c r="E112" s="10">
        <f t="shared" si="7"/>
        <v>44.657999999999994</v>
      </c>
      <c r="F112" s="10">
        <f t="shared" si="11"/>
        <v>0.0004</v>
      </c>
      <c r="G112" s="10">
        <f t="shared" si="8"/>
        <v>0</v>
      </c>
      <c r="H112" s="10">
        <f t="shared" si="9"/>
        <v>0</v>
      </c>
      <c r="I112" s="10">
        <f t="shared" si="10"/>
        <v>41.823</v>
      </c>
      <c r="J112" s="29"/>
    </row>
    <row r="113" spans="1:10" ht="11.25">
      <c r="A113" s="3">
        <v>0.7430555555555555</v>
      </c>
      <c r="B113" s="27"/>
      <c r="C113" s="53">
        <f>'分水ます上下放流量(様式Ｄ）'!E109</f>
        <v>0</v>
      </c>
      <c r="D113" s="10">
        <f t="shared" si="6"/>
        <v>0</v>
      </c>
      <c r="E113" s="10">
        <f t="shared" si="7"/>
        <v>44.657999999999994</v>
      </c>
      <c r="F113" s="10">
        <f t="shared" si="11"/>
        <v>0.0004</v>
      </c>
      <c r="G113" s="10">
        <f t="shared" si="8"/>
        <v>0</v>
      </c>
      <c r="H113" s="10">
        <f t="shared" si="9"/>
        <v>0</v>
      </c>
      <c r="I113" s="10">
        <f t="shared" si="10"/>
        <v>41.823</v>
      </c>
      <c r="J113" s="29"/>
    </row>
    <row r="114" spans="1:10" ht="11.25">
      <c r="A114" s="3">
        <v>0.75</v>
      </c>
      <c r="B114" s="27"/>
      <c r="C114" s="53">
        <f>'分水ます上下放流量(様式Ｄ）'!E110</f>
        <v>0</v>
      </c>
      <c r="D114" s="10">
        <f t="shared" si="6"/>
        <v>0</v>
      </c>
      <c r="E114" s="10">
        <f t="shared" si="7"/>
        <v>44.657999999999994</v>
      </c>
      <c r="F114" s="10">
        <f t="shared" si="11"/>
        <v>0.0004</v>
      </c>
      <c r="G114" s="10">
        <f t="shared" si="8"/>
        <v>0</v>
      </c>
      <c r="H114" s="10">
        <f t="shared" si="9"/>
        <v>0</v>
      </c>
      <c r="I114" s="10">
        <f t="shared" si="10"/>
        <v>41.823</v>
      </c>
      <c r="J114" s="29"/>
    </row>
    <row r="115" spans="1:10" ht="11.25">
      <c r="A115" s="3">
        <v>0.7569444444444445</v>
      </c>
      <c r="B115" s="27"/>
      <c r="C115" s="53">
        <f>'分水ます上下放流量(様式Ｄ）'!E111</f>
        <v>0</v>
      </c>
      <c r="D115" s="10">
        <f t="shared" si="6"/>
        <v>0</v>
      </c>
      <c r="E115" s="10">
        <f t="shared" si="7"/>
        <v>44.657999999999994</v>
      </c>
      <c r="F115" s="10">
        <f t="shared" si="11"/>
        <v>0.0004</v>
      </c>
      <c r="G115" s="10">
        <f t="shared" si="8"/>
        <v>0</v>
      </c>
      <c r="H115" s="10">
        <f t="shared" si="9"/>
        <v>0</v>
      </c>
      <c r="I115" s="10">
        <f t="shared" si="10"/>
        <v>41.823</v>
      </c>
      <c r="J115" s="29"/>
    </row>
    <row r="116" spans="1:10" ht="11.25">
      <c r="A116" s="3">
        <v>0.7638888888888888</v>
      </c>
      <c r="B116" s="27"/>
      <c r="C116" s="53">
        <f>'分水ます上下放流量(様式Ｄ）'!E112</f>
        <v>0</v>
      </c>
      <c r="D116" s="10">
        <f t="shared" si="6"/>
        <v>0</v>
      </c>
      <c r="E116" s="10">
        <f t="shared" si="7"/>
        <v>44.657999999999994</v>
      </c>
      <c r="F116" s="10">
        <f t="shared" si="11"/>
        <v>0.0004</v>
      </c>
      <c r="G116" s="10">
        <f t="shared" si="8"/>
        <v>0</v>
      </c>
      <c r="H116" s="10">
        <f t="shared" si="9"/>
        <v>0</v>
      </c>
      <c r="I116" s="10">
        <f t="shared" si="10"/>
        <v>41.823</v>
      </c>
      <c r="J116" s="29"/>
    </row>
    <row r="117" spans="1:10" ht="11.25">
      <c r="A117" s="3">
        <v>0.7708333333333334</v>
      </c>
      <c r="B117" s="27"/>
      <c r="C117" s="53">
        <f>'分水ます上下放流量(様式Ｄ）'!E113</f>
        <v>0</v>
      </c>
      <c r="D117" s="10">
        <f t="shared" si="6"/>
        <v>0</v>
      </c>
      <c r="E117" s="10">
        <f t="shared" si="7"/>
        <v>44.657999999999994</v>
      </c>
      <c r="F117" s="10">
        <f t="shared" si="11"/>
        <v>0.0004</v>
      </c>
      <c r="G117" s="10">
        <f t="shared" si="8"/>
        <v>0</v>
      </c>
      <c r="H117" s="10">
        <f t="shared" si="9"/>
        <v>0</v>
      </c>
      <c r="I117" s="10">
        <f t="shared" si="10"/>
        <v>41.823</v>
      </c>
      <c r="J117" s="29"/>
    </row>
    <row r="118" spans="1:10" ht="11.25">
      <c r="A118" s="3">
        <v>0.7777777777777778</v>
      </c>
      <c r="B118" s="27"/>
      <c r="C118" s="53">
        <f>'分水ます上下放流量(様式Ｄ）'!E114</f>
        <v>0</v>
      </c>
      <c r="D118" s="10">
        <f t="shared" si="6"/>
        <v>0</v>
      </c>
      <c r="E118" s="10">
        <f t="shared" si="7"/>
        <v>44.657999999999994</v>
      </c>
      <c r="F118" s="10">
        <f t="shared" si="11"/>
        <v>0.0004</v>
      </c>
      <c r="G118" s="10">
        <f t="shared" si="8"/>
        <v>0</v>
      </c>
      <c r="H118" s="10">
        <f t="shared" si="9"/>
        <v>0</v>
      </c>
      <c r="I118" s="10">
        <f t="shared" si="10"/>
        <v>41.823</v>
      </c>
      <c r="J118" s="29"/>
    </row>
    <row r="119" spans="1:10" ht="11.25">
      <c r="A119" s="3">
        <v>0.7847222222222222</v>
      </c>
      <c r="B119" s="27"/>
      <c r="C119" s="53">
        <f>'分水ます上下放流量(様式Ｄ）'!E115</f>
        <v>0</v>
      </c>
      <c r="D119" s="10">
        <f t="shared" si="6"/>
        <v>0</v>
      </c>
      <c r="E119" s="10">
        <f t="shared" si="7"/>
        <v>44.657999999999994</v>
      </c>
      <c r="F119" s="10">
        <f t="shared" si="11"/>
        <v>0.0004</v>
      </c>
      <c r="G119" s="10">
        <f t="shared" si="8"/>
        <v>0</v>
      </c>
      <c r="H119" s="10">
        <f t="shared" si="9"/>
        <v>0</v>
      </c>
      <c r="I119" s="10">
        <f t="shared" si="10"/>
        <v>41.823</v>
      </c>
      <c r="J119" s="29"/>
    </row>
    <row r="120" spans="1:10" ht="11.25">
      <c r="A120" s="3">
        <v>0.7916666666666666</v>
      </c>
      <c r="B120" s="27"/>
      <c r="C120" s="53">
        <f>'分水ます上下放流量(様式Ｄ）'!E116</f>
        <v>0</v>
      </c>
      <c r="D120" s="10">
        <f t="shared" si="6"/>
        <v>0</v>
      </c>
      <c r="E120" s="10">
        <f t="shared" si="7"/>
        <v>44.657999999999994</v>
      </c>
      <c r="F120" s="10">
        <f t="shared" si="11"/>
        <v>0.0004</v>
      </c>
      <c r="G120" s="10">
        <f t="shared" si="8"/>
        <v>0</v>
      </c>
      <c r="H120" s="10">
        <f t="shared" si="9"/>
        <v>0</v>
      </c>
      <c r="I120" s="10">
        <f t="shared" si="10"/>
        <v>41.823</v>
      </c>
      <c r="J120" s="29"/>
    </row>
    <row r="121" spans="1:10" ht="11.25">
      <c r="A121" s="3">
        <v>0.7986111111111112</v>
      </c>
      <c r="B121" s="27"/>
      <c r="C121" s="53">
        <f>'分水ます上下放流量(様式Ｄ）'!E117</f>
        <v>0</v>
      </c>
      <c r="D121" s="10">
        <f t="shared" si="6"/>
        <v>0</v>
      </c>
      <c r="E121" s="10">
        <f t="shared" si="7"/>
        <v>44.657999999999994</v>
      </c>
      <c r="F121" s="10">
        <f t="shared" si="11"/>
        <v>0.0004</v>
      </c>
      <c r="G121" s="10">
        <f t="shared" si="8"/>
        <v>0</v>
      </c>
      <c r="H121" s="10">
        <f t="shared" si="9"/>
        <v>0</v>
      </c>
      <c r="I121" s="10">
        <f t="shared" si="10"/>
        <v>41.823</v>
      </c>
      <c r="J121" s="29"/>
    </row>
    <row r="122" spans="1:10" ht="11.25">
      <c r="A122" s="3">
        <v>0.8055555555555555</v>
      </c>
      <c r="B122" s="27"/>
      <c r="C122" s="53">
        <f>'分水ます上下放流量(様式Ｄ）'!E118</f>
        <v>0</v>
      </c>
      <c r="D122" s="10">
        <f t="shared" si="6"/>
        <v>0</v>
      </c>
      <c r="E122" s="10">
        <f t="shared" si="7"/>
        <v>44.657999999999994</v>
      </c>
      <c r="F122" s="10">
        <f t="shared" si="11"/>
        <v>0.0004</v>
      </c>
      <c r="G122" s="10">
        <f t="shared" si="8"/>
        <v>0</v>
      </c>
      <c r="H122" s="10">
        <f t="shared" si="9"/>
        <v>0</v>
      </c>
      <c r="I122" s="10">
        <f t="shared" si="10"/>
        <v>41.823</v>
      </c>
      <c r="J122" s="29"/>
    </row>
    <row r="123" spans="1:10" ht="11.25">
      <c r="A123" s="3">
        <v>0.8125</v>
      </c>
      <c r="B123" s="27"/>
      <c r="C123" s="53">
        <f>'分水ます上下放流量(様式Ｄ）'!E119</f>
        <v>0</v>
      </c>
      <c r="D123" s="10">
        <f t="shared" si="6"/>
        <v>0</v>
      </c>
      <c r="E123" s="10">
        <f t="shared" si="7"/>
        <v>44.657999999999994</v>
      </c>
      <c r="F123" s="10">
        <f t="shared" si="11"/>
        <v>0.0004</v>
      </c>
      <c r="G123" s="10">
        <f t="shared" si="8"/>
        <v>0</v>
      </c>
      <c r="H123" s="10">
        <f t="shared" si="9"/>
        <v>0</v>
      </c>
      <c r="I123" s="10">
        <f t="shared" si="10"/>
        <v>41.823</v>
      </c>
      <c r="J123" s="29"/>
    </row>
    <row r="124" spans="1:10" ht="11.25">
      <c r="A124" s="3">
        <v>0.8194444444444445</v>
      </c>
      <c r="B124" s="27"/>
      <c r="C124" s="53">
        <f>'分水ます上下放流量(様式Ｄ）'!E120</f>
        <v>0</v>
      </c>
      <c r="D124" s="10">
        <f t="shared" si="6"/>
        <v>0</v>
      </c>
      <c r="E124" s="10">
        <f t="shared" si="7"/>
        <v>44.657999999999994</v>
      </c>
      <c r="F124" s="10">
        <f t="shared" si="11"/>
        <v>0.0004</v>
      </c>
      <c r="G124" s="10">
        <f t="shared" si="8"/>
        <v>0</v>
      </c>
      <c r="H124" s="10">
        <f t="shared" si="9"/>
        <v>0</v>
      </c>
      <c r="I124" s="10">
        <f t="shared" si="10"/>
        <v>41.823</v>
      </c>
      <c r="J124" s="29"/>
    </row>
    <row r="125" spans="1:10" ht="11.25">
      <c r="A125" s="3">
        <v>0.8263888888888888</v>
      </c>
      <c r="B125" s="27"/>
      <c r="C125" s="53">
        <f>'分水ます上下放流量(様式Ｄ）'!E121</f>
        <v>0</v>
      </c>
      <c r="D125" s="10">
        <f t="shared" si="6"/>
        <v>0</v>
      </c>
      <c r="E125" s="10">
        <f t="shared" si="7"/>
        <v>44.657999999999994</v>
      </c>
      <c r="F125" s="10">
        <f t="shared" si="11"/>
        <v>0.0004</v>
      </c>
      <c r="G125" s="10">
        <f t="shared" si="8"/>
        <v>0</v>
      </c>
      <c r="H125" s="10">
        <f t="shared" si="9"/>
        <v>0</v>
      </c>
      <c r="I125" s="10">
        <f t="shared" si="10"/>
        <v>41.823</v>
      </c>
      <c r="J125" s="29"/>
    </row>
    <row r="126" spans="1:10" ht="11.25">
      <c r="A126" s="3">
        <v>0.8333333333333334</v>
      </c>
      <c r="B126" s="27"/>
      <c r="C126" s="53">
        <f>'分水ます上下放流量(様式Ｄ）'!E122</f>
        <v>0</v>
      </c>
      <c r="D126" s="10">
        <f t="shared" si="6"/>
        <v>0</v>
      </c>
      <c r="E126" s="10">
        <f t="shared" si="7"/>
        <v>44.657999999999994</v>
      </c>
      <c r="F126" s="10">
        <f t="shared" si="11"/>
        <v>0.0004</v>
      </c>
      <c r="G126" s="10">
        <f t="shared" si="8"/>
        <v>0</v>
      </c>
      <c r="H126" s="10">
        <f t="shared" si="9"/>
        <v>0</v>
      </c>
      <c r="I126" s="10">
        <f t="shared" si="10"/>
        <v>41.823</v>
      </c>
      <c r="J126" s="29"/>
    </row>
    <row r="127" spans="1:10" ht="11.25">
      <c r="A127" s="3">
        <v>0.8402777777777778</v>
      </c>
      <c r="B127" s="27"/>
      <c r="C127" s="53">
        <f>'分水ます上下放流量(様式Ｄ）'!E123</f>
        <v>0</v>
      </c>
      <c r="D127" s="10">
        <f t="shared" si="6"/>
        <v>0</v>
      </c>
      <c r="E127" s="10">
        <f t="shared" si="7"/>
        <v>44.657999999999994</v>
      </c>
      <c r="F127" s="10">
        <f t="shared" si="11"/>
        <v>0.0004</v>
      </c>
      <c r="G127" s="10">
        <f t="shared" si="8"/>
        <v>0</v>
      </c>
      <c r="H127" s="10">
        <f t="shared" si="9"/>
        <v>0</v>
      </c>
      <c r="I127" s="10">
        <f t="shared" si="10"/>
        <v>41.823</v>
      </c>
      <c r="J127" s="29"/>
    </row>
    <row r="128" spans="1:10" ht="11.25">
      <c r="A128" s="3">
        <v>0.8472222222222222</v>
      </c>
      <c r="B128" s="27"/>
      <c r="C128" s="53">
        <f>'分水ます上下放流量(様式Ｄ）'!E124</f>
        <v>0</v>
      </c>
      <c r="D128" s="10">
        <f t="shared" si="6"/>
        <v>0</v>
      </c>
      <c r="E128" s="10">
        <f t="shared" si="7"/>
        <v>44.657999999999994</v>
      </c>
      <c r="F128" s="10">
        <f t="shared" si="11"/>
        <v>0.0004</v>
      </c>
      <c r="G128" s="10">
        <f t="shared" si="8"/>
        <v>0</v>
      </c>
      <c r="H128" s="10">
        <f t="shared" si="9"/>
        <v>0</v>
      </c>
      <c r="I128" s="10">
        <f t="shared" si="10"/>
        <v>41.823</v>
      </c>
      <c r="J128" s="29"/>
    </row>
    <row r="129" spans="1:10" ht="11.25">
      <c r="A129" s="3">
        <v>0.8541666666666666</v>
      </c>
      <c r="B129" s="27"/>
      <c r="C129" s="53">
        <f>'分水ます上下放流量(様式Ｄ）'!E125</f>
        <v>0</v>
      </c>
      <c r="D129" s="10">
        <f t="shared" si="6"/>
        <v>0</v>
      </c>
      <c r="E129" s="10">
        <f t="shared" si="7"/>
        <v>44.657999999999994</v>
      </c>
      <c r="F129" s="10">
        <f t="shared" si="11"/>
        <v>0.0004</v>
      </c>
      <c r="G129" s="10">
        <f t="shared" si="8"/>
        <v>0</v>
      </c>
      <c r="H129" s="10">
        <f t="shared" si="9"/>
        <v>0</v>
      </c>
      <c r="I129" s="10">
        <f t="shared" si="10"/>
        <v>41.823</v>
      </c>
      <c r="J129" s="29"/>
    </row>
    <row r="130" spans="1:10" ht="11.25">
      <c r="A130" s="3">
        <v>0.8611111111111112</v>
      </c>
      <c r="B130" s="27"/>
      <c r="C130" s="53">
        <f>'分水ます上下放流量(様式Ｄ）'!E126</f>
        <v>0</v>
      </c>
      <c r="D130" s="10">
        <f t="shared" si="6"/>
        <v>0</v>
      </c>
      <c r="E130" s="10">
        <f t="shared" si="7"/>
        <v>44.657999999999994</v>
      </c>
      <c r="F130" s="10">
        <f t="shared" si="11"/>
        <v>0.0004</v>
      </c>
      <c r="G130" s="10">
        <f t="shared" si="8"/>
        <v>0</v>
      </c>
      <c r="H130" s="10">
        <f t="shared" si="9"/>
        <v>0</v>
      </c>
      <c r="I130" s="10">
        <f t="shared" si="10"/>
        <v>41.823</v>
      </c>
      <c r="J130" s="29"/>
    </row>
    <row r="131" spans="1:10" ht="11.25">
      <c r="A131" s="3">
        <v>0.8680555555555555</v>
      </c>
      <c r="B131" s="27"/>
      <c r="C131" s="53">
        <f>'分水ます上下放流量(様式Ｄ）'!E127</f>
        <v>0</v>
      </c>
      <c r="D131" s="10">
        <f t="shared" si="6"/>
        <v>0</v>
      </c>
      <c r="E131" s="10">
        <f t="shared" si="7"/>
        <v>44.657999999999994</v>
      </c>
      <c r="F131" s="10">
        <f t="shared" si="11"/>
        <v>0.0004</v>
      </c>
      <c r="G131" s="10">
        <f t="shared" si="8"/>
        <v>0</v>
      </c>
      <c r="H131" s="10">
        <f t="shared" si="9"/>
        <v>0</v>
      </c>
      <c r="I131" s="10">
        <f t="shared" si="10"/>
        <v>41.823</v>
      </c>
      <c r="J131" s="29"/>
    </row>
    <row r="132" spans="1:10" ht="11.25">
      <c r="A132" s="3">
        <v>0.875</v>
      </c>
      <c r="B132" s="27"/>
      <c r="C132" s="53">
        <f>'分水ます上下放流量(様式Ｄ）'!E128</f>
        <v>0</v>
      </c>
      <c r="D132" s="10">
        <f t="shared" si="6"/>
        <v>0</v>
      </c>
      <c r="E132" s="10">
        <f t="shared" si="7"/>
        <v>44.657999999999994</v>
      </c>
      <c r="F132" s="10">
        <f t="shared" si="11"/>
        <v>0.0004</v>
      </c>
      <c r="G132" s="10">
        <f t="shared" si="8"/>
        <v>0</v>
      </c>
      <c r="H132" s="10">
        <f t="shared" si="9"/>
        <v>0</v>
      </c>
      <c r="I132" s="10">
        <f t="shared" si="10"/>
        <v>41.823</v>
      </c>
      <c r="J132" s="29"/>
    </row>
    <row r="133" spans="1:10" ht="11.25">
      <c r="A133" s="3">
        <v>0.8819444444444445</v>
      </c>
      <c r="B133" s="27"/>
      <c r="C133" s="53">
        <f>'分水ます上下放流量(様式Ｄ）'!E129</f>
        <v>0</v>
      </c>
      <c r="D133" s="10">
        <f t="shared" si="6"/>
        <v>0</v>
      </c>
      <c r="E133" s="10">
        <f t="shared" si="7"/>
        <v>44.657999999999994</v>
      </c>
      <c r="F133" s="10">
        <f t="shared" si="11"/>
        <v>0.0004</v>
      </c>
      <c r="G133" s="10">
        <f t="shared" si="8"/>
        <v>0</v>
      </c>
      <c r="H133" s="10">
        <f t="shared" si="9"/>
        <v>0</v>
      </c>
      <c r="I133" s="10">
        <f t="shared" si="10"/>
        <v>41.823</v>
      </c>
      <c r="J133" s="29"/>
    </row>
    <row r="134" spans="1:10" ht="11.25">
      <c r="A134" s="3">
        <v>0.8888888888888888</v>
      </c>
      <c r="B134" s="27"/>
      <c r="C134" s="53">
        <f>'分水ます上下放流量(様式Ｄ）'!E130</f>
        <v>0</v>
      </c>
      <c r="D134" s="10">
        <f t="shared" si="6"/>
        <v>0</v>
      </c>
      <c r="E134" s="10">
        <f t="shared" si="7"/>
        <v>44.657999999999994</v>
      </c>
      <c r="F134" s="10">
        <f t="shared" si="11"/>
        <v>0.0004</v>
      </c>
      <c r="G134" s="10">
        <f t="shared" si="8"/>
        <v>0</v>
      </c>
      <c r="H134" s="10">
        <f t="shared" si="9"/>
        <v>0</v>
      </c>
      <c r="I134" s="10">
        <f t="shared" si="10"/>
        <v>41.823</v>
      </c>
      <c r="J134" s="29"/>
    </row>
    <row r="135" spans="1:10" ht="11.25">
      <c r="A135" s="3">
        <v>0.8958333333333334</v>
      </c>
      <c r="B135" s="27"/>
      <c r="C135" s="53">
        <f>'分水ます上下放流量(様式Ｄ）'!E131</f>
        <v>0</v>
      </c>
      <c r="D135" s="10">
        <f t="shared" si="6"/>
        <v>0</v>
      </c>
      <c r="E135" s="10">
        <f t="shared" si="7"/>
        <v>44.657999999999994</v>
      </c>
      <c r="F135" s="10">
        <f t="shared" si="11"/>
        <v>0.0004</v>
      </c>
      <c r="G135" s="10">
        <f t="shared" si="8"/>
        <v>0</v>
      </c>
      <c r="H135" s="10">
        <f t="shared" si="9"/>
        <v>0</v>
      </c>
      <c r="I135" s="10">
        <f t="shared" si="10"/>
        <v>41.823</v>
      </c>
      <c r="J135" s="29"/>
    </row>
    <row r="136" spans="1:10" ht="11.25">
      <c r="A136" s="3">
        <v>0.9027777777777778</v>
      </c>
      <c r="B136" s="27"/>
      <c r="C136" s="53">
        <f>'分水ます上下放流量(様式Ｄ）'!E132</f>
        <v>0</v>
      </c>
      <c r="D136" s="10">
        <f aca="true" t="shared" si="12" ref="D136:D151">ROUND((C135+C136)/2*600,5)</f>
        <v>0</v>
      </c>
      <c r="E136" s="10">
        <f aca="true" t="shared" si="13" ref="E136:E151">E135+D136</f>
        <v>44.657999999999994</v>
      </c>
      <c r="F136" s="10">
        <f t="shared" si="11"/>
        <v>0.0004</v>
      </c>
      <c r="G136" s="10">
        <f aca="true" t="shared" si="14" ref="G136:G151">IF((C136-F136)&lt;=0,0,(C136-F136))</f>
        <v>0</v>
      </c>
      <c r="H136" s="10">
        <f aca="true" t="shared" si="15" ref="H136:H151">ROUND((G135+G136)/2*600,5)</f>
        <v>0</v>
      </c>
      <c r="I136" s="10">
        <f aca="true" t="shared" si="16" ref="I136:I151">I135+H136</f>
        <v>41.823</v>
      </c>
      <c r="J136" s="29"/>
    </row>
    <row r="137" spans="1:10" ht="11.25">
      <c r="A137" s="3">
        <v>0.9097222222222222</v>
      </c>
      <c r="B137" s="27"/>
      <c r="C137" s="53">
        <f>'分水ます上下放流量(様式Ｄ）'!E133</f>
        <v>0</v>
      </c>
      <c r="D137" s="10">
        <f t="shared" si="12"/>
        <v>0</v>
      </c>
      <c r="E137" s="10">
        <f t="shared" si="13"/>
        <v>44.657999999999994</v>
      </c>
      <c r="F137" s="10">
        <f aca="true" t="shared" si="17" ref="F137:F151">F136</f>
        <v>0.0004</v>
      </c>
      <c r="G137" s="10">
        <f t="shared" si="14"/>
        <v>0</v>
      </c>
      <c r="H137" s="10">
        <f t="shared" si="15"/>
        <v>0</v>
      </c>
      <c r="I137" s="10">
        <f t="shared" si="16"/>
        <v>41.823</v>
      </c>
      <c r="J137" s="29"/>
    </row>
    <row r="138" spans="1:10" ht="11.25">
      <c r="A138" s="3">
        <v>0.9166666666666666</v>
      </c>
      <c r="B138" s="27"/>
      <c r="C138" s="53">
        <f>'分水ます上下放流量(様式Ｄ）'!E134</f>
        <v>0</v>
      </c>
      <c r="D138" s="10">
        <f t="shared" si="12"/>
        <v>0</v>
      </c>
      <c r="E138" s="10">
        <f t="shared" si="13"/>
        <v>44.657999999999994</v>
      </c>
      <c r="F138" s="10">
        <f t="shared" si="17"/>
        <v>0.0004</v>
      </c>
      <c r="G138" s="10">
        <f t="shared" si="14"/>
        <v>0</v>
      </c>
      <c r="H138" s="10">
        <f t="shared" si="15"/>
        <v>0</v>
      </c>
      <c r="I138" s="10">
        <f t="shared" si="16"/>
        <v>41.823</v>
      </c>
      <c r="J138" s="29"/>
    </row>
    <row r="139" spans="1:10" ht="11.25">
      <c r="A139" s="3">
        <v>0.9236111111111112</v>
      </c>
      <c r="B139" s="27"/>
      <c r="C139" s="53">
        <f>'分水ます上下放流量(様式Ｄ）'!E135</f>
        <v>0</v>
      </c>
      <c r="D139" s="10">
        <f t="shared" si="12"/>
        <v>0</v>
      </c>
      <c r="E139" s="10">
        <f t="shared" si="13"/>
        <v>44.657999999999994</v>
      </c>
      <c r="F139" s="10">
        <f t="shared" si="17"/>
        <v>0.0004</v>
      </c>
      <c r="G139" s="10">
        <f t="shared" si="14"/>
        <v>0</v>
      </c>
      <c r="H139" s="10">
        <f t="shared" si="15"/>
        <v>0</v>
      </c>
      <c r="I139" s="10">
        <f t="shared" si="16"/>
        <v>41.823</v>
      </c>
      <c r="J139" s="29"/>
    </row>
    <row r="140" spans="1:10" ht="11.25">
      <c r="A140" s="3">
        <v>0.9305555555555555</v>
      </c>
      <c r="B140" s="27"/>
      <c r="C140" s="53">
        <f>'分水ます上下放流量(様式Ｄ）'!E136</f>
        <v>0</v>
      </c>
      <c r="D140" s="10">
        <f t="shared" si="12"/>
        <v>0</v>
      </c>
      <c r="E140" s="10">
        <f t="shared" si="13"/>
        <v>44.657999999999994</v>
      </c>
      <c r="F140" s="10">
        <f t="shared" si="17"/>
        <v>0.0004</v>
      </c>
      <c r="G140" s="10">
        <f t="shared" si="14"/>
        <v>0</v>
      </c>
      <c r="H140" s="10">
        <f t="shared" si="15"/>
        <v>0</v>
      </c>
      <c r="I140" s="10">
        <f t="shared" si="16"/>
        <v>41.823</v>
      </c>
      <c r="J140" s="29"/>
    </row>
    <row r="141" spans="1:10" ht="11.25">
      <c r="A141" s="3">
        <v>0.9375</v>
      </c>
      <c r="B141" s="27"/>
      <c r="C141" s="53">
        <f>'分水ます上下放流量(様式Ｄ）'!E137</f>
        <v>0</v>
      </c>
      <c r="D141" s="10">
        <f t="shared" si="12"/>
        <v>0</v>
      </c>
      <c r="E141" s="10">
        <f t="shared" si="13"/>
        <v>44.657999999999994</v>
      </c>
      <c r="F141" s="10">
        <f t="shared" si="17"/>
        <v>0.0004</v>
      </c>
      <c r="G141" s="10">
        <f t="shared" si="14"/>
        <v>0</v>
      </c>
      <c r="H141" s="10">
        <f t="shared" si="15"/>
        <v>0</v>
      </c>
      <c r="I141" s="10">
        <f t="shared" si="16"/>
        <v>41.823</v>
      </c>
      <c r="J141" s="29"/>
    </row>
    <row r="142" spans="1:10" ht="11.25">
      <c r="A142" s="3">
        <v>0.9444444444444445</v>
      </c>
      <c r="B142" s="27"/>
      <c r="C142" s="53">
        <f>'分水ます上下放流量(様式Ｄ）'!E138</f>
        <v>0</v>
      </c>
      <c r="D142" s="10">
        <f t="shared" si="12"/>
        <v>0</v>
      </c>
      <c r="E142" s="10">
        <f t="shared" si="13"/>
        <v>44.657999999999994</v>
      </c>
      <c r="F142" s="10">
        <f t="shared" si="17"/>
        <v>0.0004</v>
      </c>
      <c r="G142" s="10">
        <f t="shared" si="14"/>
        <v>0</v>
      </c>
      <c r="H142" s="10">
        <f t="shared" si="15"/>
        <v>0</v>
      </c>
      <c r="I142" s="10">
        <f t="shared" si="16"/>
        <v>41.823</v>
      </c>
      <c r="J142" s="29"/>
    </row>
    <row r="143" spans="1:10" ht="11.25">
      <c r="A143" s="3">
        <v>0.9513888888888888</v>
      </c>
      <c r="B143" s="27"/>
      <c r="C143" s="53">
        <f>'分水ます上下放流量(様式Ｄ）'!E139</f>
        <v>0</v>
      </c>
      <c r="D143" s="10">
        <f t="shared" si="12"/>
        <v>0</v>
      </c>
      <c r="E143" s="10">
        <f t="shared" si="13"/>
        <v>44.657999999999994</v>
      </c>
      <c r="F143" s="10">
        <f t="shared" si="17"/>
        <v>0.0004</v>
      </c>
      <c r="G143" s="10">
        <f t="shared" si="14"/>
        <v>0</v>
      </c>
      <c r="H143" s="10">
        <f t="shared" si="15"/>
        <v>0</v>
      </c>
      <c r="I143" s="10">
        <f t="shared" si="16"/>
        <v>41.823</v>
      </c>
      <c r="J143" s="29"/>
    </row>
    <row r="144" spans="1:10" ht="11.25">
      <c r="A144" s="3">
        <v>0.9583333333333334</v>
      </c>
      <c r="B144" s="27"/>
      <c r="C144" s="53">
        <f>'分水ます上下放流量(様式Ｄ）'!E140</f>
        <v>0</v>
      </c>
      <c r="D144" s="10">
        <f t="shared" si="12"/>
        <v>0</v>
      </c>
      <c r="E144" s="10">
        <f t="shared" si="13"/>
        <v>44.657999999999994</v>
      </c>
      <c r="F144" s="10">
        <f t="shared" si="17"/>
        <v>0.0004</v>
      </c>
      <c r="G144" s="10">
        <f t="shared" si="14"/>
        <v>0</v>
      </c>
      <c r="H144" s="10">
        <f t="shared" si="15"/>
        <v>0</v>
      </c>
      <c r="I144" s="10">
        <f t="shared" si="16"/>
        <v>41.823</v>
      </c>
      <c r="J144" s="29"/>
    </row>
    <row r="145" spans="1:10" ht="11.25">
      <c r="A145" s="3">
        <v>0.9652777777777778</v>
      </c>
      <c r="B145" s="27"/>
      <c r="C145" s="53">
        <f>'分水ます上下放流量(様式Ｄ）'!E141</f>
        <v>0</v>
      </c>
      <c r="D145" s="10">
        <f t="shared" si="12"/>
        <v>0</v>
      </c>
      <c r="E145" s="10">
        <f t="shared" si="13"/>
        <v>44.657999999999994</v>
      </c>
      <c r="F145" s="10">
        <f t="shared" si="17"/>
        <v>0.0004</v>
      </c>
      <c r="G145" s="10">
        <f t="shared" si="14"/>
        <v>0</v>
      </c>
      <c r="H145" s="10">
        <f t="shared" si="15"/>
        <v>0</v>
      </c>
      <c r="I145" s="10">
        <f t="shared" si="16"/>
        <v>41.823</v>
      </c>
      <c r="J145" s="29"/>
    </row>
    <row r="146" spans="1:10" ht="11.25">
      <c r="A146" s="3">
        <v>0.9722222222222222</v>
      </c>
      <c r="B146" s="27"/>
      <c r="C146" s="53">
        <f>'分水ます上下放流量(様式Ｄ）'!E142</f>
        <v>0</v>
      </c>
      <c r="D146" s="10">
        <f t="shared" si="12"/>
        <v>0</v>
      </c>
      <c r="E146" s="10">
        <f t="shared" si="13"/>
        <v>44.657999999999994</v>
      </c>
      <c r="F146" s="10">
        <f t="shared" si="17"/>
        <v>0.0004</v>
      </c>
      <c r="G146" s="10">
        <f t="shared" si="14"/>
        <v>0</v>
      </c>
      <c r="H146" s="10">
        <f t="shared" si="15"/>
        <v>0</v>
      </c>
      <c r="I146" s="10">
        <f t="shared" si="16"/>
        <v>41.823</v>
      </c>
      <c r="J146" s="29"/>
    </row>
    <row r="147" spans="1:10" ht="11.25">
      <c r="A147" s="3">
        <v>0.9791666666666666</v>
      </c>
      <c r="B147" s="27"/>
      <c r="C147" s="53">
        <f>'分水ます上下放流量(様式Ｄ）'!E143</f>
        <v>0</v>
      </c>
      <c r="D147" s="10">
        <f t="shared" si="12"/>
        <v>0</v>
      </c>
      <c r="E147" s="10">
        <f t="shared" si="13"/>
        <v>44.657999999999994</v>
      </c>
      <c r="F147" s="10">
        <f t="shared" si="17"/>
        <v>0.0004</v>
      </c>
      <c r="G147" s="10">
        <f t="shared" si="14"/>
        <v>0</v>
      </c>
      <c r="H147" s="10">
        <f t="shared" si="15"/>
        <v>0</v>
      </c>
      <c r="I147" s="10">
        <f t="shared" si="16"/>
        <v>41.823</v>
      </c>
      <c r="J147" s="29"/>
    </row>
    <row r="148" spans="1:10" ht="11.25">
      <c r="A148" s="3">
        <v>0.9861111111111112</v>
      </c>
      <c r="B148" s="27"/>
      <c r="C148" s="53">
        <f>'分水ます上下放流量(様式Ｄ）'!E144</f>
        <v>0</v>
      </c>
      <c r="D148" s="10">
        <f t="shared" si="12"/>
        <v>0</v>
      </c>
      <c r="E148" s="10">
        <f t="shared" si="13"/>
        <v>44.657999999999994</v>
      </c>
      <c r="F148" s="10">
        <f t="shared" si="17"/>
        <v>0.0004</v>
      </c>
      <c r="G148" s="10">
        <f t="shared" si="14"/>
        <v>0</v>
      </c>
      <c r="H148" s="10">
        <f t="shared" si="15"/>
        <v>0</v>
      </c>
      <c r="I148" s="10">
        <f t="shared" si="16"/>
        <v>41.823</v>
      </c>
      <c r="J148" s="29"/>
    </row>
    <row r="149" spans="1:10" ht="11.25">
      <c r="A149" s="3">
        <v>0.9930555555555555</v>
      </c>
      <c r="B149" s="27"/>
      <c r="C149" s="53">
        <f>'分水ます上下放流量(様式Ｄ）'!E145</f>
        <v>0</v>
      </c>
      <c r="D149" s="10">
        <f t="shared" si="12"/>
        <v>0</v>
      </c>
      <c r="E149" s="10">
        <f t="shared" si="13"/>
        <v>44.657999999999994</v>
      </c>
      <c r="F149" s="10">
        <f t="shared" si="17"/>
        <v>0.0004</v>
      </c>
      <c r="G149" s="10">
        <f t="shared" si="14"/>
        <v>0</v>
      </c>
      <c r="H149" s="10">
        <f t="shared" si="15"/>
        <v>0</v>
      </c>
      <c r="I149" s="10">
        <f t="shared" si="16"/>
        <v>41.823</v>
      </c>
      <c r="J149" s="29"/>
    </row>
    <row r="150" spans="1:10" ht="11.25">
      <c r="A150" s="11" t="s">
        <v>112</v>
      </c>
      <c r="B150" s="27"/>
      <c r="C150" s="53">
        <f>'分水ます上下放流量(様式Ｄ）'!E146</f>
        <v>0</v>
      </c>
      <c r="D150" s="10">
        <f t="shared" si="12"/>
        <v>0</v>
      </c>
      <c r="E150" s="10">
        <f t="shared" si="13"/>
        <v>44.657999999999994</v>
      </c>
      <c r="F150" s="10">
        <f t="shared" si="17"/>
        <v>0.0004</v>
      </c>
      <c r="G150" s="10">
        <f t="shared" si="14"/>
        <v>0</v>
      </c>
      <c r="H150" s="10">
        <f t="shared" si="15"/>
        <v>0</v>
      </c>
      <c r="I150" s="25">
        <f t="shared" si="16"/>
        <v>41.823</v>
      </c>
      <c r="J150" s="31"/>
    </row>
    <row r="151" spans="3:9" ht="11.25">
      <c r="C151" s="54">
        <f>'分水ます上下放流量(様式Ｄ）'!E147</f>
        <v>0</v>
      </c>
      <c r="D151" s="10">
        <f t="shared" si="12"/>
        <v>0</v>
      </c>
      <c r="E151" s="12">
        <f t="shared" si="13"/>
        <v>44.657999999999994</v>
      </c>
      <c r="F151" s="10">
        <f t="shared" si="17"/>
        <v>0.0004</v>
      </c>
      <c r="G151" s="10">
        <f t="shared" si="14"/>
        <v>0</v>
      </c>
      <c r="H151" s="10">
        <f t="shared" si="15"/>
        <v>0</v>
      </c>
      <c r="I151" s="12">
        <f t="shared" si="16"/>
        <v>41.823</v>
      </c>
    </row>
  </sheetData>
  <sheetProtection password="C714" sheet="1" objects="1" scenarios="1"/>
  <printOptions/>
  <pageMargins left="0.7874015748031497" right="0.3937007874015748" top="0.7874015748031497" bottom="0.3937007874015748" header="0.5118110236220472" footer="0.1968503937007874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2018-04-24T09:55:22Z</cp:lastPrinted>
  <dcterms:created xsi:type="dcterms:W3CDTF">2005-06-30T07:55:23Z</dcterms:created>
  <dcterms:modified xsi:type="dcterms:W3CDTF">2019-01-24T00:48:55Z</dcterms:modified>
  <cp:category/>
  <cp:version/>
  <cp:contentType/>
  <cp:contentStatus/>
</cp:coreProperties>
</file>