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ti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a119016700\Desktop\"/>
    </mc:Choice>
  </mc:AlternateContent>
  <bookViews>
    <workbookView xWindow="0" yWindow="120" windowWidth="16035" windowHeight="9120" tabRatio="937" firstSheet="3" activeTab="9"/>
  </bookViews>
  <sheets>
    <sheet name="表紙" sheetId="11" r:id="rId1"/>
    <sheet name="計算シートの摘要" sheetId="20" r:id="rId2"/>
    <sheet name="係数等" sheetId="6" r:id="rId3"/>
    <sheet name="申請地情報の入力値" sheetId="15" r:id="rId4"/>
    <sheet name="全地区平坦地（側溝）" sheetId="16" r:id="rId5"/>
    <sheet name="全地区平坦地 (管渠)" sheetId="19" r:id="rId6"/>
    <sheet name="その他区域（側溝）" sheetId="1" r:id="rId7"/>
    <sheet name="その他区域 (管渠)" sheetId="18" r:id="rId8"/>
    <sheet name="浸透対策総括" sheetId="21" r:id="rId9"/>
    <sheet name="浸透ます" sheetId="14" r:id="rId10"/>
    <sheet name="浸透ﾄﾚﾝﾁ" sheetId="12" r:id="rId11"/>
    <sheet name="透水性舗装" sheetId="13" r:id="rId12"/>
    <sheet name="市街化区域・DID地区(側溝）" sheetId="8" r:id="rId13"/>
    <sheet name="市街化区域・DID地区 (管渠)" sheetId="17" r:id="rId14"/>
  </sheets>
  <definedNames>
    <definedName name="_xlnm.Print_Area" localSheetId="7">'その他区域 (管渠)'!$A$1:$N$101</definedName>
    <definedName name="_xlnm.Print_Area" localSheetId="6">'その他区域（側溝）'!$A$1:$N$101</definedName>
    <definedName name="_xlnm.Print_Area" localSheetId="2">係数等!$A$1:$J$76</definedName>
    <definedName name="_xlnm.Print_Area" localSheetId="1">計算シートの摘要!$A$1:$J$52</definedName>
    <definedName name="_xlnm.Print_Area" localSheetId="13">'市街化区域・DID地区 (管渠)'!$A$1:$M$119</definedName>
    <definedName name="_xlnm.Print_Area" localSheetId="12">'市街化区域・DID地区(側溝）'!$A$1:$M$119</definedName>
    <definedName name="_xlnm.Print_Area" localSheetId="10">浸透ﾄﾚﾝﾁ!$B$1:$O$57</definedName>
    <definedName name="_xlnm.Print_Area" localSheetId="9">浸透ます!$B$1:$R$59</definedName>
    <definedName name="_xlnm.Print_Area" localSheetId="8">浸透対策総括!$A$1:$G$94</definedName>
    <definedName name="_xlnm.Print_Area" localSheetId="3">申請地情報の入力値!$A$1:$L$46</definedName>
    <definedName name="_xlnm.Print_Area" localSheetId="5">'全地区平坦地 (管渠)'!$A$1:$M$119</definedName>
    <definedName name="_xlnm.Print_Area" localSheetId="4">'全地区平坦地（側溝）'!$A$1:$M$119</definedName>
    <definedName name="_xlnm.Print_Area" localSheetId="11">透水性舗装!$B$1:$O$46</definedName>
    <definedName name="_xlnm.Print_Area" localSheetId="0">表紙!$A$1:$J$40</definedName>
  </definedNames>
  <calcPr calcId="162913"/>
</workbook>
</file>

<file path=xl/calcChain.xml><?xml version="1.0" encoding="utf-8"?>
<calcChain xmlns="http://schemas.openxmlformats.org/spreadsheetml/2006/main">
  <c r="E42" i="12" l="1"/>
  <c r="F44" i="14"/>
  <c r="K92" i="18"/>
  <c r="K64" i="17"/>
  <c r="K64" i="19"/>
  <c r="G30" i="16" l="1"/>
  <c r="G117" i="17" l="1"/>
  <c r="G117" i="8"/>
  <c r="K64" i="16"/>
  <c r="G117" i="19"/>
  <c r="G12" i="21" l="1"/>
  <c r="H29" i="14" l="1"/>
  <c r="D46" i="12" l="1"/>
  <c r="H29" i="12"/>
  <c r="G27" i="12"/>
  <c r="F44" i="12" l="1"/>
  <c r="E37" i="13"/>
  <c r="H26" i="13"/>
  <c r="F22" i="13"/>
  <c r="H31" i="13" s="1"/>
  <c r="F33" i="13" s="1"/>
  <c r="G117" i="16" l="1"/>
  <c r="I48" i="16" l="1"/>
  <c r="C108" i="16" s="1"/>
  <c r="C62" i="1"/>
  <c r="C62" i="18"/>
  <c r="I24" i="18"/>
  <c r="I85" i="18" s="1"/>
  <c r="G26" i="18"/>
  <c r="I28" i="17"/>
  <c r="I57" i="17" s="1"/>
  <c r="G30" i="17"/>
  <c r="I66" i="17"/>
  <c r="I66" i="8"/>
  <c r="I28" i="19"/>
  <c r="I57" i="19" s="1"/>
  <c r="G30" i="19"/>
  <c r="I66" i="19"/>
  <c r="I66" i="16"/>
  <c r="J28" i="16"/>
  <c r="I57" i="16" s="1"/>
  <c r="I46" i="19"/>
  <c r="I48" i="19"/>
  <c r="C81" i="19" s="1"/>
  <c r="G73" i="19"/>
  <c r="J73" i="19"/>
  <c r="G75" i="19"/>
  <c r="I75" i="19"/>
  <c r="I81" i="19"/>
  <c r="E86" i="19"/>
  <c r="G91" i="19"/>
  <c r="G102" i="19"/>
  <c r="E56" i="18"/>
  <c r="G56" i="18"/>
  <c r="I56" i="18"/>
  <c r="E65" i="18"/>
  <c r="C67" i="18" s="1"/>
  <c r="G65" i="18"/>
  <c r="I65" i="18"/>
  <c r="M65" i="18"/>
  <c r="E70" i="18"/>
  <c r="C72" i="18" s="1"/>
  <c r="G70" i="18"/>
  <c r="I70" i="18"/>
  <c r="E75" i="18"/>
  <c r="C77" i="18" s="1"/>
  <c r="G75" i="18"/>
  <c r="I75" i="18"/>
  <c r="I94" i="18"/>
  <c r="I46" i="17"/>
  <c r="I48" i="17"/>
  <c r="G73" i="17"/>
  <c r="J73" i="17"/>
  <c r="G75" i="17"/>
  <c r="I75" i="17"/>
  <c r="C81" i="17"/>
  <c r="I81" i="17"/>
  <c r="E86" i="17"/>
  <c r="G91" i="17"/>
  <c r="G102" i="17"/>
  <c r="C108" i="17"/>
  <c r="I46" i="16"/>
  <c r="E102" i="16" s="1"/>
  <c r="G73" i="16"/>
  <c r="J73" i="16"/>
  <c r="G75" i="16"/>
  <c r="I75" i="16"/>
  <c r="I81" i="16"/>
  <c r="E86" i="16"/>
  <c r="G91" i="16"/>
  <c r="G102" i="16"/>
  <c r="H23" i="14"/>
  <c r="H25" i="14"/>
  <c r="H27" i="14"/>
  <c r="D48" i="14"/>
  <c r="E52" i="14" s="1"/>
  <c r="I50" i="14"/>
  <c r="I39" i="13"/>
  <c r="F25" i="12"/>
  <c r="H34" i="12" s="1"/>
  <c r="F36" i="12" s="1"/>
  <c r="I48" i="12"/>
  <c r="E50" i="12" s="1"/>
  <c r="E52" i="12" s="1"/>
  <c r="I65" i="1"/>
  <c r="M65" i="1"/>
  <c r="E65" i="1"/>
  <c r="G65" i="1"/>
  <c r="E56" i="1"/>
  <c r="G56" i="1"/>
  <c r="I56" i="1"/>
  <c r="C58" i="1" s="1"/>
  <c r="E70" i="1"/>
  <c r="G70" i="1"/>
  <c r="I70" i="1"/>
  <c r="C72" i="1" s="1"/>
  <c r="G26" i="1"/>
  <c r="J24" i="1"/>
  <c r="I85" i="1" s="1"/>
  <c r="K92" i="1"/>
  <c r="I75" i="1"/>
  <c r="I46" i="8"/>
  <c r="G73" i="8"/>
  <c r="J73" i="8"/>
  <c r="I75" i="8"/>
  <c r="G30" i="8"/>
  <c r="J28" i="8"/>
  <c r="I57" i="8" s="1"/>
  <c r="K64" i="8"/>
  <c r="G75" i="8"/>
  <c r="G91" i="8"/>
  <c r="I48" i="8"/>
  <c r="C108" i="8" s="1"/>
  <c r="I81" i="8"/>
  <c r="E86" i="8"/>
  <c r="E75" i="1"/>
  <c r="G75" i="1"/>
  <c r="G102" i="8"/>
  <c r="I94" i="1"/>
  <c r="C58" i="18" l="1"/>
  <c r="E79" i="18" s="1"/>
  <c r="E98" i="18" s="1"/>
  <c r="C77" i="1"/>
  <c r="I54" i="12"/>
  <c r="G10" i="21" s="1"/>
  <c r="C67" i="1"/>
  <c r="E79" i="1" s="1"/>
  <c r="E98" i="1" s="1"/>
  <c r="E75" i="17"/>
  <c r="E117" i="17"/>
  <c r="K62" i="17"/>
  <c r="K60" i="17" s="1"/>
  <c r="C55" i="17" s="1"/>
  <c r="E71" i="17" s="1"/>
  <c r="C77" i="17" s="1"/>
  <c r="C81" i="8"/>
  <c r="E75" i="8"/>
  <c r="E117" i="8"/>
  <c r="E102" i="17"/>
  <c r="G81" i="17"/>
  <c r="C83" i="17" s="1"/>
  <c r="C86" i="17" s="1"/>
  <c r="C88" i="17" s="1"/>
  <c r="I91" i="17" s="1"/>
  <c r="E91" i="17" s="1"/>
  <c r="C108" i="19"/>
  <c r="E75" i="19"/>
  <c r="E117" i="19"/>
  <c r="G81" i="19"/>
  <c r="C83" i="19" s="1"/>
  <c r="C86" i="19" s="1"/>
  <c r="C88" i="19" s="1"/>
  <c r="I91" i="19" s="1"/>
  <c r="E91" i="19" s="1"/>
  <c r="E102" i="19"/>
  <c r="G81" i="16"/>
  <c r="E117" i="16"/>
  <c r="G46" i="14"/>
  <c r="E54" i="14" s="1"/>
  <c r="H21" i="14"/>
  <c r="H34" i="14" s="1"/>
  <c r="F36" i="14" s="1"/>
  <c r="E41" i="13"/>
  <c r="K90" i="1"/>
  <c r="K88" i="1" s="1"/>
  <c r="C83" i="1" s="1"/>
  <c r="C98" i="1" s="1"/>
  <c r="E75" i="16"/>
  <c r="C81" i="16"/>
  <c r="K90" i="18"/>
  <c r="K88" i="18" s="1"/>
  <c r="K62" i="8"/>
  <c r="K60" i="8" s="1"/>
  <c r="K62" i="19"/>
  <c r="E102" i="8"/>
  <c r="K62" i="16"/>
  <c r="G81" i="8"/>
  <c r="C83" i="18" l="1"/>
  <c r="C98" i="18" s="1"/>
  <c r="I56" i="14"/>
  <c r="C91" i="17"/>
  <c r="C114" i="17" s="1"/>
  <c r="I117" i="17" s="1"/>
  <c r="C119" i="17" s="1"/>
  <c r="C83" i="8"/>
  <c r="C86" i="8" s="1"/>
  <c r="C88" i="8" s="1"/>
  <c r="I91" i="8" s="1"/>
  <c r="E91" i="8" s="1"/>
  <c r="K60" i="16"/>
  <c r="C55" i="16" s="1"/>
  <c r="E71" i="16" s="1"/>
  <c r="K60" i="19"/>
  <c r="C55" i="19" s="1"/>
  <c r="E71" i="19" s="1"/>
  <c r="C83" i="16"/>
  <c r="C86" i="16" s="1"/>
  <c r="C88" i="16" s="1"/>
  <c r="I91" i="16" s="1"/>
  <c r="E91" i="16" s="1"/>
  <c r="I43" i="13"/>
  <c r="E100" i="1"/>
  <c r="K14" i="21" s="1"/>
  <c r="C55" i="8"/>
  <c r="E71" i="8" s="1"/>
  <c r="H98" i="1"/>
  <c r="D98" i="1"/>
  <c r="D91" i="17"/>
  <c r="D11" i="21" l="1"/>
  <c r="G11" i="21" s="1"/>
  <c r="E100" i="18"/>
  <c r="L14" i="21" s="1"/>
  <c r="H98" i="18"/>
  <c r="D98" i="18"/>
  <c r="C77" i="8"/>
  <c r="C91" i="8" s="1"/>
  <c r="C77" i="19"/>
  <c r="C91" i="19" s="1"/>
  <c r="D9" i="21"/>
  <c r="G9" i="21" s="1"/>
  <c r="C77" i="16"/>
  <c r="C91" i="16" s="1"/>
  <c r="C99" i="17"/>
  <c r="I102" i="17" s="1"/>
  <c r="C104" i="17" s="1"/>
  <c r="E110" i="17" s="1"/>
  <c r="F95" i="17"/>
  <c r="D93" i="17"/>
  <c r="G13" i="21" l="1"/>
  <c r="F95" i="8"/>
  <c r="C99" i="8" s="1"/>
  <c r="I102" i="8" s="1"/>
  <c r="C104" i="8" s="1"/>
  <c r="E110" i="8" s="1"/>
  <c r="D93" i="8"/>
  <c r="D91" i="8"/>
  <c r="D91" i="19"/>
  <c r="F95" i="19"/>
  <c r="C99" i="19" s="1"/>
  <c r="I102" i="19" s="1"/>
  <c r="C104" i="19" s="1"/>
  <c r="E110" i="19" s="1"/>
  <c r="D93" i="19"/>
  <c r="D91" i="16"/>
  <c r="D93" i="16"/>
  <c r="F95" i="16"/>
  <c r="C99" i="16" s="1"/>
  <c r="I102" i="16" s="1"/>
  <c r="C104" i="16" s="1"/>
  <c r="E110" i="16" s="1"/>
  <c r="C114" i="8"/>
  <c r="I117" i="8" s="1"/>
  <c r="C119" i="8" s="1"/>
  <c r="C114" i="19"/>
  <c r="I117" i="19" s="1"/>
  <c r="C119" i="19" s="1"/>
  <c r="J14" i="21" s="1"/>
  <c r="C114" i="16" l="1"/>
  <c r="I117" i="16" s="1"/>
  <c r="C119" i="16" s="1"/>
  <c r="I14" i="21" s="1"/>
  <c r="I11" i="21" s="1"/>
  <c r="K11" i="21" l="1"/>
  <c r="D15" i="12"/>
  <c r="H15" i="12" s="1"/>
  <c r="D9" i="14"/>
  <c r="D11" i="14" s="1"/>
  <c r="H58" i="14" s="1"/>
  <c r="D14" i="13"/>
  <c r="H14" i="13" s="1"/>
  <c r="H45" i="13" s="1"/>
  <c r="G14" i="21"/>
  <c r="H56" i="12" l="1"/>
  <c r="G15" i="21"/>
  <c r="F15" i="21"/>
</calcChain>
</file>

<file path=xl/comments1.xml><?xml version="1.0" encoding="utf-8"?>
<comments xmlns="http://schemas.openxmlformats.org/spreadsheetml/2006/main">
  <authors>
    <author>oa</author>
  </authors>
  <commentList>
    <comment ref="C28" authorId="0" shapeId="0">
      <text>
        <r>
          <rPr>
            <sz val="9"/>
            <color indexed="10"/>
            <rFont val="MS P ゴシック"/>
            <family val="3"/>
            <charset val="128"/>
          </rPr>
          <t>内空断面を入力</t>
        </r>
      </text>
    </comment>
    <comment ref="E28" authorId="0" shapeId="0">
      <text>
        <r>
          <rPr>
            <sz val="9"/>
            <color indexed="10"/>
            <rFont val="MS P ゴシック"/>
            <family val="3"/>
            <charset val="128"/>
          </rPr>
          <t>内空断面を入力</t>
        </r>
      </text>
    </comment>
    <comment ref="C34" authorId="0" shapeId="0">
      <text>
        <r>
          <rPr>
            <sz val="9"/>
            <color indexed="10"/>
            <rFont val="MS P ゴシック"/>
            <family val="3"/>
            <charset val="128"/>
          </rPr>
          <t>上図を参照</t>
        </r>
      </text>
    </comment>
    <comment ref="C36" authorId="0" shapeId="0">
      <text>
        <r>
          <rPr>
            <sz val="9"/>
            <color indexed="10"/>
            <rFont val="MS P ゴシック"/>
            <family val="3"/>
            <charset val="128"/>
          </rPr>
          <t>上図を参照
申請地間ではありません。
申請地が始まりでもありません。</t>
        </r>
      </text>
    </comment>
    <comment ref="C42" authorId="0" shapeId="0">
      <text>
        <r>
          <rPr>
            <sz val="9"/>
            <color indexed="10"/>
            <rFont val="MS P ゴシック"/>
            <family val="3"/>
            <charset val="128"/>
          </rPr>
          <t>申請地の間口
『申請地情報の入力値』シートを参照</t>
        </r>
      </text>
    </comment>
    <comment ref="C44" authorId="0" shapeId="0">
      <text>
        <r>
          <rPr>
            <sz val="9"/>
            <color indexed="10"/>
            <rFont val="MS P ゴシック"/>
            <family val="3"/>
            <charset val="128"/>
          </rPr>
          <t>『申請地情報の入力値』シートを参照</t>
        </r>
      </text>
    </comment>
    <comment ref="E46" authorId="0" shapeId="0">
      <text>
        <r>
          <rPr>
            <sz val="9"/>
            <color indexed="10"/>
            <rFont val="MS P ゴシック"/>
            <family val="3"/>
            <charset val="128"/>
          </rPr>
          <t>『係数等』シートを参照
市街化区域外のＤＩＤ地区のため60％を採用する場合は右の▼で選択</t>
        </r>
      </text>
    </comment>
  </commentList>
</comments>
</file>

<file path=xl/comments2.xml><?xml version="1.0" encoding="utf-8"?>
<comments xmlns="http://schemas.openxmlformats.org/spreadsheetml/2006/main">
  <authors>
    <author>oa</author>
  </authors>
  <commentList>
    <comment ref="C28" authorId="0" shapeId="0">
      <text>
        <r>
          <rPr>
            <sz val="9"/>
            <color indexed="10"/>
            <rFont val="MS P ゴシック"/>
            <family val="3"/>
            <charset val="128"/>
          </rPr>
          <t>内空断面を入力</t>
        </r>
      </text>
    </comment>
    <comment ref="C34" authorId="0" shapeId="0">
      <text>
        <r>
          <rPr>
            <sz val="9"/>
            <color indexed="10"/>
            <rFont val="MS P ゴシック"/>
            <family val="3"/>
            <charset val="128"/>
          </rPr>
          <t>上図を参照</t>
        </r>
      </text>
    </comment>
    <comment ref="C36" authorId="0" shapeId="0">
      <text>
        <r>
          <rPr>
            <sz val="9"/>
            <color indexed="10"/>
            <rFont val="MS P ゴシック"/>
            <family val="3"/>
            <charset val="128"/>
          </rPr>
          <t>上図を参照
申請地間ではありません。
申請地が始まりでもありません。</t>
        </r>
      </text>
    </comment>
    <comment ref="C42" authorId="0" shapeId="0">
      <text>
        <r>
          <rPr>
            <sz val="9"/>
            <color indexed="10"/>
            <rFont val="MS P ゴシック"/>
            <family val="3"/>
            <charset val="128"/>
          </rPr>
          <t>申請地の間口
『申請地情報の入力値』シートを参照</t>
        </r>
      </text>
    </comment>
    <comment ref="C44" authorId="0" shapeId="0">
      <text>
        <r>
          <rPr>
            <sz val="9"/>
            <color indexed="10"/>
            <rFont val="MS P ゴシック"/>
            <family val="3"/>
            <charset val="128"/>
          </rPr>
          <t>『申請地情報の入力値』シートを参照</t>
        </r>
      </text>
    </comment>
    <comment ref="E46" authorId="0" shapeId="0">
      <text>
        <r>
          <rPr>
            <sz val="9"/>
            <color indexed="10"/>
            <rFont val="MS P ゴシック"/>
            <family val="3"/>
            <charset val="128"/>
          </rPr>
          <t>『係数等』シートを参照
市街化区域外のＤＩＤ地区のため60％を採用する場合は右の▼で選択</t>
        </r>
      </text>
    </comment>
  </commentList>
</comments>
</file>

<file path=xl/comments3.xml><?xml version="1.0" encoding="utf-8"?>
<comments xmlns="http://schemas.openxmlformats.org/spreadsheetml/2006/main">
  <authors>
    <author>oa</author>
  </authors>
  <commentList>
    <comment ref="C24" authorId="0" shapeId="0">
      <text>
        <r>
          <rPr>
            <sz val="9"/>
            <color indexed="10"/>
            <rFont val="MS P ゴシック"/>
            <family val="3"/>
            <charset val="128"/>
          </rPr>
          <t>内空断面を入力</t>
        </r>
      </text>
    </comment>
    <comment ref="E24" authorId="0" shapeId="0">
      <text>
        <r>
          <rPr>
            <sz val="9"/>
            <color indexed="10"/>
            <rFont val="MS P ゴシック"/>
            <family val="3"/>
            <charset val="128"/>
          </rPr>
          <t>内空断面を入力</t>
        </r>
      </text>
    </comment>
    <comment ref="C30" authorId="0" shapeId="0">
      <text>
        <r>
          <rPr>
            <sz val="9"/>
            <color indexed="10"/>
            <rFont val="MS P ゴシック"/>
            <family val="3"/>
            <charset val="128"/>
          </rPr>
          <t>上図を参照</t>
        </r>
      </text>
    </comment>
    <comment ref="C32" authorId="0" shapeId="0">
      <text>
        <r>
          <rPr>
            <sz val="9"/>
            <color indexed="10"/>
            <rFont val="MS P ゴシック"/>
            <family val="3"/>
            <charset val="128"/>
          </rPr>
          <t>上図を参照
申請地間ではありません。
申請地が始まりでもありません。</t>
        </r>
      </text>
    </comment>
    <comment ref="C36" authorId="0" shapeId="0">
      <text>
        <r>
          <rPr>
            <sz val="9"/>
            <color indexed="10"/>
            <rFont val="MS P ゴシック"/>
            <family val="3"/>
            <charset val="128"/>
          </rPr>
          <t>上図を参照</t>
        </r>
      </text>
    </comment>
    <comment ref="C40" authorId="0" shapeId="0">
      <text>
        <r>
          <rPr>
            <sz val="9"/>
            <color indexed="10"/>
            <rFont val="MS P ゴシック"/>
            <family val="3"/>
            <charset val="128"/>
          </rPr>
          <t>上図を参照</t>
        </r>
      </text>
    </comment>
    <comment ref="C44" authorId="0" shapeId="0">
      <text>
        <r>
          <rPr>
            <sz val="9"/>
            <color indexed="10"/>
            <rFont val="MS P ゴシック"/>
            <family val="3"/>
            <charset val="128"/>
          </rPr>
          <t>上図を参照</t>
        </r>
      </text>
    </comment>
  </commentList>
</comments>
</file>

<file path=xl/comments4.xml><?xml version="1.0" encoding="utf-8"?>
<comments xmlns="http://schemas.openxmlformats.org/spreadsheetml/2006/main">
  <authors>
    <author>oa</author>
  </authors>
  <commentList>
    <comment ref="C24" authorId="0" shapeId="0">
      <text>
        <r>
          <rPr>
            <sz val="9"/>
            <color indexed="10"/>
            <rFont val="MS P ゴシック"/>
            <family val="3"/>
            <charset val="128"/>
          </rPr>
          <t>内空断面を入力</t>
        </r>
      </text>
    </comment>
    <comment ref="C30" authorId="0" shapeId="0">
      <text>
        <r>
          <rPr>
            <sz val="9"/>
            <color indexed="10"/>
            <rFont val="MS P ゴシック"/>
            <family val="3"/>
            <charset val="128"/>
          </rPr>
          <t>上図を参照</t>
        </r>
      </text>
    </comment>
    <comment ref="C32" authorId="0" shapeId="0">
      <text>
        <r>
          <rPr>
            <sz val="9"/>
            <color indexed="10"/>
            <rFont val="MS P ゴシック"/>
            <family val="3"/>
            <charset val="128"/>
          </rPr>
          <t>上図を参照
申請地間ではありません。
申請地が始まりでもありません。</t>
        </r>
      </text>
    </comment>
    <comment ref="C36" authorId="0" shapeId="0">
      <text>
        <r>
          <rPr>
            <sz val="9"/>
            <color indexed="10"/>
            <rFont val="MS P ゴシック"/>
            <family val="3"/>
            <charset val="128"/>
          </rPr>
          <t>上図を参照</t>
        </r>
      </text>
    </comment>
    <comment ref="C40" authorId="0" shapeId="0">
      <text>
        <r>
          <rPr>
            <sz val="9"/>
            <color indexed="10"/>
            <rFont val="MS P ゴシック"/>
            <family val="3"/>
            <charset val="128"/>
          </rPr>
          <t>上図を参照</t>
        </r>
      </text>
    </comment>
    <comment ref="C44" authorId="0" shapeId="0">
      <text>
        <r>
          <rPr>
            <sz val="9"/>
            <color indexed="10"/>
            <rFont val="MS P ゴシック"/>
            <family val="3"/>
            <charset val="128"/>
          </rPr>
          <t>上図を参照</t>
        </r>
      </text>
    </comment>
  </commentList>
</comments>
</file>

<file path=xl/comments5.xml><?xml version="1.0" encoding="utf-8"?>
<comments xmlns="http://schemas.openxmlformats.org/spreadsheetml/2006/main">
  <authors>
    <author>oa</author>
  </authors>
  <commentList>
    <comment ref="G2" authorId="0" shapeId="0">
      <text>
        <r>
          <rPr>
            <b/>
            <sz val="9"/>
            <color indexed="10"/>
            <rFont val="MS P ゴシック"/>
            <family val="3"/>
            <charset val="128"/>
          </rPr>
          <t>計算シートを選択</t>
        </r>
      </text>
    </comment>
    <comment ref="C8" authorId="0" shapeId="0">
      <text>
        <r>
          <rPr>
            <b/>
            <sz val="9"/>
            <color indexed="10"/>
            <rFont val="MS P ゴシック"/>
            <family val="3"/>
            <charset val="128"/>
          </rPr>
          <t>実施する対策を有とする</t>
        </r>
      </text>
    </comment>
    <comment ref="B12" authorId="0" shapeId="0">
      <text>
        <r>
          <rPr>
            <b/>
            <sz val="9"/>
            <color indexed="10"/>
            <rFont val="MS P ゴシック"/>
            <family val="3"/>
            <charset val="128"/>
          </rPr>
          <t>上記以外を実施する場合に記入</t>
        </r>
      </text>
    </comment>
  </commentList>
</comments>
</file>

<file path=xl/sharedStrings.xml><?xml version="1.0" encoding="utf-8"?>
<sst xmlns="http://schemas.openxmlformats.org/spreadsheetml/2006/main" count="1246" uniqueCount="516">
  <si>
    <t>沿道敷地の流出係数</t>
    <rPh sb="0" eb="2">
      <t>エンドウ</t>
    </rPh>
    <rPh sb="2" eb="4">
      <t>シキチ</t>
    </rPh>
    <rPh sb="5" eb="7">
      <t>リュウシュツ</t>
    </rPh>
    <rPh sb="7" eb="9">
      <t>ケイスウ</t>
    </rPh>
    <phoneticPr fontId="1"/>
  </si>
  <si>
    <t>：入力</t>
    <rPh sb="1" eb="3">
      <t>ニュウリョク</t>
    </rPh>
    <phoneticPr fontId="1"/>
  </si>
  <si>
    <t>側溝断面〔高×幅〕</t>
    <rPh sb="0" eb="2">
      <t>ソッコウ</t>
    </rPh>
    <rPh sb="2" eb="4">
      <t>ダンメン</t>
    </rPh>
    <rPh sb="5" eb="6">
      <t>タカ</t>
    </rPh>
    <rPh sb="7" eb="8">
      <t>ハバ</t>
    </rPh>
    <phoneticPr fontId="1"/>
  </si>
  <si>
    <t>流末水路間隔　（L）</t>
    <rPh sb="0" eb="1">
      <t>リュウ</t>
    </rPh>
    <rPh sb="1" eb="2">
      <t>マツ</t>
    </rPh>
    <rPh sb="2" eb="4">
      <t>スイロ</t>
    </rPh>
    <rPh sb="4" eb="6">
      <t>カンカク</t>
    </rPh>
    <phoneticPr fontId="1"/>
  </si>
  <si>
    <t>通水断面積</t>
    <rPh sb="0" eb="2">
      <t>ツウスイ</t>
    </rPh>
    <rPh sb="2" eb="4">
      <t>ダンメン</t>
    </rPh>
    <rPh sb="4" eb="5">
      <t>セキ</t>
    </rPh>
    <phoneticPr fontId="1"/>
  </si>
  <si>
    <t>降雨強度</t>
    <rPh sb="0" eb="2">
      <t>コウウ</t>
    </rPh>
    <rPh sb="2" eb="4">
      <t>キョウド</t>
    </rPh>
    <phoneticPr fontId="1"/>
  </si>
  <si>
    <t>申請地面積</t>
    <rPh sb="0" eb="2">
      <t>シンセイ</t>
    </rPh>
    <rPh sb="2" eb="3">
      <t>チ</t>
    </rPh>
    <rPh sb="3" eb="5">
      <t>メンセキ</t>
    </rPh>
    <phoneticPr fontId="1"/>
  </si>
  <si>
    <t>m3/日</t>
    <rPh sb="3" eb="4">
      <t>ニチ</t>
    </rPh>
    <phoneticPr fontId="1"/>
  </si>
  <si>
    <t>流末水路間隔（L）</t>
    <rPh sb="0" eb="1">
      <t>リュウ</t>
    </rPh>
    <rPh sb="1" eb="2">
      <t>マツ</t>
    </rPh>
    <rPh sb="2" eb="4">
      <t>スイロ</t>
    </rPh>
    <rPh sb="4" eb="6">
      <t>カンカク</t>
    </rPh>
    <phoneticPr fontId="1"/>
  </si>
  <si>
    <t>流入量の算出</t>
    <rPh sb="0" eb="2">
      <t>リュウニュウ</t>
    </rPh>
    <rPh sb="2" eb="3">
      <t>リョウ</t>
    </rPh>
    <rPh sb="4" eb="6">
      <t>サンシュツ</t>
    </rPh>
    <phoneticPr fontId="1"/>
  </si>
  <si>
    <t>道路排水施設の流下能力</t>
    <rPh sb="0" eb="2">
      <t>ドウロ</t>
    </rPh>
    <rPh sb="2" eb="4">
      <t>ハイスイ</t>
    </rPh>
    <rPh sb="4" eb="6">
      <t>シセツ</t>
    </rPh>
    <rPh sb="7" eb="9">
      <t>リュウカ</t>
    </rPh>
    <rPh sb="9" eb="11">
      <t>ノウリョク</t>
    </rPh>
    <phoneticPr fontId="1"/>
  </si>
  <si>
    <t>：径深(m)</t>
    <rPh sb="1" eb="2">
      <t>ケイ</t>
    </rPh>
    <rPh sb="2" eb="3">
      <t>シン</t>
    </rPh>
    <phoneticPr fontId="1"/>
  </si>
  <si>
    <t>：潤辺(m)</t>
    <rPh sb="1" eb="2">
      <t>ジュン</t>
    </rPh>
    <rPh sb="2" eb="3">
      <t>ヘン</t>
    </rPh>
    <phoneticPr fontId="1"/>
  </si>
  <si>
    <t>・</t>
    <phoneticPr fontId="1"/>
  </si>
  <si>
    <t>×</t>
    <phoneticPr fontId="1"/>
  </si>
  <si>
    <t>㎡</t>
    <phoneticPr fontId="1"/>
  </si>
  <si>
    <t>・・・A</t>
    <phoneticPr fontId="1"/>
  </si>
  <si>
    <t>・</t>
    <phoneticPr fontId="1"/>
  </si>
  <si>
    <t>％</t>
    <phoneticPr fontId="1"/>
  </si>
  <si>
    <t>→</t>
    <phoneticPr fontId="1"/>
  </si>
  <si>
    <t>・・・I</t>
    <phoneticPr fontId="1"/>
  </si>
  <si>
    <t>・</t>
    <phoneticPr fontId="1"/>
  </si>
  <si>
    <t>・・・ｎ</t>
    <phoneticPr fontId="1"/>
  </si>
  <si>
    <t>m</t>
    <phoneticPr fontId="1"/>
  </si>
  <si>
    <t>・・・W</t>
    <phoneticPr fontId="1"/>
  </si>
  <si>
    <t>・</t>
    <phoneticPr fontId="1"/>
  </si>
  <si>
    <t>m</t>
    <phoneticPr fontId="1"/>
  </si>
  <si>
    <t>・・・L</t>
    <phoneticPr fontId="1"/>
  </si>
  <si>
    <t>・</t>
    <phoneticPr fontId="1"/>
  </si>
  <si>
    <t>・</t>
    <phoneticPr fontId="1"/>
  </si>
  <si>
    <r>
      <t xml:space="preserve">合併処理浄化槽　            </t>
    </r>
    <r>
      <rPr>
        <sz val="8"/>
        <rFont val="ＭＳ Ｐ明朝"/>
        <family val="1"/>
        <charset val="128"/>
      </rPr>
      <t>日平均汚水量（流量調整機能有り）</t>
    </r>
    <rPh sb="0" eb="2">
      <t>ガッペイ</t>
    </rPh>
    <rPh sb="2" eb="4">
      <t>ショリ</t>
    </rPh>
    <rPh sb="4" eb="7">
      <t>ジョウカソウ</t>
    </rPh>
    <rPh sb="27" eb="29">
      <t>リュウリョウ</t>
    </rPh>
    <rPh sb="29" eb="31">
      <t>チョウセイ</t>
    </rPh>
    <rPh sb="31" eb="33">
      <t>キノウ</t>
    </rPh>
    <rPh sb="33" eb="34">
      <t>ア</t>
    </rPh>
    <phoneticPr fontId="1"/>
  </si>
  <si>
    <t>・</t>
    <phoneticPr fontId="1"/>
  </si>
  <si>
    <t>㎜/h</t>
    <phoneticPr fontId="1"/>
  </si>
  <si>
    <t>・</t>
    <phoneticPr fontId="1"/>
  </si>
  <si>
    <t>・</t>
    <phoneticPr fontId="1"/>
  </si>
  <si>
    <t>㎡</t>
    <phoneticPr fontId="1"/>
  </si>
  <si>
    <t>申請地からの雨水流入量＝</t>
    <phoneticPr fontId="1"/>
  </si>
  <si>
    <t>×</t>
    <phoneticPr fontId="1"/>
  </si>
  <si>
    <t>＝</t>
    <phoneticPr fontId="1"/>
  </si>
  <si>
    <t>m3/S</t>
    <phoneticPr fontId="1"/>
  </si>
  <si>
    <t>＝</t>
    <phoneticPr fontId="1"/>
  </si>
  <si>
    <t>m3/S</t>
    <phoneticPr fontId="1"/>
  </si>
  <si>
    <t>道路敷地幅（W）</t>
    <phoneticPr fontId="1"/>
  </si>
  <si>
    <t>×</t>
    <phoneticPr fontId="1"/>
  </si>
  <si>
    <t>／</t>
    <phoneticPr fontId="1"/>
  </si>
  <si>
    <t>＝</t>
    <phoneticPr fontId="1"/>
  </si>
  <si>
    <t>m3/S</t>
    <phoneticPr fontId="1"/>
  </si>
  <si>
    <t>：安全率</t>
    <phoneticPr fontId="1"/>
  </si>
  <si>
    <t>A</t>
    <phoneticPr fontId="1"/>
  </si>
  <si>
    <t>V</t>
    <phoneticPr fontId="1"/>
  </si>
  <si>
    <t>R</t>
    <phoneticPr fontId="1"/>
  </si>
  <si>
    <t>=</t>
    <phoneticPr fontId="1"/>
  </si>
  <si>
    <t>P</t>
    <phoneticPr fontId="1"/>
  </si>
  <si>
    <t>=</t>
    <phoneticPr fontId="1"/>
  </si>
  <si>
    <t>ｎ</t>
    <phoneticPr fontId="1"/>
  </si>
  <si>
    <t>1/3,600,000</t>
    <phoneticPr fontId="1"/>
  </si>
  <si>
    <t>=</t>
    <phoneticPr fontId="1"/>
  </si>
  <si>
    <r>
      <t>１／ｎ・R</t>
    </r>
    <r>
      <rPr>
        <vertAlign val="superscript"/>
        <sz val="11"/>
        <rFont val="ＭＳ Ｐ明朝"/>
        <family val="1"/>
        <charset val="128"/>
      </rPr>
      <t>2/3</t>
    </r>
    <r>
      <rPr>
        <sz val="11"/>
        <rFont val="ＭＳ Ｐ明朝"/>
        <family val="1"/>
        <charset val="128"/>
      </rPr>
      <t>・ｉ</t>
    </r>
    <r>
      <rPr>
        <vertAlign val="superscript"/>
        <sz val="11"/>
        <rFont val="ＭＳ Ｐ明朝"/>
        <family val="1"/>
        <charset val="128"/>
      </rPr>
      <t xml:space="preserve">1/2 </t>
    </r>
    <r>
      <rPr>
        <sz val="11"/>
        <rFont val="ＭＳ Ｐ明朝"/>
        <family val="1"/>
        <charset val="128"/>
      </rPr>
      <t>=</t>
    </r>
    <phoneticPr fontId="1"/>
  </si>
  <si>
    <t>A／P</t>
    <phoneticPr fontId="1"/>
  </si>
  <si>
    <t>道路排水施設における沿道敷地からの排水の受入れ可能流入量の算定【その他区域】</t>
    <rPh sb="0" eb="2">
      <t>ドウロ</t>
    </rPh>
    <rPh sb="2" eb="4">
      <t>ハイスイ</t>
    </rPh>
    <rPh sb="4" eb="6">
      <t>シセツ</t>
    </rPh>
    <rPh sb="10" eb="12">
      <t>エンドウ</t>
    </rPh>
    <rPh sb="12" eb="14">
      <t>シキチ</t>
    </rPh>
    <rPh sb="17" eb="19">
      <t>ハイスイ</t>
    </rPh>
    <rPh sb="20" eb="22">
      <t>ウケイ</t>
    </rPh>
    <rPh sb="23" eb="25">
      <t>カノウ</t>
    </rPh>
    <rPh sb="25" eb="27">
      <t>リュウニュウ</t>
    </rPh>
    <rPh sb="27" eb="28">
      <t>リョウ</t>
    </rPh>
    <rPh sb="29" eb="31">
      <t>サンテイ</t>
    </rPh>
    <rPh sb="34" eb="35">
      <t>タ</t>
    </rPh>
    <rPh sb="35" eb="37">
      <t>クイキ</t>
    </rPh>
    <phoneticPr fontId="1"/>
  </si>
  <si>
    <t>1.</t>
    <phoneticPr fontId="1"/>
  </si>
  <si>
    <t>2.</t>
    <phoneticPr fontId="1"/>
  </si>
  <si>
    <t>3.</t>
    <phoneticPr fontId="1"/>
  </si>
  <si>
    <t>雨水流入量＝</t>
    <rPh sb="0" eb="2">
      <t>ウスイ</t>
    </rPh>
    <rPh sb="2" eb="4">
      <t>リュウニュウ</t>
    </rPh>
    <rPh sb="4" eb="5">
      <t>リョウ</t>
    </rPh>
    <phoneticPr fontId="1"/>
  </si>
  <si>
    <t>道路区域（路面）からの</t>
    <rPh sb="5" eb="7">
      <t>ロメン</t>
    </rPh>
    <phoneticPr fontId="1"/>
  </si>
  <si>
    <t>4.</t>
    <phoneticPr fontId="1"/>
  </si>
  <si>
    <t>道路区域（法面）からの</t>
    <rPh sb="5" eb="6">
      <t>ノリ</t>
    </rPh>
    <rPh sb="6" eb="7">
      <t>メン</t>
    </rPh>
    <phoneticPr fontId="1"/>
  </si>
  <si>
    <t>道路区域（路面）の流出係数</t>
    <rPh sb="0" eb="2">
      <t>ドウロ</t>
    </rPh>
    <rPh sb="2" eb="4">
      <t>クイキ</t>
    </rPh>
    <rPh sb="5" eb="7">
      <t>ロメン</t>
    </rPh>
    <rPh sb="9" eb="11">
      <t>リュウシュツ</t>
    </rPh>
    <rPh sb="11" eb="13">
      <t>ケイスウ</t>
    </rPh>
    <phoneticPr fontId="1"/>
  </si>
  <si>
    <t>m</t>
    <phoneticPr fontId="1"/>
  </si>
  <si>
    <t>道路路面幅　（W）</t>
    <rPh sb="0" eb="2">
      <t>ドウロ</t>
    </rPh>
    <rPh sb="2" eb="4">
      <t>ロメン</t>
    </rPh>
    <rPh sb="4" eb="5">
      <t>ハバ</t>
    </rPh>
    <phoneticPr fontId="1"/>
  </si>
  <si>
    <t>道路区域（法面）の面積</t>
    <rPh sb="0" eb="2">
      <t>ドウロ</t>
    </rPh>
    <rPh sb="2" eb="4">
      <t>クイキ</t>
    </rPh>
    <rPh sb="5" eb="6">
      <t>ノリ</t>
    </rPh>
    <rPh sb="6" eb="7">
      <t>メン</t>
    </rPh>
    <rPh sb="9" eb="11">
      <t>メンセキ</t>
    </rPh>
    <phoneticPr fontId="1"/>
  </si>
  <si>
    <t>道路区域（法面）の流出係数</t>
    <rPh sb="0" eb="2">
      <t>ドウロ</t>
    </rPh>
    <rPh sb="2" eb="4">
      <t>クイキ</t>
    </rPh>
    <rPh sb="5" eb="6">
      <t>ノリ</t>
    </rPh>
    <rPh sb="6" eb="7">
      <t>メン</t>
    </rPh>
    <rPh sb="9" eb="11">
      <t>リュウシュツ</t>
    </rPh>
    <rPh sb="11" eb="13">
      <t>ケイスウ</t>
    </rPh>
    <phoneticPr fontId="1"/>
  </si>
  <si>
    <t>・・・①</t>
    <phoneticPr fontId="1"/>
  </si>
  <si>
    <t>・・・②</t>
    <phoneticPr fontId="1"/>
  </si>
  <si>
    <t>・・・③</t>
    <phoneticPr fontId="1"/>
  </si>
  <si>
    <t>・・・④</t>
    <phoneticPr fontId="1"/>
  </si>
  <si>
    <t>・・・⑤</t>
    <phoneticPr fontId="1"/>
  </si>
  <si>
    <t>・・・⑥</t>
    <phoneticPr fontId="1"/>
  </si>
  <si>
    <t>・・・⑦</t>
    <phoneticPr fontId="1"/>
  </si>
  <si>
    <t>降雨強度⑦</t>
    <phoneticPr fontId="1"/>
  </si>
  <si>
    <t>路面の流出係数①</t>
    <phoneticPr fontId="1"/>
  </si>
  <si>
    <t>法面の流出係数③</t>
    <rPh sb="0" eb="1">
      <t>ノリ</t>
    </rPh>
    <phoneticPr fontId="1"/>
  </si>
  <si>
    <t>道路区域（法面）面積②</t>
    <rPh sb="2" eb="4">
      <t>クイキ</t>
    </rPh>
    <rPh sb="5" eb="6">
      <t>ノリ</t>
    </rPh>
    <rPh sb="6" eb="7">
      <t>メン</t>
    </rPh>
    <rPh sb="8" eb="10">
      <t>メンセキ</t>
    </rPh>
    <phoneticPr fontId="1"/>
  </si>
  <si>
    <t>：通水断面積（㎡）</t>
    <rPh sb="1" eb="3">
      <t>ツウスイ</t>
    </rPh>
    <rPh sb="3" eb="5">
      <t>ダンメン</t>
    </rPh>
    <rPh sb="5" eb="6">
      <t>セキ</t>
    </rPh>
    <phoneticPr fontId="1"/>
  </si>
  <si>
    <t>：平均流速(m/s)</t>
    <rPh sb="1" eb="3">
      <t>ヘイキン</t>
    </rPh>
    <rPh sb="3" eb="5">
      <t>リュウソク</t>
    </rPh>
    <phoneticPr fontId="1"/>
  </si>
  <si>
    <t>側溝の粗度係数</t>
    <rPh sb="0" eb="2">
      <t>ソッコウ</t>
    </rPh>
    <rPh sb="3" eb="4">
      <t>ソ</t>
    </rPh>
    <rPh sb="4" eb="5">
      <t>ド</t>
    </rPh>
    <rPh sb="5" eb="7">
      <t>ケイスウ</t>
    </rPh>
    <phoneticPr fontId="1"/>
  </si>
  <si>
    <t>：粗度係数</t>
    <rPh sb="1" eb="2">
      <t>ソ</t>
    </rPh>
    <rPh sb="2" eb="3">
      <t>ド</t>
    </rPh>
    <rPh sb="3" eb="5">
      <t>ケイスウ</t>
    </rPh>
    <phoneticPr fontId="1"/>
  </si>
  <si>
    <t>H*2+W</t>
    <phoneticPr fontId="1"/>
  </si>
  <si>
    <t>A</t>
    <phoneticPr fontId="1"/>
  </si>
  <si>
    <t>・</t>
    <phoneticPr fontId="1"/>
  </si>
  <si>
    <t>×</t>
    <phoneticPr fontId="1"/>
  </si>
  <si>
    <t>m</t>
    <phoneticPr fontId="1"/>
  </si>
  <si>
    <t>→</t>
    <phoneticPr fontId="1"/>
  </si>
  <si>
    <t>㎡</t>
    <phoneticPr fontId="1"/>
  </si>
  <si>
    <t>・</t>
    <phoneticPr fontId="1"/>
  </si>
  <si>
    <t>％</t>
    <phoneticPr fontId="1"/>
  </si>
  <si>
    <t>→</t>
    <phoneticPr fontId="1"/>
  </si>
  <si>
    <t>・</t>
    <phoneticPr fontId="1"/>
  </si>
  <si>
    <t>・</t>
    <phoneticPr fontId="1"/>
  </si>
  <si>
    <t>m</t>
    <phoneticPr fontId="1"/>
  </si>
  <si>
    <t>・</t>
    <phoneticPr fontId="1"/>
  </si>
  <si>
    <t>m</t>
    <phoneticPr fontId="1"/>
  </si>
  <si>
    <t>・</t>
    <phoneticPr fontId="1"/>
  </si>
  <si>
    <t>・</t>
    <phoneticPr fontId="1"/>
  </si>
  <si>
    <t>㎡</t>
    <phoneticPr fontId="1"/>
  </si>
  <si>
    <t>・</t>
    <phoneticPr fontId="1"/>
  </si>
  <si>
    <t>％</t>
    <phoneticPr fontId="1"/>
  </si>
  <si>
    <t>→</t>
    <phoneticPr fontId="1"/>
  </si>
  <si>
    <t>㎜/h</t>
    <phoneticPr fontId="1"/>
  </si>
  <si>
    <t>1/3,600,000</t>
    <phoneticPr fontId="1"/>
  </si>
  <si>
    <t>路面の流出係数①</t>
    <phoneticPr fontId="1"/>
  </si>
  <si>
    <t>道路敷地幅（W）</t>
    <phoneticPr fontId="1"/>
  </si>
  <si>
    <t>1/3,600,000</t>
    <phoneticPr fontId="1"/>
  </si>
  <si>
    <t>×</t>
    <phoneticPr fontId="1"/>
  </si>
  <si>
    <t>／</t>
    <phoneticPr fontId="1"/>
  </si>
  <si>
    <t>＝</t>
    <phoneticPr fontId="1"/>
  </si>
  <si>
    <t>m3/S</t>
    <phoneticPr fontId="1"/>
  </si>
  <si>
    <t>m3/S</t>
    <phoneticPr fontId="1"/>
  </si>
  <si>
    <t>：安全率</t>
    <phoneticPr fontId="1"/>
  </si>
  <si>
    <t>=</t>
    <phoneticPr fontId="1"/>
  </si>
  <si>
    <t>V</t>
    <phoneticPr fontId="1"/>
  </si>
  <si>
    <t>=</t>
    <phoneticPr fontId="1"/>
  </si>
  <si>
    <r>
      <t>１／ｎ・R</t>
    </r>
    <r>
      <rPr>
        <vertAlign val="superscript"/>
        <sz val="11"/>
        <rFont val="ＭＳ Ｐ明朝"/>
        <family val="1"/>
        <charset val="128"/>
      </rPr>
      <t>2/3</t>
    </r>
    <r>
      <rPr>
        <sz val="11"/>
        <rFont val="ＭＳ Ｐ明朝"/>
        <family val="1"/>
        <charset val="128"/>
      </rPr>
      <t>・ｉ</t>
    </r>
    <r>
      <rPr>
        <vertAlign val="superscript"/>
        <sz val="11"/>
        <rFont val="ＭＳ Ｐ明朝"/>
        <family val="1"/>
        <charset val="128"/>
      </rPr>
      <t xml:space="preserve">1/2 </t>
    </r>
    <r>
      <rPr>
        <sz val="11"/>
        <rFont val="ＭＳ Ｐ明朝"/>
        <family val="1"/>
        <charset val="128"/>
      </rPr>
      <t>=</t>
    </r>
    <phoneticPr fontId="1"/>
  </si>
  <si>
    <t>R</t>
    <phoneticPr fontId="1"/>
  </si>
  <si>
    <t>=</t>
    <phoneticPr fontId="1"/>
  </si>
  <si>
    <t>A／P</t>
    <phoneticPr fontId="1"/>
  </si>
  <si>
    <t>P</t>
    <phoneticPr fontId="1"/>
  </si>
  <si>
    <t>H*2+W</t>
    <phoneticPr fontId="1"/>
  </si>
  <si>
    <t>ｎ</t>
    <phoneticPr fontId="1"/>
  </si>
  <si>
    <t>道路排水施設における沿道敷地からの排水の受入れ可能流入量の算定</t>
    <rPh sb="0" eb="2">
      <t>ドウロ</t>
    </rPh>
    <rPh sb="2" eb="4">
      <t>ハイスイ</t>
    </rPh>
    <rPh sb="4" eb="6">
      <t>シセツ</t>
    </rPh>
    <rPh sb="10" eb="12">
      <t>エンドウ</t>
    </rPh>
    <rPh sb="12" eb="14">
      <t>シキチ</t>
    </rPh>
    <rPh sb="17" eb="19">
      <t>ハイスイ</t>
    </rPh>
    <rPh sb="20" eb="22">
      <t>ウケイ</t>
    </rPh>
    <rPh sb="23" eb="25">
      <t>カノウ</t>
    </rPh>
    <rPh sb="25" eb="27">
      <t>リュウニュウ</t>
    </rPh>
    <rPh sb="27" eb="28">
      <t>リョウ</t>
    </rPh>
    <rPh sb="29" eb="31">
      <t>サンテイ</t>
    </rPh>
    <phoneticPr fontId="1"/>
  </si>
  <si>
    <t>【市街化区域・ＤＩＤ地区】</t>
    <phoneticPr fontId="1"/>
  </si>
  <si>
    <t>道路排水施設の流下　　　　　　能力（流量Ｑ）</t>
    <rPh sb="0" eb="2">
      <t>ドウロ</t>
    </rPh>
    <rPh sb="2" eb="4">
      <t>ハイスイ</t>
    </rPh>
    <rPh sb="4" eb="6">
      <t>シセツ</t>
    </rPh>
    <rPh sb="7" eb="9">
      <t>リュウカ</t>
    </rPh>
    <rPh sb="15" eb="17">
      <t>ノウリョク</t>
    </rPh>
    <rPh sb="18" eb="20">
      <t>リュウリョウ</t>
    </rPh>
    <phoneticPr fontId="1"/>
  </si>
  <si>
    <t>－</t>
    <phoneticPr fontId="1"/>
  </si>
  <si>
    <t>3,600,000</t>
    <phoneticPr fontId="1"/>
  </si>
  <si>
    <t>×</t>
    <phoneticPr fontId="1"/>
  </si>
  <si>
    <t>集水可能な沿道敷地の幅</t>
    <rPh sb="0" eb="2">
      <t>シュウスイ</t>
    </rPh>
    <rPh sb="2" eb="4">
      <t>カノウ</t>
    </rPh>
    <rPh sb="5" eb="7">
      <t>エンドウ</t>
    </rPh>
    <rPh sb="7" eb="9">
      <t>シキチ</t>
    </rPh>
    <rPh sb="10" eb="11">
      <t>ハバ</t>
    </rPh>
    <phoneticPr fontId="1"/>
  </si>
  <si>
    <t>ｍ</t>
    <phoneticPr fontId="1"/>
  </si>
  <si>
    <r>
      <t>／　</t>
    </r>
    <r>
      <rPr>
        <b/>
        <sz val="11"/>
        <rFont val="ＭＳ Ｐ明朝"/>
        <family val="1"/>
        <charset val="128"/>
      </rPr>
      <t>2</t>
    </r>
    <r>
      <rPr>
        <sz val="11"/>
        <rFont val="ＭＳ Ｐ明朝"/>
        <family val="1"/>
        <charset val="128"/>
      </rPr>
      <t>　×</t>
    </r>
    <phoneticPr fontId="1"/>
  </si>
  <si>
    <t>沿道敷地の流出係数⑤</t>
    <rPh sb="0" eb="2">
      <t>エンドウ</t>
    </rPh>
    <rPh sb="2" eb="4">
      <t>シキチ</t>
    </rPh>
    <rPh sb="5" eb="7">
      <t>リュウシュツ</t>
    </rPh>
    <rPh sb="7" eb="9">
      <t>ケイスウ</t>
    </rPh>
    <phoneticPr fontId="1"/>
  </si>
  <si>
    <t>雨水以外の排水（合併浄化槽等）の流入量の面積換算</t>
    <rPh sb="0" eb="2">
      <t>ウスイ</t>
    </rPh>
    <rPh sb="2" eb="4">
      <t>イガイ</t>
    </rPh>
    <rPh sb="5" eb="7">
      <t>ハイスイ</t>
    </rPh>
    <rPh sb="8" eb="10">
      <t>ガッペイ</t>
    </rPh>
    <rPh sb="10" eb="13">
      <t>ジョウカソウ</t>
    </rPh>
    <rPh sb="13" eb="14">
      <t>ナド</t>
    </rPh>
    <rPh sb="16" eb="18">
      <t>リュウニュウ</t>
    </rPh>
    <rPh sb="18" eb="19">
      <t>リョウ</t>
    </rPh>
    <rPh sb="20" eb="22">
      <t>メンセキ</t>
    </rPh>
    <rPh sb="22" eb="24">
      <t>カンサン</t>
    </rPh>
    <phoneticPr fontId="1"/>
  </si>
  <si>
    <t>面積＝</t>
    <rPh sb="0" eb="2">
      <t>メンセキ</t>
    </rPh>
    <phoneticPr fontId="1"/>
  </si>
  <si>
    <t>×</t>
    <phoneticPr fontId="1"/>
  </si>
  <si>
    <t>／</t>
    <phoneticPr fontId="1"/>
  </si>
  <si>
    <t>㎡</t>
    <phoneticPr fontId="1"/>
  </si>
  <si>
    <t>上記換算面積</t>
    <rPh sb="0" eb="2">
      <t>ジョウキ</t>
    </rPh>
    <rPh sb="2" eb="4">
      <t>カンサン</t>
    </rPh>
    <rPh sb="4" eb="6">
      <t>メンセキ</t>
    </rPh>
    <phoneticPr fontId="1"/>
  </si>
  <si>
    <t>申請地道路方向延長</t>
    <rPh sb="0" eb="2">
      <t>シンセイ</t>
    </rPh>
    <rPh sb="2" eb="3">
      <t>チ</t>
    </rPh>
    <rPh sb="3" eb="5">
      <t>ドウロ</t>
    </rPh>
    <rPh sb="5" eb="7">
      <t>ホウコウ</t>
    </rPh>
    <rPh sb="7" eb="9">
      <t>エンチョウ</t>
    </rPh>
    <phoneticPr fontId="1"/>
  </si>
  <si>
    <t>ｍ</t>
    <phoneticPr fontId="1"/>
  </si>
  <si>
    <t>1.</t>
    <phoneticPr fontId="1"/>
  </si>
  <si>
    <t>2.</t>
    <phoneticPr fontId="1"/>
  </si>
  <si>
    <t>申請地奥行き</t>
    <rPh sb="0" eb="2">
      <t>シンセイ</t>
    </rPh>
    <rPh sb="2" eb="3">
      <t>チ</t>
    </rPh>
    <rPh sb="3" eb="5">
      <t>オクユ</t>
    </rPh>
    <phoneticPr fontId="1"/>
  </si>
  <si>
    <t>・・・⑩</t>
    <phoneticPr fontId="1"/>
  </si>
  <si>
    <t>・・・⑪</t>
    <phoneticPr fontId="1"/>
  </si>
  <si>
    <t>・・・A</t>
    <phoneticPr fontId="1"/>
  </si>
  <si>
    <t>・・・I</t>
    <phoneticPr fontId="1"/>
  </si>
  <si>
    <t>・・・ｎ</t>
    <phoneticPr fontId="1"/>
  </si>
  <si>
    <t>・・・W</t>
    <phoneticPr fontId="1"/>
  </si>
  <si>
    <t>・・・L</t>
    <phoneticPr fontId="1"/>
  </si>
  <si>
    <t>・・・①</t>
    <phoneticPr fontId="1"/>
  </si>
  <si>
    <t>・・・③</t>
    <phoneticPr fontId="1"/>
  </si>
  <si>
    <t>・・・⑤</t>
    <phoneticPr fontId="1"/>
  </si>
  <si>
    <t>・・・⑥</t>
    <phoneticPr fontId="1"/>
  </si>
  <si>
    <t>・・・⑦</t>
    <phoneticPr fontId="1"/>
  </si>
  <si>
    <t>・・・②</t>
    <phoneticPr fontId="1"/>
  </si>
  <si>
    <t>降雨強度⑦</t>
    <phoneticPr fontId="1"/>
  </si>
  <si>
    <t>流入量⑥</t>
    <rPh sb="0" eb="2">
      <t>リュウニュウ</t>
    </rPh>
    <rPh sb="2" eb="3">
      <t>リョウ</t>
    </rPh>
    <phoneticPr fontId="1"/>
  </si>
  <si>
    <t>降雨強度⑦</t>
    <phoneticPr fontId="1"/>
  </si>
  <si>
    <t xml:space="preserve">申請地道路方向延長③ </t>
    <rPh sb="3" eb="5">
      <t>ドウロ</t>
    </rPh>
    <rPh sb="5" eb="7">
      <t>ホウコウ</t>
    </rPh>
    <rPh sb="7" eb="9">
      <t>エンチョウ</t>
    </rPh>
    <phoneticPr fontId="1"/>
  </si>
  <si>
    <t>＋</t>
    <phoneticPr fontId="1"/>
  </si>
  <si>
    <t>＝</t>
    <phoneticPr fontId="1"/>
  </si>
  <si>
    <t>⑩</t>
    <phoneticPr fontId="1"/>
  </si>
  <si>
    <t>⑪</t>
    <phoneticPr fontId="1"/>
  </si>
  <si>
    <t>流入受入可否の判定</t>
    <rPh sb="0" eb="2">
      <t>リュウニュウ</t>
    </rPh>
    <rPh sb="2" eb="4">
      <t>ウケイレ</t>
    </rPh>
    <rPh sb="4" eb="6">
      <t>カヒ</t>
    </rPh>
    <rPh sb="7" eb="9">
      <t>ハンテイ</t>
    </rPh>
    <phoneticPr fontId="1"/>
  </si>
  <si>
    <t>申請地からの流入量合計 ＝ 1 ＋ 2 ＝</t>
    <rPh sb="0" eb="2">
      <t>シンセイ</t>
    </rPh>
    <rPh sb="2" eb="3">
      <t>チ</t>
    </rPh>
    <rPh sb="6" eb="8">
      <t>リュウニュウ</t>
    </rPh>
    <rPh sb="8" eb="9">
      <t>リョウ</t>
    </rPh>
    <rPh sb="9" eb="11">
      <t>ゴウケイ</t>
    </rPh>
    <phoneticPr fontId="1"/>
  </si>
  <si>
    <t xml:space="preserve">申請地奥行き④ </t>
    <rPh sb="3" eb="5">
      <t>オクユ</t>
    </rPh>
    <phoneticPr fontId="1"/>
  </si>
  <si>
    <t>前記申請敷地奥行き＝</t>
    <rPh sb="0" eb="2">
      <t>ゼンキ</t>
    </rPh>
    <rPh sb="2" eb="4">
      <t>シンセイ</t>
    </rPh>
    <rPh sb="4" eb="6">
      <t>シキチ</t>
    </rPh>
    <rPh sb="6" eb="8">
      <t>オクユ</t>
    </rPh>
    <phoneticPr fontId="1"/>
  </si>
  <si>
    <t>雨水以外の排水（合併処理浄化槽からの放流水）⑥＝</t>
    <rPh sb="0" eb="2">
      <t>ウスイ</t>
    </rPh>
    <rPh sb="2" eb="4">
      <t>イガイ</t>
    </rPh>
    <rPh sb="5" eb="7">
      <t>ハイスイ</t>
    </rPh>
    <rPh sb="8" eb="10">
      <t>ガッペイ</t>
    </rPh>
    <rPh sb="10" eb="12">
      <t>ショリ</t>
    </rPh>
    <rPh sb="12" eb="15">
      <t>ジョウカソウ</t>
    </rPh>
    <rPh sb="18" eb="19">
      <t>ホウ</t>
    </rPh>
    <rPh sb="19" eb="21">
      <t>リュウスイ</t>
    </rPh>
    <phoneticPr fontId="1"/>
  </si>
  <si>
    <t xml:space="preserve">申請地面積② </t>
    <phoneticPr fontId="1"/>
  </si>
  <si>
    <t xml:space="preserve">流出係数⑤ </t>
    <phoneticPr fontId="1"/>
  </si>
  <si>
    <t>・・・⑩</t>
    <phoneticPr fontId="1"/>
  </si>
  <si>
    <t>・・・⑪</t>
    <phoneticPr fontId="1"/>
  </si>
  <si>
    <t>流入受入量の判定</t>
    <rPh sb="0" eb="2">
      <t>リュウニュウ</t>
    </rPh>
    <rPh sb="2" eb="4">
      <t>ウケイレ</t>
    </rPh>
    <rPh sb="4" eb="5">
      <t>リョウ</t>
    </rPh>
    <rPh sb="6" eb="8">
      <t>ハンテイ</t>
    </rPh>
    <phoneticPr fontId="1"/>
  </si>
  <si>
    <t>道路区域外（法面）の面積</t>
    <rPh sb="0" eb="2">
      <t>ドウロ</t>
    </rPh>
    <rPh sb="2" eb="4">
      <t>クイキ</t>
    </rPh>
    <rPh sb="4" eb="5">
      <t>ガイ</t>
    </rPh>
    <rPh sb="6" eb="7">
      <t>ノリ</t>
    </rPh>
    <rPh sb="7" eb="8">
      <t>メン</t>
    </rPh>
    <rPh sb="10" eb="12">
      <t>メンセキ</t>
    </rPh>
    <phoneticPr fontId="1"/>
  </si>
  <si>
    <t>道路区域外（法面）の流出係数</t>
    <rPh sb="0" eb="2">
      <t>ドウロ</t>
    </rPh>
    <rPh sb="2" eb="4">
      <t>クイキ</t>
    </rPh>
    <rPh sb="4" eb="5">
      <t>ガイ</t>
    </rPh>
    <rPh sb="6" eb="7">
      <t>ノリ</t>
    </rPh>
    <rPh sb="7" eb="8">
      <t>メン</t>
    </rPh>
    <rPh sb="10" eb="12">
      <t>リュウシュツ</t>
    </rPh>
    <rPh sb="12" eb="14">
      <t>ケイスウ</t>
    </rPh>
    <phoneticPr fontId="1"/>
  </si>
  <si>
    <t>・・・⑧</t>
    <phoneticPr fontId="1"/>
  </si>
  <si>
    <t>・・・⑨</t>
    <phoneticPr fontId="1"/>
  </si>
  <si>
    <t xml:space="preserve">流出係数⑦ </t>
    <phoneticPr fontId="1"/>
  </si>
  <si>
    <t>降雨強度⑨</t>
    <phoneticPr fontId="1"/>
  </si>
  <si>
    <t xml:space="preserve">申請地面積⑥ </t>
    <phoneticPr fontId="1"/>
  </si>
  <si>
    <t>合併処理浄化槽からの放流水＝日平均汚水量　⑧ ／(24H×60×60)</t>
    <rPh sb="0" eb="2">
      <t>ガッペイ</t>
    </rPh>
    <rPh sb="2" eb="4">
      <t>ショリ</t>
    </rPh>
    <rPh sb="4" eb="7">
      <t>ジョウカソウ</t>
    </rPh>
    <rPh sb="10" eb="11">
      <t>ホウ</t>
    </rPh>
    <rPh sb="11" eb="13">
      <t>リュウスイ</t>
    </rPh>
    <phoneticPr fontId="1"/>
  </si>
  <si>
    <t>道路区域外（法面）面積④</t>
    <rPh sb="2" eb="4">
      <t>クイキ</t>
    </rPh>
    <rPh sb="4" eb="5">
      <t>ガイ</t>
    </rPh>
    <rPh sb="6" eb="7">
      <t>ノリ</t>
    </rPh>
    <rPh sb="7" eb="8">
      <t>メン</t>
    </rPh>
    <rPh sb="9" eb="11">
      <t>メンセキ</t>
    </rPh>
    <phoneticPr fontId="1"/>
  </si>
  <si>
    <t>道路区域外（法面）からの</t>
    <rPh sb="4" eb="5">
      <t>ガイ</t>
    </rPh>
    <rPh sb="6" eb="7">
      <t>ノリ</t>
    </rPh>
    <rPh sb="7" eb="8">
      <t>メン</t>
    </rPh>
    <phoneticPr fontId="1"/>
  </si>
  <si>
    <t>法面の流出係数⑤</t>
    <rPh sb="0" eb="1">
      <t>ノリ</t>
    </rPh>
    <phoneticPr fontId="1"/>
  </si>
  <si>
    <t>5.</t>
    <phoneticPr fontId="1"/>
  </si>
  <si>
    <t>流入量合計＝1＋2＋3＋４ + 5＝</t>
    <rPh sb="0" eb="2">
      <t>リュウニュウ</t>
    </rPh>
    <rPh sb="2" eb="3">
      <t>リョウ</t>
    </rPh>
    <rPh sb="3" eb="5">
      <t>ゴウケイ</t>
    </rPh>
    <phoneticPr fontId="1"/>
  </si>
  <si>
    <t>ｍ</t>
    <phoneticPr fontId="1"/>
  </si>
  <si>
    <t>別途対策量</t>
    <rPh sb="0" eb="2">
      <t>ベット</t>
    </rPh>
    <rPh sb="2" eb="4">
      <t>タイサク</t>
    </rPh>
    <rPh sb="4" eb="5">
      <t>リョウ</t>
    </rPh>
    <phoneticPr fontId="1"/>
  </si>
  <si>
    <t>受入許可分の申請地面積</t>
    <rPh sb="0" eb="2">
      <t>ウケイレ</t>
    </rPh>
    <rPh sb="2" eb="4">
      <t>キョカ</t>
    </rPh>
    <rPh sb="4" eb="5">
      <t>ブン</t>
    </rPh>
    <rPh sb="6" eb="8">
      <t>シンセイ</t>
    </rPh>
    <rPh sb="8" eb="9">
      <t>チ</t>
    </rPh>
    <rPh sb="9" eb="11">
      <t>メンセキ</t>
    </rPh>
    <phoneticPr fontId="1"/>
  </si>
  <si>
    <t>㎡</t>
    <phoneticPr fontId="1"/>
  </si>
  <si>
    <t>Ｂ＝（</t>
    <phoneticPr fontId="1"/>
  </si>
  <si>
    <t>）</t>
    <phoneticPr fontId="1"/>
  </si>
  <si>
    <t>／</t>
    <phoneticPr fontId="1"/>
  </si>
  <si>
    <t>マニングの公式</t>
    <rPh sb="5" eb="7">
      <t>コウシキ</t>
    </rPh>
    <phoneticPr fontId="1"/>
  </si>
  <si>
    <r>
      <t>流入量の算出</t>
    </r>
    <r>
      <rPr>
        <b/>
        <sz val="10"/>
        <rFont val="ＭＳ Ｐ明朝"/>
        <family val="1"/>
        <charset val="128"/>
      </rPr>
      <t>・・・（合理式（ラショナル式））</t>
    </r>
    <rPh sb="0" eb="2">
      <t>リュウニュウ</t>
    </rPh>
    <rPh sb="2" eb="3">
      <t>リョウ</t>
    </rPh>
    <rPh sb="4" eb="6">
      <t>サンシュツ</t>
    </rPh>
    <phoneticPr fontId="1"/>
  </si>
  <si>
    <t>・・・（合理式（ラショナル式））</t>
    <phoneticPr fontId="1"/>
  </si>
  <si>
    <t>受入否分の奥行き</t>
    <rPh sb="0" eb="2">
      <t>ウケイレ</t>
    </rPh>
    <rPh sb="2" eb="3">
      <t>ヒ</t>
    </rPh>
    <rPh sb="3" eb="4">
      <t>ブン</t>
    </rPh>
    <rPh sb="5" eb="7">
      <t>オクユ</t>
    </rPh>
    <phoneticPr fontId="1"/>
  </si>
  <si>
    <t>側溝縦断勾配</t>
    <rPh sb="0" eb="2">
      <t>ソッコウ</t>
    </rPh>
    <rPh sb="2" eb="4">
      <t>ジュウダン</t>
    </rPh>
    <rPh sb="4" eb="6">
      <t>コウバイ</t>
    </rPh>
    <phoneticPr fontId="1"/>
  </si>
  <si>
    <t>〔有効高〕</t>
    <rPh sb="1" eb="3">
      <t>ユウコウ</t>
    </rPh>
    <rPh sb="3" eb="4">
      <t>タカ</t>
    </rPh>
    <phoneticPr fontId="1"/>
  </si>
  <si>
    <t>〔有効幅〕</t>
    <rPh sb="1" eb="3">
      <t>ユウコウ</t>
    </rPh>
    <rPh sb="3" eb="4">
      <t>ハバ</t>
    </rPh>
    <phoneticPr fontId="1"/>
  </si>
  <si>
    <t>係数等諸元</t>
    <rPh sb="0" eb="2">
      <t>ケイスウ</t>
    </rPh>
    <rPh sb="2" eb="3">
      <t>ナド</t>
    </rPh>
    <rPh sb="3" eb="5">
      <t>ショゲン</t>
    </rPh>
    <phoneticPr fontId="1"/>
  </si>
  <si>
    <t>道路排水施設における沿道敷地からの排水の受入れ算定</t>
    <rPh sb="0" eb="2">
      <t>ドウロ</t>
    </rPh>
    <rPh sb="2" eb="4">
      <t>ハイスイ</t>
    </rPh>
    <rPh sb="4" eb="6">
      <t>シセツ</t>
    </rPh>
    <rPh sb="10" eb="12">
      <t>エンドウ</t>
    </rPh>
    <rPh sb="12" eb="14">
      <t>シキチ</t>
    </rPh>
    <rPh sb="17" eb="19">
      <t>ハイスイ</t>
    </rPh>
    <rPh sb="20" eb="22">
      <t>ウケイレ</t>
    </rPh>
    <rPh sb="23" eb="25">
      <t>サンテイ</t>
    </rPh>
    <phoneticPr fontId="1"/>
  </si>
  <si>
    <t>・側溝の断面は下図による。</t>
    <rPh sb="1" eb="3">
      <t>ソッコウ</t>
    </rPh>
    <rPh sb="4" eb="6">
      <t>ダンメン</t>
    </rPh>
    <rPh sb="7" eb="9">
      <t>カズ</t>
    </rPh>
    <phoneticPr fontId="1"/>
  </si>
  <si>
    <r>
      <t>・側溝縦断勾配が不明の場合は、</t>
    </r>
    <r>
      <rPr>
        <b/>
        <sz val="11"/>
        <color indexed="10"/>
        <rFont val="ＭＳ Ｐ明朝"/>
        <family val="1"/>
        <charset val="128"/>
      </rPr>
      <t>０．３％</t>
    </r>
    <r>
      <rPr>
        <b/>
        <sz val="11"/>
        <rFont val="ＭＳ Ｐ明朝"/>
        <family val="1"/>
        <charset val="128"/>
      </rPr>
      <t>（側溝の最低勾配）とする。</t>
    </r>
    <rPh sb="1" eb="3">
      <t>ソッコウ</t>
    </rPh>
    <rPh sb="3" eb="5">
      <t>ジュウダン</t>
    </rPh>
    <rPh sb="5" eb="7">
      <t>コウバイ</t>
    </rPh>
    <rPh sb="8" eb="10">
      <t>フメイ</t>
    </rPh>
    <rPh sb="11" eb="13">
      <t>バアイ</t>
    </rPh>
    <rPh sb="20" eb="22">
      <t>ソッコウ</t>
    </rPh>
    <rPh sb="23" eb="25">
      <t>サイテイ</t>
    </rPh>
    <rPh sb="25" eb="27">
      <t>コウバイ</t>
    </rPh>
    <phoneticPr fontId="1"/>
  </si>
  <si>
    <t>雨水浸透施設の設置〔受入否分の対策〕</t>
    <rPh sb="0" eb="2">
      <t>ウスイ</t>
    </rPh>
    <rPh sb="2" eb="4">
      <t>シントウ</t>
    </rPh>
    <rPh sb="4" eb="6">
      <t>シセツ</t>
    </rPh>
    <rPh sb="7" eb="9">
      <t>セッチ</t>
    </rPh>
    <rPh sb="10" eb="12">
      <t>ウケイレ</t>
    </rPh>
    <rPh sb="12" eb="13">
      <t>ヒ</t>
    </rPh>
    <rPh sb="13" eb="14">
      <t>ブン</t>
    </rPh>
    <rPh sb="15" eb="17">
      <t>タイサク</t>
    </rPh>
    <phoneticPr fontId="1"/>
  </si>
  <si>
    <t>【浸透トレンチによる浸透対策】</t>
    <rPh sb="1" eb="3">
      <t>シントウ</t>
    </rPh>
    <rPh sb="10" eb="12">
      <t>シントウ</t>
    </rPh>
    <rPh sb="12" eb="14">
      <t>タイサク</t>
    </rPh>
    <phoneticPr fontId="1"/>
  </si>
  <si>
    <t>浸透対策量</t>
    <rPh sb="0" eb="2">
      <t>シントウ</t>
    </rPh>
    <rPh sb="2" eb="4">
      <t>タイサク</t>
    </rPh>
    <rPh sb="4" eb="5">
      <t>リョウ</t>
    </rPh>
    <phoneticPr fontId="1"/>
  </si>
  <si>
    <r>
      <t>m</t>
    </r>
    <r>
      <rPr>
        <vertAlign val="superscript"/>
        <sz val="11"/>
        <rFont val="ＭＳ Ｐ明朝"/>
        <family val="1"/>
        <charset val="128"/>
      </rPr>
      <t>3</t>
    </r>
    <r>
      <rPr>
        <sz val="11"/>
        <rFont val="ＭＳ Ｐ明朝"/>
        <family val="1"/>
        <charset val="128"/>
      </rPr>
      <t>/h</t>
    </r>
    <phoneticPr fontId="1"/>
  </si>
  <si>
    <t>高さ (H)</t>
    <rPh sb="0" eb="1">
      <t>タカ</t>
    </rPh>
    <phoneticPr fontId="1"/>
  </si>
  <si>
    <t>幅 (B)</t>
    <rPh sb="0" eb="1">
      <t>ハバ</t>
    </rPh>
    <phoneticPr fontId="1"/>
  </si>
  <si>
    <t>a=</t>
    <phoneticPr fontId="1"/>
  </si>
  <si>
    <t>b=</t>
    <phoneticPr fontId="1"/>
  </si>
  <si>
    <r>
      <t>m</t>
    </r>
    <r>
      <rPr>
        <vertAlign val="superscript"/>
        <sz val="11"/>
        <rFont val="ＭＳ Ｐ明朝"/>
        <family val="1"/>
        <charset val="128"/>
      </rPr>
      <t>3</t>
    </r>
    <r>
      <rPr>
        <sz val="11"/>
        <rFont val="ＭＳ Ｐ明朝"/>
        <family val="1"/>
        <charset val="128"/>
      </rPr>
      <t>/m</t>
    </r>
    <phoneticPr fontId="1"/>
  </si>
  <si>
    <r>
      <t>m</t>
    </r>
    <r>
      <rPr>
        <vertAlign val="superscript"/>
        <sz val="11"/>
        <rFont val="ＭＳ Ｐ明朝"/>
        <family val="1"/>
        <charset val="128"/>
      </rPr>
      <t>3</t>
    </r>
    <r>
      <rPr>
        <sz val="11"/>
        <rFont val="ＭＳ Ｐ明朝"/>
        <family val="1"/>
        <charset val="128"/>
      </rPr>
      <t>/s</t>
    </r>
    <phoneticPr fontId="1"/>
  </si>
  <si>
    <t>ｍ</t>
    <phoneticPr fontId="1"/>
  </si>
  <si>
    <t>トレンチ管の直径 D</t>
    <rPh sb="4" eb="5">
      <t>カン</t>
    </rPh>
    <rPh sb="6" eb="8">
      <t>チョッケイ</t>
    </rPh>
    <phoneticPr fontId="1"/>
  </si>
  <si>
    <t>トレンチ管内体積</t>
    <rPh sb="4" eb="5">
      <t>カン</t>
    </rPh>
    <rPh sb="5" eb="6">
      <t>ナイ</t>
    </rPh>
    <rPh sb="6" eb="8">
      <t>タイセキ</t>
    </rPh>
    <phoneticPr fontId="1"/>
  </si>
  <si>
    <t>トレンチ管の貯留効果 a</t>
    <rPh sb="4" eb="5">
      <t>カン</t>
    </rPh>
    <rPh sb="6" eb="8">
      <t>チョリュウ</t>
    </rPh>
    <rPh sb="8" eb="10">
      <t>コウカ</t>
    </rPh>
    <phoneticPr fontId="1"/>
  </si>
  <si>
    <t>・・・トレンチ管内体積と同じ</t>
    <rPh sb="7" eb="8">
      <t>カン</t>
    </rPh>
    <rPh sb="8" eb="9">
      <t>ナイ</t>
    </rPh>
    <rPh sb="9" eb="11">
      <t>タイセキ</t>
    </rPh>
    <rPh sb="12" eb="13">
      <t>オナ</t>
    </rPh>
    <phoneticPr fontId="1"/>
  </si>
  <si>
    <t>砕石体積</t>
    <rPh sb="0" eb="2">
      <t>サイセキ</t>
    </rPh>
    <rPh sb="2" eb="4">
      <t>タイセキ</t>
    </rPh>
    <phoneticPr fontId="1"/>
  </si>
  <si>
    <t>砕石の平均空隙率</t>
    <rPh sb="0" eb="2">
      <t>サイセキ</t>
    </rPh>
    <rPh sb="3" eb="5">
      <t>ヘイキン</t>
    </rPh>
    <rPh sb="5" eb="7">
      <t>クウゲキ</t>
    </rPh>
    <rPh sb="7" eb="8">
      <t>リツ</t>
    </rPh>
    <phoneticPr fontId="1"/>
  </si>
  <si>
    <t>％</t>
    <phoneticPr fontId="1"/>
  </si>
  <si>
    <t>砕石の貯留効果 b</t>
    <rPh sb="0" eb="2">
      <t>サイセキ</t>
    </rPh>
    <rPh sb="3" eb="5">
      <t>チョリュウ</t>
    </rPh>
    <rPh sb="5" eb="7">
      <t>コウカ</t>
    </rPh>
    <phoneticPr fontId="1"/>
  </si>
  <si>
    <t>貯留効果　a＋b</t>
    <phoneticPr fontId="1"/>
  </si>
  <si>
    <t>②浸透能力（１ｍ当たり）</t>
    <rPh sb="1" eb="3">
      <t>シントウ</t>
    </rPh>
    <rPh sb="3" eb="5">
      <t>ノウリョク</t>
    </rPh>
    <rPh sb="8" eb="9">
      <t>ア</t>
    </rPh>
    <phoneticPr fontId="1"/>
  </si>
  <si>
    <t>③貯留効果（１ｍ当たり）</t>
    <rPh sb="1" eb="3">
      <t>チョリュウ</t>
    </rPh>
    <rPh sb="3" eb="5">
      <t>コウカ</t>
    </rPh>
    <rPh sb="8" eb="9">
      <t>ア</t>
    </rPh>
    <phoneticPr fontId="1"/>
  </si>
  <si>
    <r>
      <t>m</t>
    </r>
    <r>
      <rPr>
        <vertAlign val="superscript"/>
        <sz val="11"/>
        <rFont val="ＭＳ Ｐ明朝"/>
        <family val="1"/>
        <charset val="128"/>
      </rPr>
      <t>3</t>
    </r>
    <r>
      <rPr>
        <sz val="11"/>
        <rFont val="ＭＳ Ｐ明朝"/>
        <family val="1"/>
        <charset val="128"/>
      </rPr>
      <t>/s</t>
    </r>
    <phoneticPr fontId="1"/>
  </si>
  <si>
    <t>→</t>
    <phoneticPr fontId="1"/>
  </si>
  <si>
    <r>
      <t>m</t>
    </r>
    <r>
      <rPr>
        <vertAlign val="superscript"/>
        <sz val="11"/>
        <rFont val="ＭＳ Ｐ明朝"/>
        <family val="1"/>
        <charset val="128"/>
      </rPr>
      <t>3</t>
    </r>
    <r>
      <rPr>
        <sz val="11"/>
        <rFont val="ＭＳ Ｐ明朝"/>
        <family val="1"/>
        <charset val="128"/>
      </rPr>
      <t>/h</t>
    </r>
    <phoneticPr fontId="1"/>
  </si>
  <si>
    <t>・・・①</t>
    <phoneticPr fontId="1"/>
  </si>
  <si>
    <t>ｍ</t>
    <phoneticPr fontId="1"/>
  </si>
  <si>
    <t>a=</t>
    <phoneticPr fontId="1"/>
  </si>
  <si>
    <t>b=</t>
    <phoneticPr fontId="1"/>
  </si>
  <si>
    <t>＝</t>
    <phoneticPr fontId="1"/>
  </si>
  <si>
    <t>ｍ</t>
    <phoneticPr fontId="1"/>
  </si>
  <si>
    <t>％</t>
    <phoneticPr fontId="1"/>
  </si>
  <si>
    <t>→</t>
    <phoneticPr fontId="1"/>
  </si>
  <si>
    <t>貯留効果　a＋b</t>
    <phoneticPr fontId="1"/>
  </si>
  <si>
    <t>【透水性舗装による浸透対策】</t>
    <rPh sb="1" eb="3">
      <t>トウスイ</t>
    </rPh>
    <rPh sb="3" eb="4">
      <t>セイ</t>
    </rPh>
    <rPh sb="4" eb="6">
      <t>ホソウ</t>
    </rPh>
    <rPh sb="9" eb="11">
      <t>シントウ</t>
    </rPh>
    <rPh sb="11" eb="13">
      <t>タイサク</t>
    </rPh>
    <phoneticPr fontId="1"/>
  </si>
  <si>
    <t>aH＋b ＝</t>
    <phoneticPr fontId="1"/>
  </si>
  <si>
    <t>③貯留効果（１㎡当たり）</t>
    <rPh sb="1" eb="3">
      <t>チョリュウ</t>
    </rPh>
    <rPh sb="3" eb="5">
      <t>コウカ</t>
    </rPh>
    <rPh sb="8" eb="9">
      <t>ア</t>
    </rPh>
    <phoneticPr fontId="1"/>
  </si>
  <si>
    <t>②浸透能力（１㎡当たり）</t>
    <rPh sb="1" eb="3">
      <t>シントウ</t>
    </rPh>
    <rPh sb="3" eb="5">
      <t>ノウリョク</t>
    </rPh>
    <rPh sb="8" eb="9">
      <t>ア</t>
    </rPh>
    <phoneticPr fontId="1"/>
  </si>
  <si>
    <t>舗装体積</t>
    <rPh sb="0" eb="2">
      <t>ホソウ</t>
    </rPh>
    <rPh sb="2" eb="4">
      <t>タイセキ</t>
    </rPh>
    <phoneticPr fontId="1"/>
  </si>
  <si>
    <t>舗装材の平均空隙率</t>
    <rPh sb="0" eb="2">
      <t>ホソウ</t>
    </rPh>
    <rPh sb="2" eb="3">
      <t>ザイ</t>
    </rPh>
    <rPh sb="4" eb="6">
      <t>ヘイキン</t>
    </rPh>
    <rPh sb="6" eb="8">
      <t>クウゲキ</t>
    </rPh>
    <rPh sb="8" eb="9">
      <t>リツ</t>
    </rPh>
    <phoneticPr fontId="1"/>
  </si>
  <si>
    <t>舗装材の貯留効果</t>
    <rPh sb="0" eb="2">
      <t>ホソウ</t>
    </rPh>
    <rPh sb="2" eb="3">
      <t>ザイ</t>
    </rPh>
    <phoneticPr fontId="1"/>
  </si>
  <si>
    <t>㎡</t>
    <phoneticPr fontId="1"/>
  </si>
  <si>
    <t>ｍ</t>
    <phoneticPr fontId="1"/>
  </si>
  <si>
    <t>【浸透ます（正方形ます）による浸透対策】</t>
    <rPh sb="1" eb="3">
      <t>シントウ</t>
    </rPh>
    <rPh sb="6" eb="8">
      <t>セイホウ</t>
    </rPh>
    <rPh sb="8" eb="9">
      <t>ケイ</t>
    </rPh>
    <rPh sb="15" eb="17">
      <t>シントウ</t>
    </rPh>
    <rPh sb="17" eb="19">
      <t>タイサク</t>
    </rPh>
    <phoneticPr fontId="1"/>
  </si>
  <si>
    <t>↓</t>
    <phoneticPr fontId="1"/>
  </si>
  <si>
    <t>幅 (B (L))</t>
    <rPh sb="0" eb="1">
      <t>ハバ</t>
    </rPh>
    <phoneticPr fontId="1"/>
  </si>
  <si>
    <t>c=</t>
    <phoneticPr fontId="1"/>
  </si>
  <si>
    <t>0.120B＋0.985</t>
    <phoneticPr fontId="1"/>
  </si>
  <si>
    <t>7.837B＋0.82</t>
    <phoneticPr fontId="1"/>
  </si>
  <si>
    <t>2.858B－0.283</t>
    <phoneticPr fontId="1"/>
  </si>
  <si>
    <r>
      <t>aH</t>
    </r>
    <r>
      <rPr>
        <vertAlign val="superscript"/>
        <sz val="11"/>
        <rFont val="ＭＳ Ｐ明朝"/>
        <family val="1"/>
        <charset val="128"/>
      </rPr>
      <t>2</t>
    </r>
    <r>
      <rPr>
        <sz val="11"/>
        <rFont val="ＭＳ Ｐ明朝"/>
        <family val="1"/>
        <charset val="128"/>
      </rPr>
      <t>＋bH＋c</t>
    </r>
    <phoneticPr fontId="1"/>
  </si>
  <si>
    <t>②浸透能力（１個当たり）</t>
    <rPh sb="1" eb="3">
      <t>シントウ</t>
    </rPh>
    <rPh sb="3" eb="5">
      <t>ノウリョク</t>
    </rPh>
    <rPh sb="7" eb="8">
      <t>コ</t>
    </rPh>
    <rPh sb="8" eb="9">
      <t>ア</t>
    </rPh>
    <phoneticPr fontId="1"/>
  </si>
  <si>
    <t>③貯留効果（１個当たり）</t>
    <rPh sb="1" eb="3">
      <t>チョリュウ</t>
    </rPh>
    <rPh sb="3" eb="5">
      <t>コウカ</t>
    </rPh>
    <rPh sb="7" eb="8">
      <t>コ</t>
    </rPh>
    <rPh sb="8" eb="9">
      <t>ア</t>
    </rPh>
    <phoneticPr fontId="1"/>
  </si>
  <si>
    <t>浸透ます本体の内径 D</t>
    <rPh sb="0" eb="2">
      <t>シントウ</t>
    </rPh>
    <rPh sb="4" eb="6">
      <t>ホンタイ</t>
    </rPh>
    <rPh sb="7" eb="8">
      <t>ナイ</t>
    </rPh>
    <rPh sb="8" eb="9">
      <t>ケイ</t>
    </rPh>
    <phoneticPr fontId="1"/>
  </si>
  <si>
    <t>浸透ます本体の高さ H1</t>
    <rPh sb="0" eb="2">
      <t>シントウ</t>
    </rPh>
    <rPh sb="4" eb="6">
      <t>ホンタイ</t>
    </rPh>
    <rPh sb="7" eb="8">
      <t>タカ</t>
    </rPh>
    <phoneticPr fontId="1"/>
  </si>
  <si>
    <t>浸透ます本体の体積</t>
    <rPh sb="7" eb="9">
      <t>タイセキ</t>
    </rPh>
    <phoneticPr fontId="1"/>
  </si>
  <si>
    <r>
      <t>m</t>
    </r>
    <r>
      <rPr>
        <vertAlign val="superscript"/>
        <sz val="11"/>
        <rFont val="ＭＳ Ｐ明朝"/>
        <family val="1"/>
        <charset val="128"/>
      </rPr>
      <t>3</t>
    </r>
    <r>
      <rPr>
        <sz val="11"/>
        <rFont val="ＭＳ Ｐ明朝"/>
        <family val="1"/>
        <charset val="128"/>
      </rPr>
      <t>/個</t>
    </r>
    <rPh sb="3" eb="4">
      <t>コ</t>
    </rPh>
    <phoneticPr fontId="1"/>
  </si>
  <si>
    <t>浸透ます本体の貯留効果 a</t>
    <rPh sb="7" eb="9">
      <t>チョリュウ</t>
    </rPh>
    <rPh sb="9" eb="11">
      <t>コウカ</t>
    </rPh>
    <phoneticPr fontId="1"/>
  </si>
  <si>
    <t>・・・体積と同じ</t>
    <rPh sb="3" eb="5">
      <t>タイセキ</t>
    </rPh>
    <rPh sb="6" eb="7">
      <t>オナ</t>
    </rPh>
    <phoneticPr fontId="1"/>
  </si>
  <si>
    <t>個</t>
    <rPh sb="0" eb="1">
      <t>コ</t>
    </rPh>
    <phoneticPr fontId="1"/>
  </si>
  <si>
    <t>申請地情報の入力値</t>
    <rPh sb="0" eb="2">
      <t>シンセイ</t>
    </rPh>
    <rPh sb="2" eb="3">
      <t>チ</t>
    </rPh>
    <rPh sb="3" eb="5">
      <t>ジョウホウ</t>
    </rPh>
    <rPh sb="6" eb="8">
      <t>ニュウリョク</t>
    </rPh>
    <rPh sb="8" eb="9">
      <t>チ</t>
    </rPh>
    <phoneticPr fontId="1"/>
  </si>
  <si>
    <t>・申請地奥行き延長は、排水先施設の道路に直角方向の最大延長とする。</t>
    <rPh sb="1" eb="3">
      <t>シンセイ</t>
    </rPh>
    <rPh sb="3" eb="4">
      <t>チ</t>
    </rPh>
    <rPh sb="4" eb="6">
      <t>オクユ</t>
    </rPh>
    <rPh sb="7" eb="9">
      <t>エンチョウ</t>
    </rPh>
    <rPh sb="11" eb="13">
      <t>ハイスイ</t>
    </rPh>
    <rPh sb="13" eb="14">
      <t>サキ</t>
    </rPh>
    <rPh sb="14" eb="16">
      <t>シセツ</t>
    </rPh>
    <rPh sb="17" eb="19">
      <t>ドウロ</t>
    </rPh>
    <rPh sb="20" eb="22">
      <t>チョッカク</t>
    </rPh>
    <rPh sb="22" eb="24">
      <t>ホウコウ</t>
    </rPh>
    <rPh sb="25" eb="27">
      <t>サイダイ</t>
    </rPh>
    <rPh sb="27" eb="29">
      <t>エンチョウ</t>
    </rPh>
    <phoneticPr fontId="1"/>
  </si>
  <si>
    <t>・申請地道路方向延長は、申請地が排水先施設の道路に接合する延長とする。</t>
    <rPh sb="1" eb="3">
      <t>シンセイ</t>
    </rPh>
    <rPh sb="3" eb="4">
      <t>チ</t>
    </rPh>
    <rPh sb="4" eb="6">
      <t>ドウロ</t>
    </rPh>
    <rPh sb="6" eb="8">
      <t>ホウコウ</t>
    </rPh>
    <rPh sb="8" eb="10">
      <t>エンチョウ</t>
    </rPh>
    <rPh sb="12" eb="14">
      <t>シンセイ</t>
    </rPh>
    <rPh sb="14" eb="15">
      <t>チ</t>
    </rPh>
    <rPh sb="16" eb="18">
      <t>ハイスイ</t>
    </rPh>
    <rPh sb="18" eb="19">
      <t>サキ</t>
    </rPh>
    <rPh sb="19" eb="21">
      <t>シセツ</t>
    </rPh>
    <rPh sb="22" eb="24">
      <t>ドウロ</t>
    </rPh>
    <rPh sb="25" eb="27">
      <t>セツゴウ</t>
    </rPh>
    <rPh sb="29" eb="31">
      <t>エンチョウ</t>
    </rPh>
    <phoneticPr fontId="1"/>
  </si>
  <si>
    <t>２軒以上の申請敷地が接合する場合</t>
    <rPh sb="1" eb="2">
      <t>ケン</t>
    </rPh>
    <rPh sb="2" eb="4">
      <t>イジョウ</t>
    </rPh>
    <rPh sb="5" eb="7">
      <t>シンセイ</t>
    </rPh>
    <rPh sb="7" eb="9">
      <t>シキチ</t>
    </rPh>
    <rPh sb="10" eb="12">
      <t>セツゴウ</t>
    </rPh>
    <rPh sb="14" eb="16">
      <t>バアイ</t>
    </rPh>
    <phoneticPr fontId="1"/>
  </si>
  <si>
    <t>道路の交差点に申請敷地がある場合</t>
    <rPh sb="0" eb="2">
      <t>ドウロ</t>
    </rPh>
    <rPh sb="3" eb="6">
      <t>コウサテン</t>
    </rPh>
    <rPh sb="7" eb="9">
      <t>シンセイ</t>
    </rPh>
    <rPh sb="9" eb="11">
      <t>シキチ</t>
    </rPh>
    <rPh sb="14" eb="16">
      <t>バアイ</t>
    </rPh>
    <phoneticPr fontId="1"/>
  </si>
  <si>
    <t>ケース①</t>
    <phoneticPr fontId="1"/>
  </si>
  <si>
    <t>ケース②</t>
    <phoneticPr fontId="1"/>
  </si>
  <si>
    <t>ケース③</t>
    <phoneticPr fontId="1"/>
  </si>
  <si>
    <t>ケース④</t>
    <phoneticPr fontId="1"/>
  </si>
  <si>
    <t>ケース⑤</t>
    <phoneticPr fontId="1"/>
  </si>
  <si>
    <t>【全地区の平坦地】</t>
    <rPh sb="1" eb="2">
      <t>ゼン</t>
    </rPh>
    <rPh sb="2" eb="4">
      <t>チク</t>
    </rPh>
    <rPh sb="5" eb="8">
      <t>ヘイタンチ</t>
    </rPh>
    <phoneticPr fontId="1"/>
  </si>
  <si>
    <t>・</t>
    <phoneticPr fontId="1"/>
  </si>
  <si>
    <t>・・・A</t>
    <phoneticPr fontId="1"/>
  </si>
  <si>
    <t>％</t>
    <phoneticPr fontId="1"/>
  </si>
  <si>
    <t>→</t>
    <phoneticPr fontId="1"/>
  </si>
  <si>
    <t>・・・I</t>
    <phoneticPr fontId="1"/>
  </si>
  <si>
    <t>・</t>
    <phoneticPr fontId="1"/>
  </si>
  <si>
    <t>・・・ｎ</t>
    <phoneticPr fontId="1"/>
  </si>
  <si>
    <t>・・・W</t>
    <phoneticPr fontId="1"/>
  </si>
  <si>
    <t>・・・L</t>
    <phoneticPr fontId="1"/>
  </si>
  <si>
    <t>・・・①</t>
    <phoneticPr fontId="1"/>
  </si>
  <si>
    <t>・・・②</t>
    <phoneticPr fontId="1"/>
  </si>
  <si>
    <t>ｍ</t>
    <phoneticPr fontId="1"/>
  </si>
  <si>
    <t>・・・③</t>
    <phoneticPr fontId="1"/>
  </si>
  <si>
    <t>ｍ</t>
    <phoneticPr fontId="1"/>
  </si>
  <si>
    <t>・・・④</t>
    <phoneticPr fontId="1"/>
  </si>
  <si>
    <t>・</t>
    <phoneticPr fontId="1"/>
  </si>
  <si>
    <t>％</t>
    <phoneticPr fontId="1"/>
  </si>
  <si>
    <t>→</t>
    <phoneticPr fontId="1"/>
  </si>
  <si>
    <t>・・・⑤</t>
    <phoneticPr fontId="1"/>
  </si>
  <si>
    <t>・</t>
    <phoneticPr fontId="1"/>
  </si>
  <si>
    <t>・・・⑦</t>
    <phoneticPr fontId="1"/>
  </si>
  <si>
    <t>V</t>
    <phoneticPr fontId="1"/>
  </si>
  <si>
    <t>Ｂ＝（</t>
    <phoneticPr fontId="1"/>
  </si>
  <si>
    <t>3,600,000</t>
    <phoneticPr fontId="1"/>
  </si>
  <si>
    <t>×</t>
    <phoneticPr fontId="1"/>
  </si>
  <si>
    <t>道路敷地幅（W）</t>
    <phoneticPr fontId="1"/>
  </si>
  <si>
    <t>－</t>
    <phoneticPr fontId="1"/>
  </si>
  <si>
    <r>
      <t>／　</t>
    </r>
    <r>
      <rPr>
        <b/>
        <sz val="11"/>
        <rFont val="ＭＳ Ｐ明朝"/>
        <family val="1"/>
        <charset val="128"/>
      </rPr>
      <t>2</t>
    </r>
    <r>
      <rPr>
        <sz val="11"/>
        <rFont val="ＭＳ Ｐ明朝"/>
        <family val="1"/>
        <charset val="128"/>
      </rPr>
      <t>　×</t>
    </r>
    <phoneticPr fontId="1"/>
  </si>
  <si>
    <t>）</t>
    <phoneticPr fontId="1"/>
  </si>
  <si>
    <t>降雨強度⑦</t>
    <phoneticPr fontId="1"/>
  </si>
  <si>
    <t>／</t>
    <phoneticPr fontId="1"/>
  </si>
  <si>
    <t>＝</t>
    <phoneticPr fontId="1"/>
  </si>
  <si>
    <t>・・・⑩</t>
    <phoneticPr fontId="1"/>
  </si>
  <si>
    <t>×</t>
    <phoneticPr fontId="1"/>
  </si>
  <si>
    <t>3,600,000</t>
    <phoneticPr fontId="1"/>
  </si>
  <si>
    <t>／</t>
    <phoneticPr fontId="1"/>
  </si>
  <si>
    <t>＝</t>
    <phoneticPr fontId="1"/>
  </si>
  <si>
    <t>㎡</t>
    <phoneticPr fontId="1"/>
  </si>
  <si>
    <t>・・・⑪</t>
    <phoneticPr fontId="1"/>
  </si>
  <si>
    <t>⑩</t>
    <phoneticPr fontId="1"/>
  </si>
  <si>
    <t>⑪</t>
    <phoneticPr fontId="1"/>
  </si>
  <si>
    <t>＝</t>
    <phoneticPr fontId="1"/>
  </si>
  <si>
    <t>＋</t>
    <phoneticPr fontId="1"/>
  </si>
  <si>
    <t>ｍ</t>
    <phoneticPr fontId="1"/>
  </si>
  <si>
    <t>㎡</t>
    <phoneticPr fontId="1"/>
  </si>
  <si>
    <t xml:space="preserve">流出係数⑤ </t>
    <phoneticPr fontId="1"/>
  </si>
  <si>
    <t>降雨強度⑦</t>
    <phoneticPr fontId="1"/>
  </si>
  <si>
    <t xml:space="preserve">申請地面積② </t>
    <phoneticPr fontId="1"/>
  </si>
  <si>
    <t>1.</t>
    <phoneticPr fontId="1"/>
  </si>
  <si>
    <t>申請地からの雨水流入量＝</t>
    <phoneticPr fontId="1"/>
  </si>
  <si>
    <t>1/3,600,000</t>
    <phoneticPr fontId="1"/>
  </si>
  <si>
    <t>×</t>
    <phoneticPr fontId="1"/>
  </si>
  <si>
    <t>＝</t>
    <phoneticPr fontId="1"/>
  </si>
  <si>
    <t>m3/S</t>
    <phoneticPr fontId="1"/>
  </si>
  <si>
    <t>2.</t>
    <phoneticPr fontId="1"/>
  </si>
  <si>
    <t>＝</t>
    <phoneticPr fontId="1"/>
  </si>
  <si>
    <t>m3/S</t>
    <phoneticPr fontId="1"/>
  </si>
  <si>
    <t>m3/S</t>
    <phoneticPr fontId="1"/>
  </si>
  <si>
    <t>→</t>
    <phoneticPr fontId="1"/>
  </si>
  <si>
    <t>m3/S</t>
    <phoneticPr fontId="1"/>
  </si>
  <si>
    <t>・・・⑥</t>
    <phoneticPr fontId="1"/>
  </si>
  <si>
    <t>・</t>
    <phoneticPr fontId="1"/>
  </si>
  <si>
    <t>〔径〕</t>
    <rPh sb="1" eb="2">
      <t>ケイ</t>
    </rPh>
    <phoneticPr fontId="1"/>
  </si>
  <si>
    <t>管渠断面</t>
    <rPh sb="0" eb="1">
      <t>カン</t>
    </rPh>
    <rPh sb="1" eb="2">
      <t>キョ</t>
    </rPh>
    <rPh sb="2" eb="4">
      <t>ダンメン</t>
    </rPh>
    <phoneticPr fontId="1"/>
  </si>
  <si>
    <t>管渠縦断勾配</t>
    <rPh sb="0" eb="1">
      <t>カン</t>
    </rPh>
    <rPh sb="1" eb="2">
      <t>キョ</t>
    </rPh>
    <rPh sb="2" eb="4">
      <t>ジュウダン</t>
    </rPh>
    <rPh sb="4" eb="6">
      <t>コウバイ</t>
    </rPh>
    <phoneticPr fontId="1"/>
  </si>
  <si>
    <t>管渠の粗度係数</t>
    <rPh sb="0" eb="1">
      <t>カン</t>
    </rPh>
    <rPh sb="1" eb="2">
      <t>キョ</t>
    </rPh>
    <rPh sb="3" eb="4">
      <t>ソ</t>
    </rPh>
    <rPh sb="4" eb="5">
      <t>ド</t>
    </rPh>
    <rPh sb="5" eb="7">
      <t>ケイスウ</t>
    </rPh>
    <phoneticPr fontId="1"/>
  </si>
  <si>
    <t>・</t>
    <phoneticPr fontId="1"/>
  </si>
  <si>
    <t>・・・ｎ</t>
    <phoneticPr fontId="1"/>
  </si>
  <si>
    <t>→</t>
    <phoneticPr fontId="1"/>
  </si>
  <si>
    <t>m3/S</t>
    <phoneticPr fontId="1"/>
  </si>
  <si>
    <t>・・・⑥</t>
    <phoneticPr fontId="1"/>
  </si>
  <si>
    <t>π・D</t>
    <phoneticPr fontId="1"/>
  </si>
  <si>
    <t>管渠縦断勾配</t>
    <rPh sb="0" eb="1">
      <t>カン</t>
    </rPh>
    <rPh sb="1" eb="2">
      <t>ミゾ</t>
    </rPh>
    <rPh sb="2" eb="4">
      <t>ジュウダン</t>
    </rPh>
    <rPh sb="4" eb="6">
      <t>コウバイ</t>
    </rPh>
    <phoneticPr fontId="1"/>
  </si>
  <si>
    <t>㎡</t>
    <phoneticPr fontId="1"/>
  </si>
  <si>
    <t>・・・②</t>
    <phoneticPr fontId="1"/>
  </si>
  <si>
    <t>・・・③</t>
    <phoneticPr fontId="1"/>
  </si>
  <si>
    <t>㎡</t>
    <phoneticPr fontId="1"/>
  </si>
  <si>
    <t>・・・④</t>
    <phoneticPr fontId="1"/>
  </si>
  <si>
    <t>・</t>
    <phoneticPr fontId="1"/>
  </si>
  <si>
    <t>・・・⑤</t>
    <phoneticPr fontId="1"/>
  </si>
  <si>
    <t>・・・⑥</t>
    <phoneticPr fontId="1"/>
  </si>
  <si>
    <t>・・・⑦</t>
    <phoneticPr fontId="1"/>
  </si>
  <si>
    <t>・・・⑨</t>
    <phoneticPr fontId="1"/>
  </si>
  <si>
    <t xml:space="preserve">流出係数⑦ </t>
    <phoneticPr fontId="1"/>
  </si>
  <si>
    <t>降雨強度⑨</t>
    <phoneticPr fontId="1"/>
  </si>
  <si>
    <t xml:space="preserve">申請地面積⑥ </t>
    <phoneticPr fontId="1"/>
  </si>
  <si>
    <t>1.</t>
    <phoneticPr fontId="1"/>
  </si>
  <si>
    <t>・・・（合理式（ラショナル式））</t>
    <phoneticPr fontId="1"/>
  </si>
  <si>
    <t>2.</t>
    <phoneticPr fontId="1"/>
  </si>
  <si>
    <t>3.</t>
    <phoneticPr fontId="1"/>
  </si>
  <si>
    <t>・・・（合理式（ラショナル式））</t>
    <phoneticPr fontId="1"/>
  </si>
  <si>
    <t>4.</t>
    <phoneticPr fontId="1"/>
  </si>
  <si>
    <t>5.</t>
    <phoneticPr fontId="1"/>
  </si>
  <si>
    <t>・・・⑪</t>
    <phoneticPr fontId="1"/>
  </si>
  <si>
    <t>道路排水施設の流下能力（管渠満流）</t>
    <rPh sb="0" eb="2">
      <t>ドウロ</t>
    </rPh>
    <rPh sb="2" eb="4">
      <t>ハイスイ</t>
    </rPh>
    <rPh sb="4" eb="6">
      <t>シセツ</t>
    </rPh>
    <rPh sb="7" eb="9">
      <t>リュウカ</t>
    </rPh>
    <rPh sb="9" eb="11">
      <t>ノウリョク</t>
    </rPh>
    <rPh sb="12" eb="13">
      <t>カン</t>
    </rPh>
    <rPh sb="13" eb="14">
      <t>キョ</t>
    </rPh>
    <rPh sb="14" eb="15">
      <t>マン</t>
    </rPh>
    <rPh sb="15" eb="16">
      <t>リュウ</t>
    </rPh>
    <phoneticPr fontId="1"/>
  </si>
  <si>
    <t>⑩</t>
    <phoneticPr fontId="1"/>
  </si>
  <si>
    <t>⑪</t>
    <phoneticPr fontId="1"/>
  </si>
  <si>
    <t>m3/S</t>
    <phoneticPr fontId="1"/>
  </si>
  <si>
    <t>m3/S</t>
    <phoneticPr fontId="1"/>
  </si>
  <si>
    <t>・</t>
    <phoneticPr fontId="1"/>
  </si>
  <si>
    <t>・・・⑧</t>
    <phoneticPr fontId="1"/>
  </si>
  <si>
    <t>降雨強度⑨</t>
    <phoneticPr fontId="1"/>
  </si>
  <si>
    <t>降雨強度⑦</t>
    <phoneticPr fontId="1"/>
  </si>
  <si>
    <t>【道路排水施設：側溝の場合】</t>
    <rPh sb="1" eb="3">
      <t>ドウロ</t>
    </rPh>
    <rPh sb="3" eb="5">
      <t>ハイスイ</t>
    </rPh>
    <rPh sb="5" eb="7">
      <t>シセツ</t>
    </rPh>
    <rPh sb="8" eb="10">
      <t>ソッコウ</t>
    </rPh>
    <rPh sb="11" eb="13">
      <t>バアイ</t>
    </rPh>
    <phoneticPr fontId="1"/>
  </si>
  <si>
    <t>【道路排水施設：管渠の場合】</t>
    <rPh sb="1" eb="3">
      <t>ドウロ</t>
    </rPh>
    <rPh sb="3" eb="5">
      <t>ハイスイ</t>
    </rPh>
    <rPh sb="5" eb="7">
      <t>シセツ</t>
    </rPh>
    <rPh sb="8" eb="9">
      <t>カン</t>
    </rPh>
    <rPh sb="9" eb="10">
      <t>キョ</t>
    </rPh>
    <rPh sb="11" eb="13">
      <t>バアイ</t>
    </rPh>
    <phoneticPr fontId="1"/>
  </si>
  <si>
    <t>・</t>
    <phoneticPr fontId="1"/>
  </si>
  <si>
    <t>・・・ｎ</t>
    <phoneticPr fontId="1"/>
  </si>
  <si>
    <t>→</t>
    <phoneticPr fontId="1"/>
  </si>
  <si>
    <t>・・・⑥</t>
    <phoneticPr fontId="1"/>
  </si>
  <si>
    <t>市街化区域・ＤＩＤ地区</t>
    <rPh sb="0" eb="3">
      <t>シガイカ</t>
    </rPh>
    <rPh sb="3" eb="5">
      <t>クイキ</t>
    </rPh>
    <rPh sb="9" eb="11">
      <t>チク</t>
    </rPh>
    <phoneticPr fontId="1"/>
  </si>
  <si>
    <t>その他区域</t>
    <rPh sb="2" eb="3">
      <t>タ</t>
    </rPh>
    <rPh sb="3" eb="5">
      <t>クイキ</t>
    </rPh>
    <phoneticPr fontId="1"/>
  </si>
  <si>
    <t>全地区平坦地（側溝）（管渠）</t>
    <rPh sb="0" eb="3">
      <t>ゼンチク</t>
    </rPh>
    <rPh sb="3" eb="6">
      <t>ヘイタンチ</t>
    </rPh>
    <rPh sb="7" eb="9">
      <t>ソッコウ</t>
    </rPh>
    <rPh sb="11" eb="13">
      <t>カンキョ</t>
    </rPh>
    <phoneticPr fontId="1"/>
  </si>
  <si>
    <t>市街化区域・ＤＩＤ地区（側溝）（管渠）</t>
    <rPh sb="0" eb="3">
      <t>シガイカ</t>
    </rPh>
    <rPh sb="3" eb="5">
      <t>クイキ</t>
    </rPh>
    <rPh sb="9" eb="11">
      <t>チク</t>
    </rPh>
    <phoneticPr fontId="1"/>
  </si>
  <si>
    <t>その他区域（側溝）（管渠）</t>
    <rPh sb="2" eb="3">
      <t>タ</t>
    </rPh>
    <rPh sb="3" eb="5">
      <t>クイキ</t>
    </rPh>
    <phoneticPr fontId="1"/>
  </si>
  <si>
    <t>シート</t>
    <phoneticPr fontId="1"/>
  </si>
  <si>
    <t>平坦地</t>
    <rPh sb="0" eb="3">
      <t>ヘイタンチ</t>
    </rPh>
    <phoneticPr fontId="1"/>
  </si>
  <si>
    <t>区域</t>
    <rPh sb="0" eb="2">
      <t>クイキ</t>
    </rPh>
    <phoneticPr fontId="1"/>
  </si>
  <si>
    <t>○</t>
    <phoneticPr fontId="1"/>
  </si>
  <si>
    <t>○</t>
    <phoneticPr fontId="1"/>
  </si>
  <si>
    <t>計算シートの適用</t>
    <rPh sb="0" eb="2">
      <t>ケイサン</t>
    </rPh>
    <rPh sb="6" eb="8">
      <t>テキヨウ</t>
    </rPh>
    <phoneticPr fontId="1"/>
  </si>
  <si>
    <t>〔非浸透敷地率〕</t>
    <rPh sb="1" eb="2">
      <t>ヒ</t>
    </rPh>
    <rPh sb="2" eb="4">
      <t>シントウ</t>
    </rPh>
    <rPh sb="4" eb="6">
      <t>シキチ</t>
    </rPh>
    <rPh sb="6" eb="7">
      <t>リツ</t>
    </rPh>
    <phoneticPr fontId="1"/>
  </si>
  <si>
    <t xml:space="preserve">流量 Q ＝ 0.7・A・V ＝ </t>
    <rPh sb="0" eb="2">
      <t>リュウリョウ</t>
    </rPh>
    <phoneticPr fontId="1"/>
  </si>
  <si>
    <r>
      <t>・降雨強度は、３年確率の１０分間降雨強度（</t>
    </r>
    <r>
      <rPr>
        <b/>
        <sz val="11"/>
        <color indexed="10"/>
        <rFont val="ＭＳ Ｐ明朝"/>
        <family val="1"/>
        <charset val="128"/>
      </rPr>
      <t>100㎜/h</t>
    </r>
    <r>
      <rPr>
        <b/>
        <sz val="11"/>
        <rFont val="ＭＳ Ｐ明朝"/>
        <family val="1"/>
        <charset val="128"/>
      </rPr>
      <t>）を標準とする。</t>
    </r>
    <rPh sb="1" eb="3">
      <t>コウウ</t>
    </rPh>
    <rPh sb="3" eb="5">
      <t>キョウド</t>
    </rPh>
    <rPh sb="8" eb="9">
      <t>ネン</t>
    </rPh>
    <rPh sb="9" eb="11">
      <t>カクリツ</t>
    </rPh>
    <rPh sb="14" eb="15">
      <t>フン</t>
    </rPh>
    <rPh sb="15" eb="16">
      <t>カン</t>
    </rPh>
    <rPh sb="16" eb="18">
      <t>コウウ</t>
    </rPh>
    <rPh sb="18" eb="20">
      <t>キョウド</t>
    </rPh>
    <rPh sb="29" eb="31">
      <t>ヒョウジュン</t>
    </rPh>
    <phoneticPr fontId="1"/>
  </si>
  <si>
    <r>
      <t>コンクリート２次製品の場合 ：</t>
    </r>
    <r>
      <rPr>
        <b/>
        <sz val="11"/>
        <color indexed="10"/>
        <rFont val="ＭＳ Ｐ明朝"/>
        <family val="1"/>
        <charset val="128"/>
      </rPr>
      <t xml:space="preserve"> 0.013</t>
    </r>
    <rPh sb="7" eb="8">
      <t>ジ</t>
    </rPh>
    <rPh sb="8" eb="10">
      <t>セイヒン</t>
    </rPh>
    <rPh sb="11" eb="13">
      <t>バアイ</t>
    </rPh>
    <phoneticPr fontId="1"/>
  </si>
  <si>
    <r>
      <t xml:space="preserve">現場打ちコンクリートの場合 ： </t>
    </r>
    <r>
      <rPr>
        <b/>
        <sz val="11"/>
        <color indexed="10"/>
        <rFont val="ＭＳ Ｐ明朝"/>
        <family val="1"/>
        <charset val="128"/>
      </rPr>
      <t>0.015</t>
    </r>
    <rPh sb="0" eb="2">
      <t>ゲンバ</t>
    </rPh>
    <rPh sb="2" eb="3">
      <t>ウ</t>
    </rPh>
    <rPh sb="11" eb="13">
      <t>バアイ</t>
    </rPh>
    <phoneticPr fontId="1"/>
  </si>
  <si>
    <r>
      <t>・側溝等の粗度係数は、下記のとおり</t>
    </r>
    <r>
      <rPr>
        <b/>
        <sz val="11"/>
        <rFont val="ＭＳ Ｐ明朝"/>
        <family val="1"/>
        <charset val="128"/>
      </rPr>
      <t>とする。</t>
    </r>
    <rPh sb="1" eb="3">
      <t>ソッコウ</t>
    </rPh>
    <rPh sb="3" eb="4">
      <t>ナド</t>
    </rPh>
    <rPh sb="5" eb="6">
      <t>ソ</t>
    </rPh>
    <rPh sb="6" eb="7">
      <t>ド</t>
    </rPh>
    <rPh sb="7" eb="9">
      <t>ケイスウ</t>
    </rPh>
    <rPh sb="11" eb="13">
      <t>カキ</t>
    </rPh>
    <phoneticPr fontId="1"/>
  </si>
  <si>
    <r>
      <t xml:space="preserve">コンクリート管の場合 ： </t>
    </r>
    <r>
      <rPr>
        <b/>
        <sz val="11"/>
        <color indexed="10"/>
        <rFont val="ＭＳ Ｐ明朝"/>
        <family val="1"/>
        <charset val="128"/>
      </rPr>
      <t>0.013</t>
    </r>
    <rPh sb="6" eb="7">
      <t>カン</t>
    </rPh>
    <rPh sb="8" eb="10">
      <t>バアイ</t>
    </rPh>
    <phoneticPr fontId="1"/>
  </si>
  <si>
    <r>
      <t>塩化ビニル管の場合 ：</t>
    </r>
    <r>
      <rPr>
        <b/>
        <sz val="11"/>
        <color indexed="10"/>
        <rFont val="ＭＳ Ｐ明朝"/>
        <family val="1"/>
        <charset val="128"/>
      </rPr>
      <t xml:space="preserve"> 0.010</t>
    </r>
    <rPh sb="0" eb="2">
      <t>エンカ</t>
    </rPh>
    <rPh sb="5" eb="6">
      <t>カン</t>
    </rPh>
    <rPh sb="7" eb="9">
      <t>バアイ</t>
    </rPh>
    <phoneticPr fontId="1"/>
  </si>
  <si>
    <t>・実際の敷地面積に対する計画非浸透敷地の割合</t>
    <rPh sb="1" eb="3">
      <t>ジッサイ</t>
    </rPh>
    <rPh sb="4" eb="6">
      <t>シキチ</t>
    </rPh>
    <rPh sb="6" eb="8">
      <t>メンセキ</t>
    </rPh>
    <rPh sb="9" eb="10">
      <t>タイ</t>
    </rPh>
    <rPh sb="12" eb="14">
      <t>ケイカク</t>
    </rPh>
    <rPh sb="14" eb="15">
      <t>ヒ</t>
    </rPh>
    <rPh sb="15" eb="17">
      <t>シントウ</t>
    </rPh>
    <rPh sb="17" eb="19">
      <t>シキチ</t>
    </rPh>
    <rPh sb="20" eb="22">
      <t>ワリアイ</t>
    </rPh>
    <phoneticPr fontId="1"/>
  </si>
  <si>
    <t>←</t>
    <phoneticPr fontId="1"/>
  </si>
  <si>
    <t>コンクリート管は、0.013、塩化ビニル管は、0.010</t>
    <rPh sb="6" eb="7">
      <t>カン</t>
    </rPh>
    <rPh sb="15" eb="17">
      <t>エンカ</t>
    </rPh>
    <rPh sb="20" eb="21">
      <t>カン</t>
    </rPh>
    <phoneticPr fontId="1"/>
  </si>
  <si>
    <t>コンクリート管は：0.013、塩化ビニル管は：0.010</t>
    <rPh sb="6" eb="7">
      <t>カン</t>
    </rPh>
    <rPh sb="15" eb="17">
      <t>エンカ</t>
    </rPh>
    <rPh sb="20" eb="21">
      <t>カン</t>
    </rPh>
    <phoneticPr fontId="1"/>
  </si>
  <si>
    <t>コンクリート２次製品は：0.013、現場打ちコンクリートは：0.015</t>
    <rPh sb="7" eb="8">
      <t>ジ</t>
    </rPh>
    <rPh sb="8" eb="10">
      <t>セイヒン</t>
    </rPh>
    <rPh sb="18" eb="20">
      <t>ゲンバ</t>
    </rPh>
    <rPh sb="20" eb="21">
      <t>ウ</t>
    </rPh>
    <phoneticPr fontId="1"/>
  </si>
  <si>
    <t>コンクリート次製品は：0.013、現場打ちコンクリートは：0.015</t>
    <rPh sb="6" eb="7">
      <t>ジ</t>
    </rPh>
    <rPh sb="7" eb="9">
      <t>セイヒン</t>
    </rPh>
    <rPh sb="17" eb="19">
      <t>ゲンバ</t>
    </rPh>
    <rPh sb="19" eb="20">
      <t>ウ</t>
    </rPh>
    <phoneticPr fontId="1"/>
  </si>
  <si>
    <t>　但し、既存住宅等で不明確、且つ浸透敷地割合算出が困難な場合は、用途地域ごとの建坪率を用いても良い。</t>
    <rPh sb="1" eb="2">
      <t>タダ</t>
    </rPh>
    <rPh sb="4" eb="6">
      <t>キゾン</t>
    </rPh>
    <rPh sb="6" eb="8">
      <t>ジュウタク</t>
    </rPh>
    <rPh sb="8" eb="9">
      <t>ナド</t>
    </rPh>
    <rPh sb="10" eb="13">
      <t>フメイカク</t>
    </rPh>
    <rPh sb="14" eb="15">
      <t>カ</t>
    </rPh>
    <rPh sb="16" eb="18">
      <t>シントウ</t>
    </rPh>
    <rPh sb="18" eb="20">
      <t>シキチ</t>
    </rPh>
    <rPh sb="20" eb="22">
      <t>ワリアイ</t>
    </rPh>
    <rPh sb="22" eb="24">
      <t>サンシュツ</t>
    </rPh>
    <rPh sb="25" eb="27">
      <t>コンナン</t>
    </rPh>
    <rPh sb="28" eb="30">
      <t>バアイ</t>
    </rPh>
    <rPh sb="32" eb="34">
      <t>ヨウト</t>
    </rPh>
    <rPh sb="34" eb="36">
      <t>チイキ</t>
    </rPh>
    <rPh sb="39" eb="41">
      <t>タテツボ</t>
    </rPh>
    <rPh sb="41" eb="42">
      <t>リツ</t>
    </rPh>
    <rPh sb="43" eb="44">
      <t>モチ</t>
    </rPh>
    <rPh sb="47" eb="48">
      <t>ヨ</t>
    </rPh>
    <phoneticPr fontId="1"/>
  </si>
  <si>
    <t>愛知県一宮建設事務所　維持管理課　管理担当・審査担当</t>
    <rPh sb="0" eb="3">
      <t>アイチケン</t>
    </rPh>
    <rPh sb="3" eb="5">
      <t>イチノミヤ</t>
    </rPh>
    <rPh sb="5" eb="7">
      <t>ケンセツ</t>
    </rPh>
    <rPh sb="7" eb="10">
      <t>ジムショ</t>
    </rPh>
    <rPh sb="11" eb="13">
      <t>イジ</t>
    </rPh>
    <rPh sb="13" eb="15">
      <t>カンリ</t>
    </rPh>
    <rPh sb="15" eb="16">
      <t>カ</t>
    </rPh>
    <rPh sb="17" eb="19">
      <t>カンリ</t>
    </rPh>
    <rPh sb="19" eb="21">
      <t>タントウ</t>
    </rPh>
    <rPh sb="22" eb="24">
      <t>シンサ</t>
    </rPh>
    <rPh sb="24" eb="26">
      <t>タントウ</t>
    </rPh>
    <phoneticPr fontId="1"/>
  </si>
  <si>
    <t>道　路</t>
    <rPh sb="0" eb="1">
      <t>ミチ</t>
    </rPh>
    <rPh sb="2" eb="3">
      <t>ミチ</t>
    </rPh>
    <phoneticPr fontId="1"/>
  </si>
  <si>
    <t>受入否分の申請地面積</t>
    <rPh sb="0" eb="2">
      <t>ウケイレ</t>
    </rPh>
    <rPh sb="2" eb="3">
      <t>ヒ</t>
    </rPh>
    <rPh sb="3" eb="4">
      <t>ブン</t>
    </rPh>
    <rPh sb="4" eb="5">
      <t>カブン</t>
    </rPh>
    <rPh sb="5" eb="7">
      <t>シンセイ</t>
    </rPh>
    <rPh sb="7" eb="8">
      <t>チ</t>
    </rPh>
    <rPh sb="8" eb="10">
      <t>メンセキ</t>
    </rPh>
    <phoneticPr fontId="1"/>
  </si>
  <si>
    <t>H≦1.5m</t>
    <phoneticPr fontId="1"/>
  </si>
  <si>
    <r>
      <t>土壌の飽和透水係数 K</t>
    </r>
    <r>
      <rPr>
        <vertAlign val="subscript"/>
        <sz val="11"/>
        <rFont val="ＭＳ Ｐ明朝"/>
        <family val="1"/>
        <charset val="128"/>
      </rPr>
      <t xml:space="preserve">0 </t>
    </r>
    <r>
      <rPr>
        <sz val="11"/>
        <rFont val="ＭＳ Ｐ明朝"/>
        <family val="1"/>
        <charset val="128"/>
      </rPr>
      <t>＝</t>
    </r>
    <rPh sb="0" eb="2">
      <t>ドジョウ</t>
    </rPh>
    <rPh sb="3" eb="5">
      <t>ホウワ</t>
    </rPh>
    <rPh sb="5" eb="7">
      <t>トウスイ</t>
    </rPh>
    <rPh sb="7" eb="9">
      <t>ケイスウ</t>
    </rPh>
    <phoneticPr fontId="1"/>
  </si>
  <si>
    <t>影響係数（定数） C ＝ K1×K2 ＝</t>
    <rPh sb="0" eb="2">
      <t>エイキョウ</t>
    </rPh>
    <rPh sb="2" eb="4">
      <t>ケイスウ</t>
    </rPh>
    <rPh sb="5" eb="7">
      <t>テイスウ</t>
    </rPh>
    <phoneticPr fontId="1"/>
  </si>
  <si>
    <t xml:space="preserve">目づまりの影響 </t>
    <rPh sb="0" eb="1">
      <t>メ</t>
    </rPh>
    <rPh sb="5" eb="7">
      <t>エイキョウ</t>
    </rPh>
    <phoneticPr fontId="1"/>
  </si>
  <si>
    <t>K2＝</t>
    <phoneticPr fontId="1"/>
  </si>
  <si>
    <t xml:space="preserve">地下水位による影響 </t>
    <rPh sb="0" eb="2">
      <t>チカ</t>
    </rPh>
    <rPh sb="2" eb="4">
      <t>スイイ</t>
    </rPh>
    <rPh sb="7" eb="9">
      <t>エイキョウ</t>
    </rPh>
    <phoneticPr fontId="1"/>
  </si>
  <si>
    <t>K1＝</t>
    <phoneticPr fontId="1"/>
  </si>
  <si>
    <r>
      <t>比浸透量 K</t>
    </r>
    <r>
      <rPr>
        <vertAlign val="subscript"/>
        <sz val="11"/>
        <rFont val="ＭＳ Ｐ明朝"/>
        <family val="1"/>
        <charset val="128"/>
      </rPr>
      <t>f</t>
    </r>
    <r>
      <rPr>
        <sz val="11"/>
        <rFont val="ＭＳ Ｐ明朝"/>
        <family val="1"/>
        <charset val="128"/>
      </rPr>
      <t>＝</t>
    </r>
    <rPh sb="0" eb="1">
      <t>ヒ</t>
    </rPh>
    <rPh sb="1" eb="3">
      <t>シントウ</t>
    </rPh>
    <rPh sb="3" eb="4">
      <t>リョウ</t>
    </rPh>
    <phoneticPr fontId="1"/>
  </si>
  <si>
    <t>１㎡当たりの透水性舗装の能力 ④＝②＋③＝</t>
    <rPh sb="2" eb="3">
      <t>ア</t>
    </rPh>
    <rPh sb="6" eb="8">
      <t>トウスイ</t>
    </rPh>
    <rPh sb="8" eb="9">
      <t>セイ</t>
    </rPh>
    <rPh sb="9" eb="11">
      <t>ホソウ</t>
    </rPh>
    <rPh sb="12" eb="14">
      <t>ノウリョク</t>
    </rPh>
    <phoneticPr fontId="1"/>
  </si>
  <si>
    <r>
      <t>m</t>
    </r>
    <r>
      <rPr>
        <vertAlign val="superscript"/>
        <sz val="11"/>
        <rFont val="ＭＳ Ｐ明朝"/>
        <family val="1"/>
        <charset val="128"/>
      </rPr>
      <t>3</t>
    </r>
    <r>
      <rPr>
        <sz val="11"/>
        <rFont val="ＭＳ Ｐ明朝"/>
        <family val="1"/>
        <charset val="128"/>
      </rPr>
      <t>/㎡</t>
    </r>
    <phoneticPr fontId="1"/>
  </si>
  <si>
    <t>透水性舗装の必要面積 　①／④　＝</t>
    <rPh sb="0" eb="2">
      <t>トウスイ</t>
    </rPh>
    <rPh sb="2" eb="3">
      <t>セイ</t>
    </rPh>
    <rPh sb="3" eb="5">
      <t>ホソウ</t>
    </rPh>
    <rPh sb="6" eb="8">
      <t>ヒツヨウ</t>
    </rPh>
    <rPh sb="8" eb="10">
      <t>メンセキ</t>
    </rPh>
    <phoneticPr fontId="1"/>
  </si>
  <si>
    <r>
      <t>m</t>
    </r>
    <r>
      <rPr>
        <vertAlign val="superscript"/>
        <sz val="11"/>
        <rFont val="ＭＳ Ｐ明朝"/>
        <family val="1"/>
        <charset val="128"/>
      </rPr>
      <t>3</t>
    </r>
    <r>
      <rPr>
        <sz val="11"/>
        <rFont val="ＭＳ Ｐ明朝"/>
        <family val="1"/>
        <charset val="128"/>
      </rPr>
      <t>/h</t>
    </r>
    <phoneticPr fontId="1"/>
  </si>
  <si>
    <r>
      <t>基準浸透量 Q</t>
    </r>
    <r>
      <rPr>
        <vertAlign val="subscript"/>
        <sz val="11"/>
        <rFont val="ＭＳ Ｐ明朝"/>
        <family val="1"/>
        <charset val="128"/>
      </rPr>
      <t>f　</t>
    </r>
    <r>
      <rPr>
        <sz val="11"/>
        <rFont val="ＭＳ Ｐ明朝"/>
        <family val="1"/>
        <charset val="128"/>
      </rPr>
      <t>＝ K</t>
    </r>
    <r>
      <rPr>
        <vertAlign val="subscript"/>
        <sz val="11"/>
        <rFont val="ＭＳ Ｐ明朝"/>
        <family val="1"/>
        <charset val="128"/>
      </rPr>
      <t>0</t>
    </r>
    <r>
      <rPr>
        <sz val="11"/>
        <rFont val="ＭＳ Ｐ明朝"/>
        <family val="1"/>
        <charset val="128"/>
      </rPr>
      <t xml:space="preserve"> × K</t>
    </r>
    <r>
      <rPr>
        <vertAlign val="subscript"/>
        <sz val="11"/>
        <rFont val="ＭＳ Ｐ明朝"/>
        <family val="1"/>
        <charset val="128"/>
      </rPr>
      <t xml:space="preserve">f </t>
    </r>
    <r>
      <rPr>
        <sz val="11"/>
        <rFont val="ＭＳ Ｐ明朝"/>
        <family val="1"/>
        <charset val="128"/>
      </rPr>
      <t>× Ｃ ＝</t>
    </r>
    <rPh sb="0" eb="2">
      <t>キジュン</t>
    </rPh>
    <rPh sb="2" eb="4">
      <t>シントウ</t>
    </rPh>
    <rPh sb="4" eb="5">
      <t>リョウ</t>
    </rPh>
    <phoneticPr fontId="1"/>
  </si>
  <si>
    <r>
      <t>１㎡当り浸透量 Q ＝Q</t>
    </r>
    <r>
      <rPr>
        <vertAlign val="subscript"/>
        <sz val="11"/>
        <rFont val="ＭＳ Ｐ明朝"/>
        <family val="1"/>
        <charset val="128"/>
      </rPr>
      <t>f</t>
    </r>
    <r>
      <rPr>
        <sz val="11"/>
        <rFont val="ＭＳ Ｐ明朝"/>
        <family val="1"/>
        <charset val="128"/>
      </rPr>
      <t xml:space="preserve"> ＝</t>
    </r>
    <rPh sb="4" eb="6">
      <t>シントウ</t>
    </rPh>
    <rPh sb="6" eb="7">
      <t>リョウ</t>
    </rPh>
    <phoneticPr fontId="1"/>
  </si>
  <si>
    <t>㎡/㎡</t>
    <phoneticPr fontId="1"/>
  </si>
  <si>
    <t>m/h</t>
    <phoneticPr fontId="1"/>
  </si>
  <si>
    <r>
      <t>比浸透量K</t>
    </r>
    <r>
      <rPr>
        <vertAlign val="subscript"/>
        <sz val="11"/>
        <rFont val="ＭＳ Ｐ明朝"/>
        <family val="1"/>
        <charset val="128"/>
      </rPr>
      <t xml:space="preserve">f </t>
    </r>
    <r>
      <rPr>
        <sz val="11"/>
        <rFont val="ＭＳ Ｐ明朝"/>
        <family val="1"/>
        <charset val="128"/>
      </rPr>
      <t>＝</t>
    </r>
    <rPh sb="0" eb="1">
      <t>ヒ</t>
    </rPh>
    <rPh sb="1" eb="3">
      <t>シントウ</t>
    </rPh>
    <rPh sb="3" eb="4">
      <t>リョウ</t>
    </rPh>
    <phoneticPr fontId="1"/>
  </si>
  <si>
    <t>aH＋b ＝</t>
    <phoneticPr fontId="1"/>
  </si>
  <si>
    <t>㎡/m</t>
    <phoneticPr fontId="1"/>
  </si>
  <si>
    <t>1.34B＋0.677＝</t>
    <phoneticPr fontId="1"/>
  </si>
  <si>
    <t>・・・〈新川流域〉参考値</t>
    <rPh sb="4" eb="6">
      <t>シンカワ</t>
    </rPh>
    <rPh sb="6" eb="8">
      <t>リュウイキ</t>
    </rPh>
    <rPh sb="9" eb="12">
      <t>サンコウチ</t>
    </rPh>
    <phoneticPr fontId="1"/>
  </si>
  <si>
    <r>
      <t>１ｍ当り浸透量 Q ＝Q</t>
    </r>
    <r>
      <rPr>
        <vertAlign val="subscript"/>
        <sz val="11"/>
        <rFont val="ＭＳ Ｐ明朝"/>
        <family val="1"/>
        <charset val="128"/>
      </rPr>
      <t>f</t>
    </r>
    <r>
      <rPr>
        <sz val="11"/>
        <rFont val="ＭＳ Ｐ明朝"/>
        <family val="1"/>
        <charset val="128"/>
      </rPr>
      <t xml:space="preserve"> ＝</t>
    </r>
    <rPh sb="4" eb="6">
      <t>シントウ</t>
    </rPh>
    <rPh sb="6" eb="7">
      <t>リョウ</t>
    </rPh>
    <phoneticPr fontId="1"/>
  </si>
  <si>
    <t>１ｍ当たりのトレンチの能力 ④＝②＋③＝</t>
    <rPh sb="2" eb="3">
      <t>ア</t>
    </rPh>
    <rPh sb="11" eb="13">
      <t>ノウリョク</t>
    </rPh>
    <phoneticPr fontId="1"/>
  </si>
  <si>
    <t>浸透トレンチの必要延長　 ①／④　＝</t>
    <rPh sb="0" eb="2">
      <t>シントウ</t>
    </rPh>
    <rPh sb="7" eb="9">
      <t>ヒツヨウ</t>
    </rPh>
    <rPh sb="9" eb="11">
      <t>エンチョウ</t>
    </rPh>
    <phoneticPr fontId="1"/>
  </si>
  <si>
    <t>〔Ｌ、Ｂが１ｍ以下の場合〕</t>
    <rPh sb="7" eb="9">
      <t>イカ</t>
    </rPh>
    <rPh sb="10" eb="12">
      <t>バアイ</t>
    </rPh>
    <phoneticPr fontId="1"/>
  </si>
  <si>
    <t>㎡/個</t>
    <rPh sb="2" eb="3">
      <t>コ</t>
    </rPh>
    <phoneticPr fontId="1"/>
  </si>
  <si>
    <r>
      <t>１個当り浸透量 Q ＝Q</t>
    </r>
    <r>
      <rPr>
        <vertAlign val="subscript"/>
        <sz val="11"/>
        <rFont val="ＭＳ Ｐ明朝"/>
        <family val="1"/>
        <charset val="128"/>
      </rPr>
      <t>f</t>
    </r>
    <r>
      <rPr>
        <sz val="11"/>
        <rFont val="ＭＳ Ｐ明朝"/>
        <family val="1"/>
        <charset val="128"/>
      </rPr>
      <t xml:space="preserve"> ＝</t>
    </r>
    <rPh sb="1" eb="2">
      <t>コ</t>
    </rPh>
    <rPh sb="4" eb="6">
      <t>シントウ</t>
    </rPh>
    <rPh sb="6" eb="7">
      <t>リョウ</t>
    </rPh>
    <phoneticPr fontId="1"/>
  </si>
  <si>
    <t>１個当たりのトレンチの能力 ④＝②＋③＝</t>
    <rPh sb="1" eb="2">
      <t>コ</t>
    </rPh>
    <rPh sb="2" eb="3">
      <t>ア</t>
    </rPh>
    <rPh sb="11" eb="13">
      <t>ノウリョク</t>
    </rPh>
    <phoneticPr fontId="1"/>
  </si>
  <si>
    <t>浸透ますの必要個数　 ①／④　＝</t>
    <rPh sb="0" eb="2">
      <t>シントウ</t>
    </rPh>
    <rPh sb="5" eb="7">
      <t>ヒツヨウ</t>
    </rPh>
    <rPh sb="7" eb="9">
      <t>コスウ</t>
    </rPh>
    <phoneticPr fontId="1"/>
  </si>
  <si>
    <t>受入否分の流量の算出</t>
    <rPh sb="0" eb="1">
      <t>ウ</t>
    </rPh>
    <rPh sb="1" eb="2">
      <t>イ</t>
    </rPh>
    <rPh sb="2" eb="3">
      <t>ヒ</t>
    </rPh>
    <rPh sb="3" eb="4">
      <t>ブン</t>
    </rPh>
    <rPh sb="5" eb="7">
      <t>リュウリョウ</t>
    </rPh>
    <rPh sb="6" eb="7">
      <t>リョウ</t>
    </rPh>
    <rPh sb="8" eb="10">
      <t>サンシュツ</t>
    </rPh>
    <phoneticPr fontId="1"/>
  </si>
  <si>
    <t>受入可分の流量の算出</t>
    <rPh sb="0" eb="1">
      <t>ウ</t>
    </rPh>
    <rPh sb="1" eb="2">
      <t>イ</t>
    </rPh>
    <rPh sb="2" eb="3">
      <t>カ</t>
    </rPh>
    <rPh sb="3" eb="4">
      <t>ブン</t>
    </rPh>
    <rPh sb="5" eb="7">
      <t>リュウリョウ</t>
    </rPh>
    <rPh sb="6" eb="7">
      <t>リョウ</t>
    </rPh>
    <rPh sb="8" eb="10">
      <t>サンシュツ</t>
    </rPh>
    <phoneticPr fontId="1"/>
  </si>
  <si>
    <t>山間・     丘陵地</t>
    <rPh sb="0" eb="2">
      <t>サンカン</t>
    </rPh>
    <rPh sb="8" eb="11">
      <t>キュウリョウチ</t>
    </rPh>
    <phoneticPr fontId="1"/>
  </si>
  <si>
    <t>1.</t>
    <phoneticPr fontId="1"/>
  </si>
  <si>
    <t>2.</t>
    <phoneticPr fontId="1"/>
  </si>
  <si>
    <t>排水の受入れ否分の敷地面積算定について</t>
    <rPh sb="0" eb="2">
      <t>ハイスイ</t>
    </rPh>
    <rPh sb="3" eb="5">
      <t>ウケイ</t>
    </rPh>
    <rPh sb="6" eb="7">
      <t>ヒ</t>
    </rPh>
    <rPh sb="7" eb="8">
      <t>ブン</t>
    </rPh>
    <rPh sb="9" eb="11">
      <t>シキチ</t>
    </rPh>
    <rPh sb="11" eb="13">
      <t>メンセキ</t>
    </rPh>
    <rPh sb="13" eb="15">
      <t>サンテイ</t>
    </rPh>
    <phoneticPr fontId="1"/>
  </si>
  <si>
    <t>【敷地が正方形、長方形、及びそれに近似する形状】</t>
    <rPh sb="1" eb="3">
      <t>シキチ</t>
    </rPh>
    <rPh sb="4" eb="6">
      <t>セイホウ</t>
    </rPh>
    <rPh sb="6" eb="7">
      <t>ケイ</t>
    </rPh>
    <rPh sb="8" eb="11">
      <t>チョウホウケイ</t>
    </rPh>
    <rPh sb="12" eb="13">
      <t>オヨ</t>
    </rPh>
    <rPh sb="17" eb="19">
      <t>キンジ</t>
    </rPh>
    <rPh sb="21" eb="23">
      <t>ケイジョウ</t>
    </rPh>
    <phoneticPr fontId="1"/>
  </si>
  <si>
    <t>【敷地が上図以外の形状】</t>
    <rPh sb="1" eb="3">
      <t>シキチ</t>
    </rPh>
    <rPh sb="4" eb="6">
      <t>ジョウズ</t>
    </rPh>
    <rPh sb="6" eb="8">
      <t>イガイ</t>
    </rPh>
    <rPh sb="9" eb="11">
      <t>ケイジョウ</t>
    </rPh>
    <rPh sb="10" eb="11">
      <t>ヘンケイ</t>
    </rPh>
    <phoneticPr fontId="1"/>
  </si>
  <si>
    <t>申請地が平坦地の場合は、全地区平坦地（側溝）（管渠）を使用してください。</t>
    <rPh sb="0" eb="2">
      <t>シンセイ</t>
    </rPh>
    <rPh sb="2" eb="3">
      <t>チ</t>
    </rPh>
    <rPh sb="4" eb="7">
      <t>ヘイタンチ</t>
    </rPh>
    <rPh sb="8" eb="10">
      <t>バアイ</t>
    </rPh>
    <rPh sb="27" eb="29">
      <t>シヨウ</t>
    </rPh>
    <phoneticPr fontId="1"/>
  </si>
  <si>
    <t>※</t>
    <phoneticPr fontId="1"/>
  </si>
  <si>
    <r>
      <rPr>
        <b/>
        <sz val="14"/>
        <rFont val="HG丸ｺﾞｼｯｸM-PRO"/>
        <family val="3"/>
        <charset val="128"/>
      </rPr>
      <t xml:space="preserve">(A) </t>
    </r>
    <r>
      <rPr>
        <sz val="14"/>
        <rFont val="HG丸ｺﾞｼｯｸM-PRO"/>
        <family val="3"/>
        <charset val="128"/>
      </rPr>
      <t>算定書</t>
    </r>
    <r>
      <rPr>
        <b/>
        <sz val="14"/>
        <color theme="3" tint="-0.249977111117893"/>
        <rFont val="HG丸ｺﾞｼｯｸM-PRO"/>
        <family val="3"/>
        <charset val="128"/>
      </rPr>
      <t>使用可</t>
    </r>
    <r>
      <rPr>
        <sz val="14"/>
        <rFont val="HG丸ｺﾞｼｯｸM-PRO"/>
        <family val="3"/>
        <charset val="128"/>
      </rPr>
      <t>の標準敷地形状図</t>
    </r>
    <rPh sb="4" eb="6">
      <t>サンテイ</t>
    </rPh>
    <rPh sb="6" eb="7">
      <t>ショ</t>
    </rPh>
    <rPh sb="7" eb="9">
      <t>シヨウ</t>
    </rPh>
    <rPh sb="9" eb="10">
      <t>カ</t>
    </rPh>
    <rPh sb="11" eb="13">
      <t>ヒョウジュン</t>
    </rPh>
    <rPh sb="13" eb="15">
      <t>シキチ</t>
    </rPh>
    <rPh sb="15" eb="17">
      <t>ケイジョウ</t>
    </rPh>
    <rPh sb="17" eb="18">
      <t>ズ</t>
    </rPh>
    <phoneticPr fontId="1"/>
  </si>
  <si>
    <r>
      <rPr>
        <b/>
        <sz val="14"/>
        <rFont val="HG丸ｺﾞｼｯｸM-PRO"/>
        <family val="3"/>
        <charset val="128"/>
      </rPr>
      <t xml:space="preserve">(B) </t>
    </r>
    <r>
      <rPr>
        <sz val="14"/>
        <rFont val="HG丸ｺﾞｼｯｸM-PRO"/>
        <family val="3"/>
        <charset val="128"/>
      </rPr>
      <t>算定書</t>
    </r>
    <r>
      <rPr>
        <b/>
        <sz val="14"/>
        <color rgb="FFFF0000"/>
        <rFont val="HG丸ｺﾞｼｯｸM-PRO"/>
        <family val="3"/>
        <charset val="128"/>
      </rPr>
      <t>使用不可</t>
    </r>
    <r>
      <rPr>
        <sz val="14"/>
        <rFont val="HG丸ｺﾞｼｯｸM-PRO"/>
        <family val="3"/>
        <charset val="128"/>
      </rPr>
      <t>の敷地形状図</t>
    </r>
    <rPh sb="4" eb="6">
      <t>サンテイ</t>
    </rPh>
    <rPh sb="6" eb="7">
      <t>ショ</t>
    </rPh>
    <rPh sb="7" eb="9">
      <t>シヨウ</t>
    </rPh>
    <rPh sb="9" eb="11">
      <t>フカ</t>
    </rPh>
    <rPh sb="12" eb="14">
      <t>シキチ</t>
    </rPh>
    <rPh sb="14" eb="16">
      <t>ケイジョウ</t>
    </rPh>
    <rPh sb="16" eb="17">
      <t>ズ</t>
    </rPh>
    <phoneticPr fontId="1"/>
  </si>
  <si>
    <t>　受入れ可幅は、土地の形状に係わらず、道路敷地界から道路に平行の距離分までとし、受入れ否区域は、実際の形状に合わせた面積を算出すること。</t>
    <rPh sb="1" eb="2">
      <t>ウ</t>
    </rPh>
    <rPh sb="2" eb="3">
      <t>イ</t>
    </rPh>
    <rPh sb="4" eb="5">
      <t>カ</t>
    </rPh>
    <rPh sb="5" eb="6">
      <t>ハバ</t>
    </rPh>
    <rPh sb="14" eb="15">
      <t>カカ</t>
    </rPh>
    <rPh sb="19" eb="21">
      <t>ドウロ</t>
    </rPh>
    <rPh sb="21" eb="23">
      <t>シキチ</t>
    </rPh>
    <rPh sb="23" eb="24">
      <t>カイ</t>
    </rPh>
    <rPh sb="26" eb="28">
      <t>ドウロ</t>
    </rPh>
    <rPh sb="29" eb="31">
      <t>ヘイコウ</t>
    </rPh>
    <rPh sb="32" eb="34">
      <t>キョリ</t>
    </rPh>
    <rPh sb="34" eb="35">
      <t>ブン</t>
    </rPh>
    <rPh sb="40" eb="41">
      <t>ウ</t>
    </rPh>
    <rPh sb="41" eb="42">
      <t>イ</t>
    </rPh>
    <rPh sb="43" eb="44">
      <t>ヒ</t>
    </rPh>
    <rPh sb="44" eb="46">
      <t>クイキ</t>
    </rPh>
    <rPh sb="48" eb="50">
      <t>ジッサイ</t>
    </rPh>
    <rPh sb="51" eb="53">
      <t>ケイジョウ</t>
    </rPh>
    <rPh sb="54" eb="55">
      <t>ア</t>
    </rPh>
    <rPh sb="58" eb="60">
      <t>メンセキ</t>
    </rPh>
    <rPh sb="61" eb="63">
      <t>サンシュツ</t>
    </rPh>
    <phoneticPr fontId="1"/>
  </si>
  <si>
    <t>　但し、下図（Ａ）の申請地土地形状の場合は、本算定書の自動計算書により、算定してよい。</t>
    <rPh sb="1" eb="2">
      <t>タダ</t>
    </rPh>
    <rPh sb="4" eb="6">
      <t>カズ</t>
    </rPh>
    <rPh sb="10" eb="12">
      <t>シンセイ</t>
    </rPh>
    <rPh sb="12" eb="13">
      <t>チ</t>
    </rPh>
    <rPh sb="13" eb="15">
      <t>トチ</t>
    </rPh>
    <rPh sb="15" eb="17">
      <t>ケイジョウ</t>
    </rPh>
    <rPh sb="18" eb="20">
      <t>バアイ</t>
    </rPh>
    <rPh sb="22" eb="23">
      <t>ホン</t>
    </rPh>
    <rPh sb="23" eb="25">
      <t>サンテイ</t>
    </rPh>
    <rPh sb="25" eb="26">
      <t>ショ</t>
    </rPh>
    <rPh sb="27" eb="29">
      <t>ジドウ</t>
    </rPh>
    <rPh sb="29" eb="31">
      <t>ケイサン</t>
    </rPh>
    <rPh sb="31" eb="32">
      <t>ショ</t>
    </rPh>
    <rPh sb="36" eb="38">
      <t>サンテイ</t>
    </rPh>
    <phoneticPr fontId="1"/>
  </si>
  <si>
    <t>【敷地が正方形、長方形、及びそれに近似する形状に適用】</t>
    <rPh sb="24" eb="26">
      <t>テキヨウ</t>
    </rPh>
    <phoneticPr fontId="1"/>
  </si>
  <si>
    <t>受入れ否分の浸透対策</t>
    <rPh sb="0" eb="1">
      <t>ウ</t>
    </rPh>
    <rPh sb="1" eb="2">
      <t>イ</t>
    </rPh>
    <rPh sb="3" eb="4">
      <t>ヒ</t>
    </rPh>
    <rPh sb="4" eb="5">
      <t>ブン</t>
    </rPh>
    <rPh sb="6" eb="8">
      <t>シントウ</t>
    </rPh>
    <rPh sb="8" eb="10">
      <t>タイサク</t>
    </rPh>
    <phoneticPr fontId="1"/>
  </si>
  <si>
    <t>各種浸透対策実施の場合に使用</t>
    <rPh sb="0" eb="2">
      <t>カクシュ</t>
    </rPh>
    <rPh sb="2" eb="4">
      <t>シントウ</t>
    </rPh>
    <rPh sb="4" eb="6">
      <t>タイサク</t>
    </rPh>
    <rPh sb="6" eb="8">
      <t>ジッシ</t>
    </rPh>
    <rPh sb="9" eb="11">
      <t>バアイ</t>
    </rPh>
    <rPh sb="12" eb="14">
      <t>シヨウ</t>
    </rPh>
    <phoneticPr fontId="1"/>
  </si>
  <si>
    <t>工　種</t>
    <rPh sb="0" eb="1">
      <t>コウ</t>
    </rPh>
    <rPh sb="2" eb="3">
      <t>タネ</t>
    </rPh>
    <phoneticPr fontId="1"/>
  </si>
  <si>
    <r>
      <t>m</t>
    </r>
    <r>
      <rPr>
        <vertAlign val="superscript"/>
        <sz val="11"/>
        <rFont val="ＭＳ Ｐ明朝"/>
        <family val="1"/>
        <charset val="128"/>
      </rPr>
      <t>3</t>
    </r>
    <r>
      <rPr>
        <sz val="11"/>
        <rFont val="ＭＳ Ｐ明朝"/>
        <family val="1"/>
        <charset val="128"/>
      </rPr>
      <t>/h/個</t>
    </r>
    <rPh sb="5" eb="6">
      <t>コ</t>
    </rPh>
    <phoneticPr fontId="1"/>
  </si>
  <si>
    <r>
      <t>m</t>
    </r>
    <r>
      <rPr>
        <vertAlign val="superscript"/>
        <sz val="11"/>
        <rFont val="ＭＳ Ｐ明朝"/>
        <family val="1"/>
        <charset val="128"/>
      </rPr>
      <t>3</t>
    </r>
    <r>
      <rPr>
        <sz val="11"/>
        <rFont val="ＭＳ Ｐ明朝"/>
        <family val="1"/>
        <charset val="128"/>
      </rPr>
      <t>/h/m</t>
    </r>
    <phoneticPr fontId="1"/>
  </si>
  <si>
    <r>
      <t>m</t>
    </r>
    <r>
      <rPr>
        <vertAlign val="superscript"/>
        <sz val="11"/>
        <rFont val="ＭＳ Ｐ明朝"/>
        <family val="1"/>
        <charset val="128"/>
      </rPr>
      <t>3</t>
    </r>
    <r>
      <rPr>
        <sz val="11"/>
        <rFont val="ＭＳ Ｐ明朝"/>
        <family val="1"/>
        <charset val="128"/>
      </rPr>
      <t>/h/㎡</t>
    </r>
    <phoneticPr fontId="1"/>
  </si>
  <si>
    <t>浸透トレンチ</t>
    <rPh sb="0" eb="2">
      <t>シントウ</t>
    </rPh>
    <phoneticPr fontId="1"/>
  </si>
  <si>
    <t>透水性舗装</t>
    <rPh sb="0" eb="3">
      <t>トウスイセイ</t>
    </rPh>
    <rPh sb="3" eb="5">
      <t>ホソウ</t>
    </rPh>
    <phoneticPr fontId="1"/>
  </si>
  <si>
    <t>浸透ます</t>
    <rPh sb="0" eb="2">
      <t>シントウ</t>
    </rPh>
    <phoneticPr fontId="1"/>
  </si>
  <si>
    <t>対策の有無</t>
    <rPh sb="0" eb="2">
      <t>タイサク</t>
    </rPh>
    <rPh sb="3" eb="5">
      <t>ウム</t>
    </rPh>
    <phoneticPr fontId="1"/>
  </si>
  <si>
    <t>有</t>
    <rPh sb="0" eb="1">
      <t>ア</t>
    </rPh>
    <phoneticPr fontId="1"/>
  </si>
  <si>
    <t>無</t>
    <rPh sb="0" eb="1">
      <t>ナ</t>
    </rPh>
    <phoneticPr fontId="1"/>
  </si>
  <si>
    <t>対策の　　　有無</t>
    <rPh sb="0" eb="2">
      <t>タイサク</t>
    </rPh>
    <rPh sb="6" eb="8">
      <t>ウム</t>
    </rPh>
    <phoneticPr fontId="1"/>
  </si>
  <si>
    <r>
      <t>単位当り浸透対策量　　　　　　　　　　　　　 (m</t>
    </r>
    <r>
      <rPr>
        <vertAlign val="superscript"/>
        <sz val="11"/>
        <rFont val="ＭＳ Ｐ明朝"/>
        <family val="1"/>
        <charset val="128"/>
      </rPr>
      <t>3</t>
    </r>
    <r>
      <rPr>
        <sz val="11"/>
        <rFont val="ＭＳ Ｐ明朝"/>
        <family val="1"/>
        <charset val="128"/>
      </rPr>
      <t>/h)</t>
    </r>
    <rPh sb="0" eb="2">
      <t>タンイ</t>
    </rPh>
    <rPh sb="2" eb="3">
      <t>ア</t>
    </rPh>
    <rPh sb="4" eb="6">
      <t>シントウ</t>
    </rPh>
    <rPh sb="6" eb="8">
      <t>タイサク</t>
    </rPh>
    <rPh sb="8" eb="9">
      <t>リョウ</t>
    </rPh>
    <phoneticPr fontId="1"/>
  </si>
  <si>
    <r>
      <t>対策量 　　　　　　　　　　　(m</t>
    </r>
    <r>
      <rPr>
        <vertAlign val="superscript"/>
        <sz val="11"/>
        <rFont val="ＭＳ Ｐ明朝"/>
        <family val="1"/>
        <charset val="128"/>
      </rPr>
      <t>3</t>
    </r>
    <r>
      <rPr>
        <sz val="11"/>
        <rFont val="ＭＳ Ｐ明朝"/>
        <family val="1"/>
        <charset val="128"/>
      </rPr>
      <t>/h)</t>
    </r>
    <rPh sb="0" eb="2">
      <t>タイサク</t>
    </rPh>
    <rPh sb="2" eb="3">
      <t>リョウ</t>
    </rPh>
    <phoneticPr fontId="1"/>
  </si>
  <si>
    <t>単位</t>
    <rPh sb="0" eb="2">
      <t>タンイ</t>
    </rPh>
    <phoneticPr fontId="1"/>
  </si>
  <si>
    <t>数　量</t>
    <rPh sb="0" eb="1">
      <t>カズ</t>
    </rPh>
    <rPh sb="2" eb="3">
      <t>リョウ</t>
    </rPh>
    <phoneticPr fontId="1"/>
  </si>
  <si>
    <t>ｍ</t>
    <phoneticPr fontId="1"/>
  </si>
  <si>
    <t>㎡</t>
    <phoneticPr fontId="1"/>
  </si>
  <si>
    <t>個</t>
    <rPh sb="0" eb="1">
      <t>コ</t>
    </rPh>
    <phoneticPr fontId="1"/>
  </si>
  <si>
    <t>合計</t>
    <rPh sb="0" eb="2">
      <t>ゴウケイ</t>
    </rPh>
    <phoneticPr fontId="1"/>
  </si>
  <si>
    <t>受入否分の雨水対策量＝</t>
    <rPh sb="7" eb="9">
      <t>タイサク</t>
    </rPh>
    <phoneticPr fontId="1"/>
  </si>
  <si>
    <t>対策結果</t>
    <rPh sb="0" eb="2">
      <t>タイサク</t>
    </rPh>
    <rPh sb="2" eb="4">
      <t>ケッカ</t>
    </rPh>
    <phoneticPr fontId="1"/>
  </si>
  <si>
    <t>受入否分の雨水対策量　　　　　　　　　　　　　　　　　　　　　　　　　　　　　　　　　　　　　　　</t>
    <rPh sb="7" eb="9">
      <t>タイサク</t>
    </rPh>
    <phoneticPr fontId="1"/>
  </si>
  <si>
    <r>
      <t>m</t>
    </r>
    <r>
      <rPr>
        <vertAlign val="superscript"/>
        <sz val="11"/>
        <rFont val="ＭＳ Ｐ明朝"/>
        <family val="1"/>
        <charset val="128"/>
      </rPr>
      <t>3</t>
    </r>
    <r>
      <rPr>
        <sz val="11"/>
        <rFont val="ＭＳ Ｐ明朝"/>
        <family val="1"/>
        <charset val="128"/>
      </rPr>
      <t>/s</t>
    </r>
    <phoneticPr fontId="1"/>
  </si>
  <si>
    <r>
      <t>ｍ</t>
    </r>
    <r>
      <rPr>
        <vertAlign val="superscript"/>
        <sz val="11"/>
        <rFont val="ＭＳ Ｐ明朝"/>
        <family val="1"/>
        <charset val="128"/>
      </rPr>
      <t>3</t>
    </r>
    <r>
      <rPr>
        <sz val="11"/>
        <rFont val="ＭＳ Ｐ明朝"/>
        <family val="1"/>
        <charset val="128"/>
      </rPr>
      <t>/日</t>
    </r>
    <rPh sb="3" eb="4">
      <t>ニチ</t>
    </rPh>
    <phoneticPr fontId="1"/>
  </si>
  <si>
    <r>
      <t>ｍ</t>
    </r>
    <r>
      <rPr>
        <vertAlign val="superscript"/>
        <sz val="11"/>
        <rFont val="ＭＳ Ｐ明朝"/>
        <family val="1"/>
        <charset val="128"/>
      </rPr>
      <t>3</t>
    </r>
    <r>
      <rPr>
        <sz val="11"/>
        <rFont val="ＭＳ Ｐ明朝"/>
        <family val="1"/>
        <charset val="128"/>
      </rPr>
      <t>/s</t>
    </r>
    <phoneticPr fontId="1"/>
  </si>
  <si>
    <r>
      <t>ｍ</t>
    </r>
    <r>
      <rPr>
        <vertAlign val="superscript"/>
        <sz val="11"/>
        <rFont val="ＭＳ Ｐ明朝"/>
        <family val="1"/>
        <charset val="128"/>
      </rPr>
      <t>3</t>
    </r>
    <r>
      <rPr>
        <sz val="11"/>
        <rFont val="ＭＳ Ｐ明朝"/>
        <family val="1"/>
        <charset val="128"/>
      </rPr>
      <t>/s</t>
    </r>
    <phoneticPr fontId="1"/>
  </si>
  <si>
    <t>《浸透対策設置の注意事項》</t>
    <rPh sb="1" eb="3">
      <t>シントウ</t>
    </rPh>
    <rPh sb="3" eb="5">
      <t>タイサク</t>
    </rPh>
    <rPh sb="5" eb="7">
      <t>セッチ</t>
    </rPh>
    <rPh sb="8" eb="10">
      <t>チュウイ</t>
    </rPh>
    <rPh sb="10" eb="12">
      <t>ジコウ</t>
    </rPh>
    <phoneticPr fontId="1"/>
  </si>
  <si>
    <t>　その他浸透対策工法を採用する場合は、「雨水浸透阻害行為許可のための雨水貯留浸透施設設計・施工技術指針」（新川・境川（逢妻川）・猿渡川流域編）平成２５年４月愛知県建設部河川課を参照してください。</t>
    <rPh sb="3" eb="4">
      <t>タ</t>
    </rPh>
    <rPh sb="4" eb="6">
      <t>シントウ</t>
    </rPh>
    <rPh sb="6" eb="8">
      <t>タイサク</t>
    </rPh>
    <rPh sb="8" eb="10">
      <t>コウホウ</t>
    </rPh>
    <rPh sb="11" eb="13">
      <t>サイヨウ</t>
    </rPh>
    <rPh sb="15" eb="17">
      <t>バアイ</t>
    </rPh>
    <rPh sb="20" eb="22">
      <t>ウスイ</t>
    </rPh>
    <rPh sb="22" eb="24">
      <t>シントウ</t>
    </rPh>
    <rPh sb="24" eb="26">
      <t>ソガイ</t>
    </rPh>
    <rPh sb="26" eb="28">
      <t>コウイ</t>
    </rPh>
    <rPh sb="28" eb="30">
      <t>キョカ</t>
    </rPh>
    <rPh sb="34" eb="36">
      <t>ウスイ</t>
    </rPh>
    <rPh sb="36" eb="38">
      <t>チョリュウ</t>
    </rPh>
    <rPh sb="38" eb="40">
      <t>シントウ</t>
    </rPh>
    <rPh sb="40" eb="42">
      <t>シセツ</t>
    </rPh>
    <rPh sb="42" eb="44">
      <t>セッケイ</t>
    </rPh>
    <rPh sb="45" eb="47">
      <t>セコウ</t>
    </rPh>
    <rPh sb="47" eb="49">
      <t>ギジュツ</t>
    </rPh>
    <rPh sb="49" eb="51">
      <t>シシン</t>
    </rPh>
    <rPh sb="53" eb="55">
      <t>シンカワ</t>
    </rPh>
    <rPh sb="56" eb="57">
      <t>サカイ</t>
    </rPh>
    <rPh sb="57" eb="58">
      <t>カワ</t>
    </rPh>
    <rPh sb="59" eb="60">
      <t>ア</t>
    </rPh>
    <rPh sb="60" eb="61">
      <t>ツマ</t>
    </rPh>
    <rPh sb="61" eb="62">
      <t>カワ</t>
    </rPh>
    <rPh sb="64" eb="65">
      <t>サル</t>
    </rPh>
    <rPh sb="65" eb="66">
      <t>ワタ</t>
    </rPh>
    <rPh sb="66" eb="67">
      <t>カワ</t>
    </rPh>
    <rPh sb="67" eb="69">
      <t>リュウイキ</t>
    </rPh>
    <rPh sb="69" eb="70">
      <t>ヘン</t>
    </rPh>
    <rPh sb="71" eb="73">
      <t>ヘイセイ</t>
    </rPh>
    <rPh sb="75" eb="76">
      <t>ネン</t>
    </rPh>
    <rPh sb="77" eb="78">
      <t>ツキ</t>
    </rPh>
    <rPh sb="78" eb="81">
      <t>アイチケン</t>
    </rPh>
    <rPh sb="81" eb="84">
      <t>ケンセツブ</t>
    </rPh>
    <rPh sb="84" eb="86">
      <t>カセン</t>
    </rPh>
    <rPh sb="86" eb="87">
      <t>カ</t>
    </rPh>
    <rPh sb="88" eb="90">
      <t>サンショウ</t>
    </rPh>
    <phoneticPr fontId="1"/>
  </si>
  <si>
    <t>　浸透対策施設設置箇所は、受入れ否分面積を受け入れる敷地の流末側に設置してください。</t>
    <rPh sb="5" eb="7">
      <t>シセツ</t>
    </rPh>
    <rPh sb="9" eb="11">
      <t>カショ</t>
    </rPh>
    <rPh sb="13" eb="14">
      <t>ウ</t>
    </rPh>
    <rPh sb="14" eb="15">
      <t>イ</t>
    </rPh>
    <rPh sb="16" eb="17">
      <t>ヒ</t>
    </rPh>
    <rPh sb="26" eb="28">
      <t>シキチ</t>
    </rPh>
    <rPh sb="31" eb="32">
      <t>ガワ</t>
    </rPh>
    <phoneticPr fontId="1"/>
  </si>
  <si>
    <t>　排水受入れ可区域と否区域を明確に分離し、図面に表示すること。</t>
    <rPh sb="1" eb="3">
      <t>ハイスイ</t>
    </rPh>
    <rPh sb="6" eb="7">
      <t>カ</t>
    </rPh>
    <rPh sb="7" eb="9">
      <t>クイキ</t>
    </rPh>
    <rPh sb="11" eb="13">
      <t>クイキ</t>
    </rPh>
    <rPh sb="14" eb="16">
      <t>メイカク</t>
    </rPh>
    <rPh sb="17" eb="19">
      <t>ブンリ</t>
    </rPh>
    <rPh sb="21" eb="23">
      <t>ズメン</t>
    </rPh>
    <rPh sb="24" eb="26">
      <t>ヒョウジ</t>
    </rPh>
    <phoneticPr fontId="1"/>
  </si>
  <si>
    <t>1)</t>
    <phoneticPr fontId="1"/>
  </si>
  <si>
    <t>2)</t>
    <phoneticPr fontId="1"/>
  </si>
  <si>
    <t>3)</t>
    <phoneticPr fontId="1"/>
  </si>
  <si>
    <r>
      <t>　→</t>
    </r>
    <r>
      <rPr>
        <sz val="10"/>
        <rFont val="ＭＳ Ｐゴシック"/>
        <family val="3"/>
        <charset val="128"/>
      </rPr>
      <t xml:space="preserve"> </t>
    </r>
    <r>
      <rPr>
        <sz val="10"/>
        <rFont val="HG丸ｺﾞｼｯｸM-PRO"/>
        <family val="3"/>
        <charset val="128"/>
      </rPr>
      <t>愛知県河川課ホームページからダウンロードできます。</t>
    </r>
    <r>
      <rPr>
        <sz val="10"/>
        <rFont val="ＭＳ Ｐゴシック"/>
        <family val="3"/>
        <charset val="128"/>
      </rPr>
      <t>【http://www.pref.aichi.jp/kasen/】</t>
    </r>
    <rPh sb="3" eb="6">
      <t>アイチケン</t>
    </rPh>
    <rPh sb="6" eb="8">
      <t>カセン</t>
    </rPh>
    <rPh sb="8" eb="9">
      <t>カ</t>
    </rPh>
    <phoneticPr fontId="1"/>
  </si>
  <si>
    <t>（このシートは、「浸透トレンチ」、「浸透ます」、「透水性舗装」、の各シートとリンクしています。）</t>
    <rPh sb="9" eb="11">
      <t>シントウ</t>
    </rPh>
    <rPh sb="18" eb="20">
      <t>シントウ</t>
    </rPh>
    <rPh sb="33" eb="34">
      <t>カク</t>
    </rPh>
    <phoneticPr fontId="1"/>
  </si>
  <si>
    <t>【この排水計算書は、申請者の方への参考資料及び申請に活用して頂くために作成したものです。】</t>
    <rPh sb="3" eb="5">
      <t>ハイスイ</t>
    </rPh>
    <rPh sb="5" eb="7">
      <t>ケイサン</t>
    </rPh>
    <rPh sb="7" eb="8">
      <t>ショ</t>
    </rPh>
    <rPh sb="10" eb="13">
      <t>シンセイシャ</t>
    </rPh>
    <rPh sb="14" eb="15">
      <t>カタ</t>
    </rPh>
    <rPh sb="17" eb="19">
      <t>サンコウ</t>
    </rPh>
    <rPh sb="19" eb="21">
      <t>シリョウ</t>
    </rPh>
    <rPh sb="21" eb="22">
      <t>オヨ</t>
    </rPh>
    <rPh sb="23" eb="25">
      <t>シンセイ</t>
    </rPh>
    <rPh sb="26" eb="28">
      <t>カツヨウ</t>
    </rPh>
    <rPh sb="30" eb="31">
      <t>イタダ</t>
    </rPh>
    <rPh sb="35" eb="37">
      <t>サクセイ</t>
    </rPh>
    <phoneticPr fontId="1"/>
  </si>
  <si>
    <t>・・・受入否分の雨水対策量</t>
    <phoneticPr fontId="1"/>
  </si>
  <si>
    <t>平成２９年４月</t>
    <rPh sb="0" eb="2">
      <t>ヘイセイ</t>
    </rPh>
    <rPh sb="4" eb="5">
      <t>ネン</t>
    </rPh>
    <rPh sb="6" eb="7">
      <t>ツキ</t>
    </rPh>
    <phoneticPr fontId="1"/>
  </si>
  <si>
    <t>側溝</t>
    <rPh sb="0" eb="2">
      <t>ソッコウ</t>
    </rPh>
    <phoneticPr fontId="1"/>
  </si>
  <si>
    <t>管渠</t>
    <rPh sb="0" eb="2">
      <t>カンキョ</t>
    </rPh>
    <phoneticPr fontId="1"/>
  </si>
  <si>
    <t>全地区平坦</t>
    <rPh sb="0" eb="1">
      <t>ゼン</t>
    </rPh>
    <rPh sb="1" eb="3">
      <t>チク</t>
    </rPh>
    <rPh sb="3" eb="5">
      <t>ヘイタン</t>
    </rPh>
    <phoneticPr fontId="1"/>
  </si>
  <si>
    <t>全地区平坦　側溝</t>
    <rPh sb="0" eb="1">
      <t>ゼン</t>
    </rPh>
    <rPh sb="1" eb="3">
      <t>チク</t>
    </rPh>
    <rPh sb="3" eb="5">
      <t>ヘイタン</t>
    </rPh>
    <rPh sb="6" eb="8">
      <t>ソッコウ</t>
    </rPh>
    <phoneticPr fontId="1"/>
  </si>
  <si>
    <t>その他区域　側溝</t>
    <rPh sb="2" eb="3">
      <t>タ</t>
    </rPh>
    <rPh sb="3" eb="5">
      <t>クイキ</t>
    </rPh>
    <rPh sb="6" eb="8">
      <t>ソッコウ</t>
    </rPh>
    <phoneticPr fontId="1"/>
  </si>
  <si>
    <t>その他区域　管渠</t>
    <rPh sb="2" eb="3">
      <t>タ</t>
    </rPh>
    <rPh sb="3" eb="5">
      <t>クイキ</t>
    </rPh>
    <rPh sb="6" eb="8">
      <t>カンキョ</t>
    </rPh>
    <phoneticPr fontId="1"/>
  </si>
  <si>
    <t>全地区平坦　管渠</t>
    <rPh sb="0" eb="1">
      <t>ゼン</t>
    </rPh>
    <rPh sb="1" eb="3">
      <t>チク</t>
    </rPh>
    <rPh sb="3" eb="5">
      <t>ヘイタン</t>
    </rPh>
    <rPh sb="6" eb="8">
      <t>カンキョ</t>
    </rPh>
    <phoneticPr fontId="1"/>
  </si>
  <si>
    <t>市街化区域外のＤＩＤ地区のため0.6を採用</t>
    <phoneticPr fontId="1"/>
  </si>
  <si>
    <t>選択数量（m3/s）</t>
    <rPh sb="0" eb="2">
      <t>センタク</t>
    </rPh>
    <rPh sb="2" eb="4">
      <t>スウリョウ</t>
    </rPh>
    <phoneticPr fontId="1"/>
  </si>
  <si>
    <t>受入否分の雨水対策量（m3/h）</t>
    <phoneticPr fontId="1"/>
  </si>
  <si>
    <t>その他浸透貯留対策</t>
    <rPh sb="2" eb="3">
      <t>タ</t>
    </rPh>
    <rPh sb="3" eb="5">
      <t>シントウ</t>
    </rPh>
    <rPh sb="5" eb="7">
      <t>チョリュウ</t>
    </rPh>
    <rPh sb="7" eb="9">
      <t>タイサク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</si>
</sst>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0.00000_ "/>
    <numFmt numFmtId="177" formatCode="0;_ꀀ"/>
    <numFmt numFmtId="178" formatCode="0.0;_ꀀ"/>
    <numFmt numFmtId="179" formatCode="0.00;_ꀀ"/>
    <numFmt numFmtId="180" formatCode="0.00;_鰀"/>
    <numFmt numFmtId="181" formatCode="0.0000;_怀"/>
    <numFmt numFmtId="182" formatCode="0.0000000;_怀"/>
    <numFmt numFmtId="183" formatCode="0.0000_ "/>
    <numFmt numFmtId="184" formatCode="0.000_ "/>
    <numFmt numFmtId="185" formatCode="0.00_ "/>
    <numFmt numFmtId="186" formatCode="0.0_ "/>
    <numFmt numFmtId="187" formatCode="0.000;_ꀀ"/>
    <numFmt numFmtId="188" formatCode="0.000;_倀"/>
    <numFmt numFmtId="189" formatCode="0.000;_鰀"/>
    <numFmt numFmtId="190" formatCode="0_ "/>
    <numFmt numFmtId="191" formatCode="0.00000"/>
    <numFmt numFmtId="192" formatCode="0.0000"/>
    <numFmt numFmtId="193" formatCode="#,##0.00000;[Red]\-#,##0.00000"/>
    <numFmt numFmtId="194" formatCode="0.0"/>
  </numFmts>
  <fonts count="41">
    <font>
      <sz val="11"/>
      <name val="ＭＳ Ｐゴシック"/>
      <family val="3"/>
      <charset val="128"/>
    </font>
    <font>
      <sz val="6"/>
      <name val="ＭＳ Ｐゴシック"/>
      <family val="3"/>
      <charset val="128"/>
    </font>
    <font>
      <b/>
      <sz val="12"/>
      <name val="ＭＳ Ｐ明朝"/>
      <family val="1"/>
      <charset val="128"/>
    </font>
    <font>
      <sz val="11"/>
      <name val="ＭＳ Ｐ明朝"/>
      <family val="1"/>
      <charset val="128"/>
    </font>
    <font>
      <b/>
      <sz val="14"/>
      <name val="ＭＳ Ｐ明朝"/>
      <family val="1"/>
      <charset val="128"/>
    </font>
    <font>
      <sz val="8"/>
      <name val="ＭＳ Ｐ明朝"/>
      <family val="1"/>
      <charset val="128"/>
    </font>
    <font>
      <sz val="10"/>
      <name val="ＭＳ Ｐ明朝"/>
      <family val="1"/>
      <charset val="128"/>
    </font>
    <font>
      <sz val="9"/>
      <name val="ＭＳ Ｐ明朝"/>
      <family val="1"/>
      <charset val="128"/>
    </font>
    <font>
      <b/>
      <sz val="11"/>
      <color indexed="10"/>
      <name val="ＭＳ Ｐ明朝"/>
      <family val="1"/>
      <charset val="128"/>
    </font>
    <font>
      <b/>
      <sz val="11"/>
      <color indexed="18"/>
      <name val="ＭＳ Ｐ明朝"/>
      <family val="1"/>
      <charset val="128"/>
    </font>
    <font>
      <vertAlign val="superscript"/>
      <sz val="11"/>
      <name val="ＭＳ Ｐ明朝"/>
      <family val="1"/>
      <charset val="128"/>
    </font>
    <font>
      <b/>
      <sz val="11"/>
      <name val="ＭＳ Ｐ明朝"/>
      <family val="1"/>
      <charset val="128"/>
    </font>
    <font>
      <b/>
      <sz val="10"/>
      <name val="ＭＳ Ｐ明朝"/>
      <family val="1"/>
      <charset val="128"/>
    </font>
    <font>
      <b/>
      <sz val="16"/>
      <color indexed="10"/>
      <name val="ＭＳ Ｐ明朝"/>
      <family val="1"/>
      <charset val="128"/>
    </font>
    <font>
      <b/>
      <sz val="18"/>
      <name val="ＭＳ Ｐ明朝"/>
      <family val="1"/>
      <charset val="128"/>
    </font>
    <font>
      <vertAlign val="subscript"/>
      <sz val="11"/>
      <name val="ＭＳ Ｐ明朝"/>
      <family val="1"/>
      <charset val="128"/>
    </font>
    <font>
      <sz val="14"/>
      <name val="ＭＳ Ｐ明朝"/>
      <family val="1"/>
      <charset val="128"/>
    </font>
    <font>
      <sz val="11"/>
      <color indexed="10"/>
      <name val="ＭＳ Ｐ明朝"/>
      <family val="1"/>
      <charset val="128"/>
    </font>
    <font>
      <b/>
      <sz val="12"/>
      <color indexed="10"/>
      <name val="ＭＳ Ｐ明朝"/>
      <family val="1"/>
      <charset val="128"/>
    </font>
    <font>
      <b/>
      <sz val="10"/>
      <color indexed="12"/>
      <name val="ＭＳ Ｐ明朝"/>
      <family val="1"/>
      <charset val="128"/>
    </font>
    <font>
      <b/>
      <sz val="11"/>
      <name val="HG丸ｺﾞｼｯｸM-PRO"/>
      <family val="3"/>
      <charset val="128"/>
    </font>
    <font>
      <b/>
      <sz val="12"/>
      <color rgb="FFFF0000"/>
      <name val="ＭＳ Ｐ明朝"/>
      <family val="1"/>
      <charset val="128"/>
    </font>
    <font>
      <sz val="14"/>
      <name val="HG丸ｺﾞｼｯｸM-PRO"/>
      <family val="3"/>
      <charset val="128"/>
    </font>
    <font>
      <sz val="11"/>
      <name val="HG丸ｺﾞｼｯｸM-PRO"/>
      <family val="3"/>
      <charset val="128"/>
    </font>
    <font>
      <b/>
      <sz val="14"/>
      <name val="HG丸ｺﾞｼｯｸM-PRO"/>
      <family val="3"/>
      <charset val="128"/>
    </font>
    <font>
      <b/>
      <sz val="14"/>
      <color theme="3" tint="-0.249977111117893"/>
      <name val="HG丸ｺﾞｼｯｸM-PRO"/>
      <family val="3"/>
      <charset val="128"/>
    </font>
    <font>
      <b/>
      <sz val="14"/>
      <color rgb="FFFF0000"/>
      <name val="HG丸ｺﾞｼｯｸM-PRO"/>
      <family val="3"/>
      <charset val="128"/>
    </font>
    <font>
      <b/>
      <sz val="11"/>
      <color theme="8" tint="-0.499984740745262"/>
      <name val="ＭＳ Ｐ明朝"/>
      <family val="1"/>
      <charset val="128"/>
    </font>
    <font>
      <b/>
      <sz val="11"/>
      <color theme="5" tint="-0.249977111117893"/>
      <name val="HG丸ｺﾞｼｯｸM-PRO"/>
      <family val="3"/>
      <charset val="128"/>
    </font>
    <font>
      <b/>
      <sz val="11"/>
      <color rgb="FF0070C0"/>
      <name val="ＭＳ Ｐ明朝"/>
      <family val="1"/>
      <charset val="128"/>
    </font>
    <font>
      <b/>
      <sz val="11"/>
      <color rgb="FFC00000"/>
      <name val="ＭＳ Ｐ明朝"/>
      <family val="1"/>
      <charset val="128"/>
    </font>
    <font>
      <b/>
      <sz val="14"/>
      <color rgb="FFFF0000"/>
      <name val="ＭＳ Ｐ明朝"/>
      <family val="1"/>
      <charset val="128"/>
    </font>
    <font>
      <sz val="10"/>
      <name val="HG丸ｺﾞｼｯｸM-PRO"/>
      <family val="3"/>
      <charset val="128"/>
    </font>
    <font>
      <sz val="10"/>
      <name val="ＭＳ Ｐゴシック"/>
      <family val="3"/>
      <charset val="128"/>
    </font>
    <font>
      <b/>
      <sz val="9"/>
      <name val="ＭＳ Ｐ明朝"/>
      <family val="1"/>
      <charset val="128"/>
    </font>
    <font>
      <b/>
      <sz val="11"/>
      <color rgb="FFFF0000"/>
      <name val="ＭＳ Ｐ明朝"/>
      <family val="1"/>
      <charset val="128"/>
    </font>
    <font>
      <b/>
      <sz val="16"/>
      <name val="HG丸ｺﾞｼｯｸM-PRO"/>
      <family val="3"/>
      <charset val="128"/>
    </font>
    <font>
      <sz val="11"/>
      <name val="ＭＳ Ｐゴシック"/>
      <family val="3"/>
      <charset val="128"/>
    </font>
    <font>
      <sz val="9"/>
      <color indexed="10"/>
      <name val="MS P ゴシック"/>
      <family val="3"/>
      <charset val="128"/>
    </font>
    <font>
      <sz val="6"/>
      <name val="ＭＳ Ｐ明朝"/>
      <family val="1"/>
      <charset val="128"/>
    </font>
    <font>
      <b/>
      <sz val="9"/>
      <color indexed="10"/>
      <name val="MS P ゴシック"/>
      <family val="3"/>
      <charset val="128"/>
    </font>
  </fonts>
  <fills count="12">
    <fill>
      <patternFill patternType="none"/>
    </fill>
    <fill>
      <patternFill patternType="gray125"/>
    </fill>
    <fill>
      <patternFill patternType="solid">
        <fgColor indexed="43"/>
        <bgColor indexed="64"/>
      </patternFill>
    </fill>
    <fill>
      <patternFill patternType="lightUp"/>
    </fill>
    <fill>
      <patternFill patternType="solid">
        <fgColor indexed="42"/>
        <bgColor indexed="64"/>
      </patternFill>
    </fill>
    <fill>
      <patternFill patternType="lightDown"/>
    </fill>
    <fill>
      <patternFill patternType="solid">
        <fgColor indexed="41"/>
        <bgColor indexed="64"/>
      </patternFill>
    </fill>
    <fill>
      <patternFill patternType="solid">
        <fgColor rgb="FFFFFF99"/>
        <bgColor indexed="64"/>
      </patternFill>
    </fill>
    <fill>
      <patternFill patternType="solid">
        <fgColor theme="9" tint="0.59999389629810485"/>
        <bgColor indexed="64"/>
      </patternFill>
    </fill>
    <fill>
      <patternFill patternType="solid">
        <fgColor theme="9" tint="0.79998168889431442"/>
        <bgColor indexed="64"/>
      </patternFill>
    </fill>
    <fill>
      <patternFill patternType="gray125">
        <bgColor theme="9" tint="0.79998168889431442"/>
      </patternFill>
    </fill>
    <fill>
      <patternFill patternType="solid">
        <fgColor theme="8" tint="0.79998168889431442"/>
        <bgColor indexed="64"/>
      </patternFill>
    </fill>
  </fills>
  <borders count="52">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thick">
        <color indexed="10"/>
      </left>
      <right/>
      <top style="thick">
        <color indexed="10"/>
      </top>
      <bottom style="thick">
        <color indexed="10"/>
      </bottom>
      <diagonal/>
    </border>
    <border>
      <left/>
      <right/>
      <top style="thick">
        <color indexed="10"/>
      </top>
      <bottom style="thick">
        <color indexed="10"/>
      </bottom>
      <diagonal/>
    </border>
    <border>
      <left/>
      <right style="thick">
        <color indexed="10"/>
      </right>
      <top style="thick">
        <color indexed="10"/>
      </top>
      <bottom style="thick">
        <color indexed="10"/>
      </bottom>
      <diagonal/>
    </border>
    <border>
      <left style="medium">
        <color indexed="64"/>
      </left>
      <right/>
      <top style="medium">
        <color indexed="64"/>
      </top>
      <bottom style="medium">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medium">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s>
  <cellStyleXfs count="2">
    <xf numFmtId="0" fontId="0" fillId="0" borderId="0">
      <alignment vertical="center"/>
    </xf>
    <xf numFmtId="38" fontId="37" fillId="0" borderId="0" applyFont="0" applyFill="0" applyBorder="0" applyAlignment="0" applyProtection="0">
      <alignment vertical="center"/>
    </xf>
  </cellStyleXfs>
  <cellXfs count="418">
    <xf numFmtId="0" fontId="0" fillId="0" borderId="0" xfId="0">
      <alignment vertical="center"/>
    </xf>
    <xf numFmtId="0" fontId="2" fillId="0" borderId="0" xfId="0" applyFont="1">
      <alignment vertical="center"/>
    </xf>
    <xf numFmtId="0" fontId="3" fillId="0" borderId="0" xfId="0" applyFont="1">
      <alignment vertical="center"/>
    </xf>
    <xf numFmtId="0" fontId="3" fillId="0" borderId="0" xfId="0" applyFont="1" applyAlignment="1">
      <alignment horizontal="center" vertical="center"/>
    </xf>
    <xf numFmtId="0" fontId="3" fillId="0" borderId="0" xfId="0" applyFont="1" applyAlignment="1">
      <alignment horizontal="right" vertical="center"/>
    </xf>
    <xf numFmtId="0" fontId="3" fillId="0" borderId="0" xfId="0" applyFont="1" applyAlignment="1">
      <alignment horizontal="left" vertical="center"/>
    </xf>
    <xf numFmtId="0" fontId="3" fillId="0" borderId="0" xfId="0" applyFont="1" applyAlignment="1">
      <alignment vertical="center" shrinkToFit="1"/>
    </xf>
    <xf numFmtId="0" fontId="3" fillId="0" borderId="0" xfId="0" applyFont="1" applyBorder="1" applyAlignment="1">
      <alignment horizontal="center" vertical="center"/>
    </xf>
    <xf numFmtId="0" fontId="4" fillId="0" borderId="0" xfId="0" applyFont="1" applyAlignment="1">
      <alignment horizontal="center" vertical="center"/>
    </xf>
    <xf numFmtId="0" fontId="3" fillId="0" borderId="0" xfId="0" applyFont="1" applyFill="1" applyBorder="1">
      <alignment vertical="center"/>
    </xf>
    <xf numFmtId="0" fontId="3" fillId="0" borderId="0" xfId="0" applyFont="1" applyFill="1" applyAlignment="1">
      <alignment horizontal="center" vertical="center"/>
    </xf>
    <xf numFmtId="0" fontId="4" fillId="0" borderId="0" xfId="0" applyFont="1" applyFill="1" applyAlignment="1">
      <alignment horizontal="center" vertical="center"/>
    </xf>
    <xf numFmtId="0" fontId="3" fillId="0" borderId="0" xfId="0" applyFont="1" applyFill="1">
      <alignment vertical="center"/>
    </xf>
    <xf numFmtId="0" fontId="3" fillId="0" borderId="0" xfId="0" applyFont="1" applyAlignment="1">
      <alignment horizontal="left" vertical="center" wrapText="1"/>
    </xf>
    <xf numFmtId="0" fontId="7" fillId="0" borderId="0" xfId="0" applyFont="1" applyAlignment="1">
      <alignment horizontal="center" shrinkToFit="1"/>
    </xf>
    <xf numFmtId="0" fontId="7" fillId="0" borderId="0" xfId="0" applyFont="1" applyAlignment="1"/>
    <xf numFmtId="0" fontId="3" fillId="0" borderId="0" xfId="0" applyFont="1" applyAlignment="1">
      <alignment horizontal="right" vertical="center" shrinkToFit="1"/>
    </xf>
    <xf numFmtId="0" fontId="3" fillId="0" borderId="0" xfId="0" applyFont="1" applyAlignment="1">
      <alignment horizontal="center" vertical="center" shrinkToFit="1"/>
    </xf>
    <xf numFmtId="0" fontId="3" fillId="0" borderId="0" xfId="0" quotePrefix="1" applyFont="1" applyAlignment="1">
      <alignment vertical="center"/>
    </xf>
    <xf numFmtId="176" fontId="3" fillId="0" borderId="0" xfId="0" applyNumberFormat="1" applyFont="1">
      <alignment vertical="center"/>
    </xf>
    <xf numFmtId="0" fontId="3" fillId="0" borderId="0" xfId="0" quotePrefix="1" applyFont="1" applyAlignment="1">
      <alignment horizontal="right" vertical="center"/>
    </xf>
    <xf numFmtId="0" fontId="7" fillId="0" borderId="0" xfId="0" applyFont="1" applyAlignment="1">
      <alignment shrinkToFit="1"/>
    </xf>
    <xf numFmtId="176" fontId="9" fillId="0" borderId="1" xfId="0" applyNumberFormat="1" applyFont="1" applyBorder="1">
      <alignment vertical="center"/>
    </xf>
    <xf numFmtId="0" fontId="3" fillId="0" borderId="0" xfId="0" quotePrefix="1" applyFont="1" applyAlignment="1">
      <alignment horizontal="center" vertical="center" shrinkToFit="1"/>
    </xf>
    <xf numFmtId="180" fontId="3" fillId="0" borderId="0" xfId="0" applyNumberFormat="1" applyFont="1" applyBorder="1">
      <alignment vertical="center"/>
    </xf>
    <xf numFmtId="0" fontId="11" fillId="0" borderId="0" xfId="0" applyFont="1" applyBorder="1" applyAlignment="1">
      <alignment horizontal="center" vertical="center"/>
    </xf>
    <xf numFmtId="0" fontId="11" fillId="0" borderId="0" xfId="0" applyFont="1" applyFill="1" applyBorder="1">
      <alignment vertical="center"/>
    </xf>
    <xf numFmtId="0" fontId="11" fillId="0" borderId="2" xfId="0" applyFont="1" applyFill="1" applyBorder="1">
      <alignment vertical="center"/>
    </xf>
    <xf numFmtId="0" fontId="11" fillId="0" borderId="0" xfId="0" applyFont="1">
      <alignment vertical="center"/>
    </xf>
    <xf numFmtId="0" fontId="11" fillId="0" borderId="0" xfId="0" applyFont="1" applyBorder="1">
      <alignment vertical="center"/>
    </xf>
    <xf numFmtId="0" fontId="11" fillId="2" borderId="2" xfId="0" applyFont="1" applyFill="1" applyBorder="1">
      <alignment vertical="center"/>
    </xf>
    <xf numFmtId="0" fontId="12" fillId="0" borderId="0" xfId="0" quotePrefix="1" applyFont="1" applyAlignment="1">
      <alignment horizontal="center" vertical="center" shrinkToFit="1"/>
    </xf>
    <xf numFmtId="176" fontId="11" fillId="0" borderId="0" xfId="0" applyNumberFormat="1" applyFont="1">
      <alignment vertical="center"/>
    </xf>
    <xf numFmtId="0" fontId="11" fillId="0" borderId="0" xfId="0" applyFont="1" applyAlignment="1">
      <alignment horizontal="right" vertical="center" shrinkToFit="1"/>
    </xf>
    <xf numFmtId="0" fontId="6" fillId="0" borderId="0" xfId="0" applyFont="1" applyAlignment="1">
      <alignment horizontal="center" vertical="center"/>
    </xf>
    <xf numFmtId="0" fontId="11" fillId="0" borderId="2" xfId="0" applyFont="1" applyBorder="1" applyAlignment="1">
      <alignment horizontal="center" vertical="center"/>
    </xf>
    <xf numFmtId="0" fontId="3" fillId="0" borderId="0" xfId="0" applyFont="1" applyAlignment="1">
      <alignment vertical="top" wrapText="1"/>
    </xf>
    <xf numFmtId="0" fontId="3" fillId="0" borderId="3" xfId="0" applyFont="1" applyBorder="1">
      <alignment vertical="center"/>
    </xf>
    <xf numFmtId="0" fontId="3" fillId="0" borderId="4" xfId="0" applyFont="1" applyBorder="1">
      <alignment vertical="center"/>
    </xf>
    <xf numFmtId="0" fontId="3" fillId="0" borderId="5" xfId="0" applyFont="1" applyBorder="1">
      <alignment vertical="center"/>
    </xf>
    <xf numFmtId="0" fontId="3" fillId="0" borderId="4" xfId="0" applyFont="1" applyBorder="1" applyAlignment="1">
      <alignment horizontal="center" vertical="center"/>
    </xf>
    <xf numFmtId="0" fontId="4" fillId="0" borderId="0" xfId="0" applyFont="1">
      <alignment vertical="center"/>
    </xf>
    <xf numFmtId="0" fontId="3" fillId="0" borderId="0" xfId="0" applyFont="1" applyAlignment="1">
      <alignment horizontal="left" vertical="center" shrinkToFit="1"/>
    </xf>
    <xf numFmtId="0" fontId="11" fillId="2" borderId="2" xfId="0" applyFont="1" applyFill="1" applyBorder="1" applyAlignment="1">
      <alignment vertical="center"/>
    </xf>
    <xf numFmtId="0" fontId="7" fillId="0" borderId="0" xfId="0" applyFont="1" applyAlignment="1">
      <alignment horizontal="center" wrapText="1"/>
    </xf>
    <xf numFmtId="0" fontId="11" fillId="0" borderId="0" xfId="0" applyFont="1" applyAlignment="1">
      <alignment horizontal="center" vertical="center"/>
    </xf>
    <xf numFmtId="0" fontId="3" fillId="3" borderId="8" xfId="0" applyFont="1" applyFill="1" applyBorder="1" applyAlignment="1">
      <alignment horizontal="center" vertical="center"/>
    </xf>
    <xf numFmtId="0" fontId="3" fillId="3" borderId="9" xfId="0" applyFont="1" applyFill="1" applyBorder="1" applyAlignment="1">
      <alignment horizontal="center" vertical="center"/>
    </xf>
    <xf numFmtId="0" fontId="6" fillId="0" borderId="0" xfId="0" applyFont="1">
      <alignment vertical="center"/>
    </xf>
    <xf numFmtId="182" fontId="6" fillId="0" borderId="0" xfId="0" applyNumberFormat="1" applyFont="1" applyBorder="1">
      <alignment vertical="center"/>
    </xf>
    <xf numFmtId="0" fontId="12" fillId="0" borderId="0" xfId="0" applyFont="1">
      <alignment vertical="center"/>
    </xf>
    <xf numFmtId="182" fontId="12" fillId="0" borderId="0" xfId="0" applyNumberFormat="1" applyFont="1" applyBorder="1">
      <alignment vertical="center"/>
    </xf>
    <xf numFmtId="0" fontId="12" fillId="0" borderId="2" xfId="0" applyFont="1" applyBorder="1" applyAlignment="1">
      <alignment horizontal="center" vertical="center"/>
    </xf>
    <xf numFmtId="0" fontId="2" fillId="0" borderId="0" xfId="0" applyFont="1" applyAlignment="1">
      <alignment horizontal="left" vertical="center"/>
    </xf>
    <xf numFmtId="0" fontId="11" fillId="0" borderId="0" xfId="0" quotePrefix="1" applyFont="1" applyAlignment="1">
      <alignment horizontal="center" vertical="center" shrinkToFit="1"/>
    </xf>
    <xf numFmtId="0" fontId="11" fillId="0" borderId="0" xfId="0" applyFont="1" applyAlignment="1">
      <alignment horizontal="left" vertical="center" shrinkToFit="1"/>
    </xf>
    <xf numFmtId="176" fontId="11" fillId="0" borderId="1" xfId="0" applyNumberFormat="1" applyFont="1" applyBorder="1">
      <alignment vertical="center"/>
    </xf>
    <xf numFmtId="176" fontId="11" fillId="2" borderId="2" xfId="0" applyNumberFormat="1" applyFont="1" applyFill="1" applyBorder="1" applyAlignment="1">
      <alignment vertical="center"/>
    </xf>
    <xf numFmtId="0" fontId="11" fillId="0" borderId="0" xfId="0" applyFont="1" applyAlignment="1">
      <alignment horizontal="right" vertical="center"/>
    </xf>
    <xf numFmtId="0" fontId="7" fillId="0" borderId="0" xfId="0" applyFont="1" applyAlignment="1">
      <alignment horizontal="center"/>
    </xf>
    <xf numFmtId="176" fontId="11" fillId="0" borderId="2" xfId="0" applyNumberFormat="1" applyFont="1" applyBorder="1">
      <alignment vertical="center"/>
    </xf>
    <xf numFmtId="184" fontId="11" fillId="0" borderId="1" xfId="0" applyNumberFormat="1" applyFont="1" applyBorder="1">
      <alignment vertical="center"/>
    </xf>
    <xf numFmtId="184" fontId="3" fillId="0" borderId="2" xfId="0" applyNumberFormat="1" applyFont="1" applyBorder="1">
      <alignment vertical="center"/>
    </xf>
    <xf numFmtId="182" fontId="12" fillId="0" borderId="0" xfId="0" applyNumberFormat="1" applyFont="1" applyFill="1" applyBorder="1">
      <alignment vertical="center"/>
    </xf>
    <xf numFmtId="180" fontId="3" fillId="0" borderId="0" xfId="0" applyNumberFormat="1" applyFont="1" applyFill="1" applyBorder="1">
      <alignment vertical="center"/>
    </xf>
    <xf numFmtId="0" fontId="2" fillId="0" borderId="0" xfId="0" applyFont="1" applyFill="1" applyBorder="1">
      <alignment vertical="center"/>
    </xf>
    <xf numFmtId="0" fontId="3" fillId="0" borderId="0" xfId="0" applyFont="1" applyFill="1" applyBorder="1" applyAlignment="1">
      <alignment horizontal="center" vertical="center"/>
    </xf>
    <xf numFmtId="0" fontId="11" fillId="0" borderId="0" xfId="0" applyFont="1" applyFill="1" applyBorder="1" applyAlignment="1">
      <alignment horizontal="right" vertical="center" shrinkToFit="1"/>
    </xf>
    <xf numFmtId="176" fontId="9" fillId="0" borderId="0" xfId="0" applyNumberFormat="1" applyFont="1" applyFill="1" applyBorder="1">
      <alignment vertical="center"/>
    </xf>
    <xf numFmtId="0" fontId="3" fillId="0" borderId="0" xfId="0" applyFont="1" applyFill="1" applyBorder="1" applyAlignment="1">
      <alignment horizontal="center" vertical="center" shrinkToFit="1"/>
    </xf>
    <xf numFmtId="0" fontId="3" fillId="0" borderId="0" xfId="0" applyFont="1" applyFill="1" applyBorder="1" applyAlignment="1">
      <alignment vertical="center" shrinkToFit="1"/>
    </xf>
    <xf numFmtId="0" fontId="12" fillId="0" borderId="0" xfId="0" applyFont="1" applyFill="1" applyBorder="1" applyAlignment="1">
      <alignment horizontal="center" vertical="center"/>
    </xf>
    <xf numFmtId="0" fontId="3" fillId="0" borderId="0" xfId="0" quotePrefix="1" applyFont="1" applyFill="1" applyBorder="1" applyAlignment="1">
      <alignment horizontal="center" vertical="center" shrinkToFit="1"/>
    </xf>
    <xf numFmtId="0" fontId="12" fillId="0" borderId="0" xfId="0" applyFont="1" applyFill="1" applyBorder="1">
      <alignment vertical="center"/>
    </xf>
    <xf numFmtId="0" fontId="3" fillId="0" borderId="0" xfId="0" applyFont="1" applyFill="1" applyBorder="1" applyAlignment="1">
      <alignment horizontal="right" vertical="center"/>
    </xf>
    <xf numFmtId="0" fontId="11" fillId="0" borderId="0" xfId="0" quotePrefix="1" applyFont="1" applyAlignment="1">
      <alignment horizontal="right" vertical="center"/>
    </xf>
    <xf numFmtId="176" fontId="9" fillId="0" borderId="2" xfId="0" applyNumberFormat="1" applyFont="1" applyBorder="1" applyAlignment="1">
      <alignment horizontal="center" vertical="center"/>
    </xf>
    <xf numFmtId="0" fontId="7" fillId="0" borderId="0" xfId="0" applyFont="1" applyAlignment="1">
      <alignment wrapText="1"/>
    </xf>
    <xf numFmtId="178" fontId="11" fillId="0" borderId="0" xfId="0" applyNumberFormat="1" applyFont="1" applyBorder="1" applyAlignment="1">
      <alignment horizontal="center" vertical="center"/>
    </xf>
    <xf numFmtId="178" fontId="11" fillId="0" borderId="0" xfId="0" applyNumberFormat="1" applyFont="1" applyFill="1" applyBorder="1">
      <alignment vertical="center"/>
    </xf>
    <xf numFmtId="178" fontId="11" fillId="0" borderId="2" xfId="0" applyNumberFormat="1" applyFont="1" applyFill="1" applyBorder="1">
      <alignment vertical="center"/>
    </xf>
    <xf numFmtId="178" fontId="11" fillId="0" borderId="0" xfId="0" applyNumberFormat="1" applyFont="1">
      <alignment vertical="center"/>
    </xf>
    <xf numFmtId="178" fontId="3" fillId="0" borderId="0" xfId="0" applyNumberFormat="1" applyFont="1">
      <alignment vertical="center"/>
    </xf>
    <xf numFmtId="178" fontId="3" fillId="0" borderId="0" xfId="0" applyNumberFormat="1" applyFont="1" applyBorder="1" applyAlignment="1">
      <alignment horizontal="center" vertical="center"/>
    </xf>
    <xf numFmtId="179" fontId="11" fillId="0" borderId="0" xfId="0" applyNumberFormat="1" applyFont="1">
      <alignment vertical="center"/>
    </xf>
    <xf numFmtId="179" fontId="11" fillId="0" borderId="0" xfId="0" applyNumberFormat="1" applyFont="1" applyFill="1" applyBorder="1">
      <alignment vertical="center"/>
    </xf>
    <xf numFmtId="0" fontId="3" fillId="0" borderId="0" xfId="0" applyFont="1" applyAlignment="1">
      <alignment horizontal="center"/>
    </xf>
    <xf numFmtId="0" fontId="8" fillId="0" borderId="0" xfId="0" applyFont="1" applyAlignment="1">
      <alignment horizontal="center" vertical="center"/>
    </xf>
    <xf numFmtId="184" fontId="11" fillId="0" borderId="2" xfId="0" applyNumberFormat="1" applyFont="1" applyBorder="1">
      <alignment vertical="center"/>
    </xf>
    <xf numFmtId="185" fontId="11" fillId="0" borderId="2" xfId="0" applyNumberFormat="1" applyFont="1" applyBorder="1" applyAlignment="1">
      <alignment horizontal="center" vertical="center"/>
    </xf>
    <xf numFmtId="187" fontId="11" fillId="0" borderId="0" xfId="0" applyNumberFormat="1" applyFont="1" applyFill="1" applyBorder="1">
      <alignment vertical="center"/>
    </xf>
    <xf numFmtId="0" fontId="14" fillId="0" borderId="0" xfId="0" applyFont="1">
      <alignment vertical="center"/>
    </xf>
    <xf numFmtId="184" fontId="11" fillId="0" borderId="0" xfId="0" applyNumberFormat="1" applyFont="1" applyBorder="1">
      <alignment vertical="center"/>
    </xf>
    <xf numFmtId="0" fontId="3" fillId="0" borderId="10" xfId="0" applyFont="1" applyBorder="1" applyAlignment="1">
      <alignment horizontal="center" vertical="center" shrinkToFit="1"/>
    </xf>
    <xf numFmtId="176" fontId="8" fillId="0" borderId="11" xfId="0" applyNumberFormat="1" applyFont="1" applyBorder="1" applyAlignment="1">
      <alignment horizontal="right" vertical="center"/>
    </xf>
    <xf numFmtId="176" fontId="11" fillId="0" borderId="0" xfId="0" applyNumberFormat="1" applyFont="1" applyBorder="1">
      <alignment vertical="center"/>
    </xf>
    <xf numFmtId="0" fontId="3" fillId="0" borderId="0" xfId="0" applyFont="1" applyBorder="1" applyAlignment="1">
      <alignment vertical="center" shrinkToFit="1"/>
    </xf>
    <xf numFmtId="0" fontId="3" fillId="0" borderId="0" xfId="0" applyFont="1" applyFill="1" applyBorder="1" applyAlignment="1">
      <alignment horizontal="left" vertical="center"/>
    </xf>
    <xf numFmtId="0" fontId="4" fillId="0" borderId="0" xfId="0" applyFont="1" applyFill="1" applyBorder="1" applyAlignment="1">
      <alignment horizontal="center" vertical="center"/>
    </xf>
    <xf numFmtId="179" fontId="11" fillId="0" borderId="0" xfId="0" applyNumberFormat="1" applyFont="1" applyBorder="1" applyAlignment="1">
      <alignment horizontal="center" vertical="center"/>
    </xf>
    <xf numFmtId="179" fontId="3" fillId="0" borderId="0" xfId="0" applyNumberFormat="1" applyFont="1">
      <alignment vertical="center"/>
    </xf>
    <xf numFmtId="179" fontId="3" fillId="0" borderId="0" xfId="0" applyNumberFormat="1" applyFont="1" applyBorder="1" applyAlignment="1">
      <alignment horizontal="center" vertical="center"/>
    </xf>
    <xf numFmtId="187" fontId="3" fillId="0" borderId="0" xfId="0" applyNumberFormat="1" applyFont="1" applyAlignment="1">
      <alignment horizontal="center" vertical="center"/>
    </xf>
    <xf numFmtId="177" fontId="11" fillId="0" borderId="2" xfId="0" applyNumberFormat="1" applyFont="1" applyFill="1" applyBorder="1">
      <alignment vertical="center"/>
    </xf>
    <xf numFmtId="177" fontId="11" fillId="0" borderId="2" xfId="0" applyNumberFormat="1" applyFont="1" applyBorder="1" applyAlignment="1">
      <alignment horizontal="center" vertical="center"/>
    </xf>
    <xf numFmtId="178" fontId="11" fillId="0" borderId="2" xfId="0" applyNumberFormat="1" applyFont="1" applyBorder="1" applyAlignment="1">
      <alignment horizontal="center" vertical="center"/>
    </xf>
    <xf numFmtId="0" fontId="13" fillId="0" borderId="0" xfId="0" applyFont="1" applyBorder="1" applyAlignment="1">
      <alignment horizontal="center" vertical="center"/>
    </xf>
    <xf numFmtId="184" fontId="11" fillId="0" borderId="2" xfId="0" applyNumberFormat="1" applyFont="1" applyBorder="1" applyAlignment="1">
      <alignment horizontal="center" vertical="center"/>
    </xf>
    <xf numFmtId="178" fontId="11" fillId="0" borderId="2" xfId="0" applyNumberFormat="1" applyFont="1" applyFill="1" applyBorder="1" applyAlignment="1">
      <alignment vertical="center"/>
    </xf>
    <xf numFmtId="185" fontId="11" fillId="0" borderId="1" xfId="0" applyNumberFormat="1" applyFont="1" applyBorder="1">
      <alignment vertical="center"/>
    </xf>
    <xf numFmtId="0" fontId="12" fillId="0" borderId="0" xfId="0" applyFont="1" applyBorder="1" applyAlignment="1">
      <alignment horizontal="center" vertical="center"/>
    </xf>
    <xf numFmtId="0" fontId="6" fillId="0" borderId="0" xfId="0" applyFont="1" applyAlignment="1">
      <alignment horizontal="left" vertical="center"/>
    </xf>
    <xf numFmtId="0" fontId="11" fillId="0" borderId="0" xfId="0" applyFont="1" applyFill="1" applyBorder="1" applyAlignment="1">
      <alignment horizontal="right" vertical="center"/>
    </xf>
    <xf numFmtId="0" fontId="11" fillId="0" borderId="0" xfId="0" applyFont="1" applyAlignment="1">
      <alignment horizontal="left" vertical="center"/>
    </xf>
    <xf numFmtId="185" fontId="3" fillId="0" borderId="0" xfId="0" applyNumberFormat="1" applyFont="1" applyAlignment="1">
      <alignment horizontal="left" vertical="center"/>
    </xf>
    <xf numFmtId="185" fontId="3" fillId="0" borderId="0" xfId="0" applyNumberFormat="1" applyFont="1">
      <alignment vertical="center"/>
    </xf>
    <xf numFmtId="184" fontId="3" fillId="0" borderId="0" xfId="0" applyNumberFormat="1" applyFont="1" applyAlignment="1">
      <alignment horizontal="left" vertical="center"/>
    </xf>
    <xf numFmtId="0" fontId="3" fillId="0" borderId="0" xfId="0" applyFont="1" applyBorder="1" applyAlignment="1">
      <alignment horizontal="left" vertical="center"/>
    </xf>
    <xf numFmtId="0" fontId="11" fillId="0" borderId="0" xfId="0" applyFont="1" applyFill="1" applyBorder="1" applyAlignment="1">
      <alignment horizontal="center" vertical="center"/>
    </xf>
    <xf numFmtId="0" fontId="3" fillId="4" borderId="1" xfId="0" applyFont="1" applyFill="1" applyBorder="1">
      <alignment vertical="center"/>
    </xf>
    <xf numFmtId="187" fontId="11" fillId="4" borderId="1" xfId="0" applyNumberFormat="1" applyFont="1" applyFill="1" applyBorder="1" applyAlignment="1" applyProtection="1">
      <alignment horizontal="right" vertical="center"/>
    </xf>
    <xf numFmtId="0" fontId="3" fillId="0" borderId="0" xfId="0" applyFont="1" applyBorder="1" applyAlignment="1">
      <alignment vertical="center"/>
    </xf>
    <xf numFmtId="188" fontId="11" fillId="4" borderId="1" xfId="0" applyNumberFormat="1" applyFont="1" applyFill="1" applyBorder="1" applyAlignment="1">
      <alignment horizontal="right" vertical="center"/>
    </xf>
    <xf numFmtId="179" fontId="11" fillId="4" borderId="1" xfId="0" applyNumberFormat="1" applyFont="1" applyFill="1" applyBorder="1">
      <alignment vertical="center"/>
    </xf>
    <xf numFmtId="187" fontId="11" fillId="4" borderId="1" xfId="0" applyNumberFormat="1" applyFont="1" applyFill="1" applyBorder="1">
      <alignment vertical="center"/>
    </xf>
    <xf numFmtId="0" fontId="11" fillId="4" borderId="1" xfId="0" applyFont="1" applyFill="1" applyBorder="1">
      <alignment vertical="center"/>
    </xf>
    <xf numFmtId="186" fontId="11" fillId="4" borderId="1" xfId="0" applyNumberFormat="1" applyFont="1" applyFill="1" applyBorder="1">
      <alignment vertical="center"/>
    </xf>
    <xf numFmtId="187" fontId="11" fillId="4" borderId="1" xfId="0" applyNumberFormat="1" applyFont="1" applyFill="1" applyBorder="1" applyAlignment="1">
      <alignment horizontal="right" vertical="center"/>
    </xf>
    <xf numFmtId="177" fontId="11" fillId="4" borderId="1" xfId="0" applyNumberFormat="1" applyFont="1" applyFill="1" applyBorder="1">
      <alignment vertical="center"/>
    </xf>
    <xf numFmtId="0" fontId="3" fillId="0" borderId="0" xfId="0" applyFont="1" applyAlignment="1">
      <alignment vertical="center"/>
    </xf>
    <xf numFmtId="0" fontId="3" fillId="0" borderId="0" xfId="0" applyFont="1" applyBorder="1" applyAlignment="1">
      <alignment horizontal="left" vertical="center" shrinkToFit="1"/>
    </xf>
    <xf numFmtId="176" fontId="11" fillId="0" borderId="0" xfId="0" applyNumberFormat="1" applyFont="1" applyFill="1" applyBorder="1" applyAlignment="1">
      <alignment horizontal="center" vertical="center" shrinkToFit="1"/>
    </xf>
    <xf numFmtId="0" fontId="3" fillId="0" borderId="0" xfId="0" applyFont="1" applyBorder="1">
      <alignment vertical="center"/>
    </xf>
    <xf numFmtId="0" fontId="16" fillId="0" borderId="0" xfId="0" applyFont="1">
      <alignment vertical="center"/>
    </xf>
    <xf numFmtId="0" fontId="3" fillId="3" borderId="12" xfId="0" applyFont="1" applyFill="1" applyBorder="1" applyAlignment="1">
      <alignment horizontal="center" vertical="center"/>
    </xf>
    <xf numFmtId="0" fontId="3" fillId="3" borderId="13"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14" xfId="0" applyFont="1" applyFill="1" applyBorder="1" applyAlignment="1">
      <alignment horizontal="center" vertical="center"/>
    </xf>
    <xf numFmtId="0" fontId="3" fillId="0" borderId="12" xfId="0" applyFont="1" applyBorder="1">
      <alignment vertical="center"/>
    </xf>
    <xf numFmtId="0" fontId="3" fillId="3" borderId="5" xfId="0" applyFont="1" applyFill="1" applyBorder="1" applyAlignment="1">
      <alignment horizontal="center" vertical="center"/>
    </xf>
    <xf numFmtId="0" fontId="3" fillId="3" borderId="15" xfId="0" applyFont="1" applyFill="1" applyBorder="1" applyAlignment="1">
      <alignment horizontal="center" vertical="center"/>
    </xf>
    <xf numFmtId="0" fontId="3" fillId="0" borderId="0" xfId="0" applyFont="1" applyFill="1" applyBorder="1" applyAlignment="1">
      <alignment vertical="center"/>
    </xf>
    <xf numFmtId="0" fontId="3" fillId="0" borderId="14" xfId="0" applyFont="1" applyBorder="1">
      <alignment vertical="center"/>
    </xf>
    <xf numFmtId="0" fontId="3" fillId="0" borderId="15" xfId="0" applyFont="1" applyBorder="1">
      <alignment vertical="center"/>
    </xf>
    <xf numFmtId="184" fontId="11" fillId="2" borderId="2" xfId="0" applyNumberFormat="1" applyFont="1" applyFill="1" applyBorder="1" applyAlignment="1">
      <alignment vertical="center" shrinkToFit="1"/>
    </xf>
    <xf numFmtId="184" fontId="12" fillId="0" borderId="2" xfId="0" applyNumberFormat="1" applyFont="1" applyBorder="1" applyAlignment="1">
      <alignment horizontal="center" vertical="center"/>
    </xf>
    <xf numFmtId="0" fontId="11" fillId="0" borderId="0" xfId="0" applyFont="1" applyBorder="1" applyAlignment="1">
      <alignment horizontal="center" vertical="center" shrinkToFit="1"/>
    </xf>
    <xf numFmtId="0" fontId="2" fillId="0" borderId="2" xfId="0" applyFont="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2" fillId="0" borderId="19" xfId="0" applyFont="1" applyBorder="1" applyAlignment="1">
      <alignment horizontal="center" vertical="center"/>
    </xf>
    <xf numFmtId="0" fontId="18" fillId="0" borderId="9" xfId="0" applyFont="1" applyBorder="1" applyAlignment="1">
      <alignment horizontal="center" vertical="center"/>
    </xf>
    <xf numFmtId="0" fontId="2" fillId="0" borderId="23" xfId="0" applyFont="1" applyBorder="1" applyAlignment="1">
      <alignment horizontal="center" vertical="center"/>
    </xf>
    <xf numFmtId="0" fontId="3" fillId="0" borderId="24" xfId="0" applyFont="1" applyBorder="1">
      <alignment vertical="center"/>
    </xf>
    <xf numFmtId="0" fontId="3" fillId="0" borderId="18" xfId="0" applyFont="1" applyBorder="1" applyAlignment="1">
      <alignment horizontal="center" vertical="center"/>
    </xf>
    <xf numFmtId="0" fontId="11" fillId="0" borderId="0" xfId="0" applyFont="1" applyFill="1" applyAlignment="1">
      <alignment horizontal="center" vertical="center"/>
    </xf>
    <xf numFmtId="0" fontId="19" fillId="0" borderId="0" xfId="0" applyFont="1" applyFill="1" applyAlignment="1">
      <alignment horizontal="left" vertical="center"/>
    </xf>
    <xf numFmtId="0" fontId="11" fillId="0" borderId="0" xfId="0" applyFont="1" applyAlignment="1">
      <alignment vertical="center" wrapText="1"/>
    </xf>
    <xf numFmtId="0" fontId="3" fillId="0" borderId="0" xfId="0" applyFont="1" applyAlignment="1">
      <alignment horizontal="center" vertical="center"/>
    </xf>
    <xf numFmtId="0" fontId="7" fillId="0" borderId="0" xfId="0" applyFont="1" applyAlignment="1">
      <alignment horizontal="center" shrinkToFit="1"/>
    </xf>
    <xf numFmtId="0" fontId="3" fillId="0" borderId="0" xfId="0" applyFont="1" applyAlignment="1">
      <alignment horizontal="center" vertical="center" shrinkToFit="1"/>
    </xf>
    <xf numFmtId="0" fontId="3" fillId="0" borderId="0" xfId="0" applyFont="1" applyAlignment="1">
      <alignment horizontal="left" vertical="center"/>
    </xf>
    <xf numFmtId="0" fontId="3" fillId="0" borderId="0" xfId="0" applyFont="1" applyAlignment="1">
      <alignment horizontal="left" vertical="center" shrinkToFit="1"/>
    </xf>
    <xf numFmtId="0" fontId="3" fillId="0" borderId="0" xfId="0" applyFont="1" applyBorder="1" applyAlignment="1">
      <alignment horizontal="left" vertical="center" shrinkToFit="1"/>
    </xf>
    <xf numFmtId="0" fontId="11" fillId="0" borderId="0" xfId="0" applyFont="1" applyFill="1" applyBorder="1" applyAlignment="1">
      <alignment horizontal="center" vertical="center"/>
    </xf>
    <xf numFmtId="185" fontId="11" fillId="0" borderId="0" xfId="0" applyNumberFormat="1" applyFont="1" applyFill="1" applyBorder="1" applyAlignment="1">
      <alignment horizontal="center" vertical="center"/>
    </xf>
    <xf numFmtId="0" fontId="3" fillId="0" borderId="0" xfId="0" applyFont="1" applyAlignment="1">
      <alignment horizontal="left" vertical="center" shrinkToFit="1"/>
    </xf>
    <xf numFmtId="0" fontId="3" fillId="0" borderId="0" xfId="0" applyFont="1" applyBorder="1" applyAlignment="1">
      <alignment horizontal="left" vertical="center" shrinkToFit="1"/>
    </xf>
    <xf numFmtId="0" fontId="3" fillId="0" borderId="0" xfId="0" applyFont="1" applyAlignment="1">
      <alignment horizontal="left" vertical="center"/>
    </xf>
    <xf numFmtId="0" fontId="11" fillId="0" borderId="0" xfId="0" applyFont="1" applyFill="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left" vertical="center" shrinkToFit="1"/>
    </xf>
    <xf numFmtId="0" fontId="3" fillId="0" borderId="0" xfId="0" applyFont="1" applyBorder="1" applyAlignment="1">
      <alignment horizontal="left" vertical="center" shrinkToFit="1"/>
    </xf>
    <xf numFmtId="0" fontId="11" fillId="0" borderId="0" xfId="0" applyFont="1" applyFill="1" applyBorder="1" applyAlignment="1">
      <alignment horizontal="center" vertical="center"/>
    </xf>
    <xf numFmtId="176" fontId="11" fillId="0" borderId="0" xfId="0" applyNumberFormat="1" applyFont="1" applyFill="1" applyBorder="1" applyAlignment="1">
      <alignment vertical="center" shrinkToFit="1"/>
    </xf>
    <xf numFmtId="0" fontId="3" fillId="0" borderId="0" xfId="0" applyFont="1" applyFill="1" applyAlignment="1">
      <alignment vertical="center" shrinkToFit="1"/>
    </xf>
    <xf numFmtId="0" fontId="11" fillId="0" borderId="0" xfId="0" applyFont="1" applyFill="1" applyBorder="1" applyAlignment="1">
      <alignment vertical="center"/>
    </xf>
    <xf numFmtId="0" fontId="12" fillId="0" borderId="0" xfId="0" applyFont="1" applyAlignment="1">
      <alignment horizontal="right" vertical="center"/>
    </xf>
    <xf numFmtId="0" fontId="3" fillId="0" borderId="0" xfId="0" applyFont="1" applyAlignment="1">
      <alignment horizontal="center" vertical="center"/>
    </xf>
    <xf numFmtId="0" fontId="0" fillId="0" borderId="0" xfId="0">
      <alignment vertical="center"/>
    </xf>
    <xf numFmtId="0" fontId="22" fillId="0" borderId="0" xfId="0" applyFont="1" applyAlignment="1">
      <alignment horizontal="center" vertical="center"/>
    </xf>
    <xf numFmtId="0" fontId="0" fillId="0" borderId="0" xfId="0" applyFill="1">
      <alignment vertical="center"/>
    </xf>
    <xf numFmtId="0" fontId="0" fillId="0" borderId="0" xfId="0" applyFill="1" applyBorder="1">
      <alignment vertical="center"/>
    </xf>
    <xf numFmtId="0" fontId="20" fillId="0" borderId="0" xfId="0" applyFont="1" applyFill="1">
      <alignment vertical="center"/>
    </xf>
    <xf numFmtId="0" fontId="0" fillId="0" borderId="0" xfId="0">
      <alignment vertical="center"/>
    </xf>
    <xf numFmtId="0" fontId="3" fillId="0" borderId="43" xfId="0" applyFont="1" applyBorder="1" applyAlignment="1">
      <alignment horizontal="right" vertical="center"/>
    </xf>
    <xf numFmtId="0" fontId="3" fillId="0" borderId="44" xfId="0" applyFont="1" applyBorder="1">
      <alignment vertical="center"/>
    </xf>
    <xf numFmtId="0" fontId="3" fillId="0" borderId="16" xfId="0" applyFont="1" applyBorder="1">
      <alignment vertical="center"/>
    </xf>
    <xf numFmtId="0" fontId="3" fillId="0" borderId="19" xfId="0" applyFont="1" applyBorder="1" applyAlignment="1">
      <alignment horizontal="center" vertical="center" wrapText="1"/>
    </xf>
    <xf numFmtId="0" fontId="3" fillId="0" borderId="0" xfId="0" applyFont="1" applyAlignment="1">
      <alignment horizontal="center" vertical="center"/>
    </xf>
    <xf numFmtId="0" fontId="4" fillId="0" borderId="0" xfId="0" quotePrefix="1" applyFont="1" applyAlignment="1">
      <alignment horizontal="right" vertical="center"/>
    </xf>
    <xf numFmtId="0" fontId="3" fillId="8" borderId="0" xfId="0" applyFont="1" applyFill="1">
      <alignment vertical="center"/>
    </xf>
    <xf numFmtId="0" fontId="3" fillId="8" borderId="4" xfId="0" applyFont="1" applyFill="1" applyBorder="1">
      <alignment vertical="center"/>
    </xf>
    <xf numFmtId="0" fontId="3" fillId="8" borderId="3" xfId="0" applyFont="1" applyFill="1" applyBorder="1">
      <alignment vertical="center"/>
    </xf>
    <xf numFmtId="0" fontId="3" fillId="8" borderId="0" xfId="0" applyFont="1" applyFill="1" applyBorder="1">
      <alignment vertical="center"/>
    </xf>
    <xf numFmtId="0" fontId="3" fillId="8" borderId="8" xfId="0" applyFont="1" applyFill="1" applyBorder="1">
      <alignment vertical="center"/>
    </xf>
    <xf numFmtId="0" fontId="3" fillId="0" borderId="0" xfId="0" applyFont="1" applyAlignment="1">
      <alignment horizontal="center" vertical="center"/>
    </xf>
    <xf numFmtId="0" fontId="0" fillId="0" borderId="0" xfId="0">
      <alignment vertical="center"/>
    </xf>
    <xf numFmtId="176" fontId="27" fillId="0" borderId="1" xfId="0" applyNumberFormat="1" applyFont="1" applyBorder="1">
      <alignment vertical="center"/>
    </xf>
    <xf numFmtId="0" fontId="28" fillId="0" borderId="0" xfId="0" applyFont="1">
      <alignment vertical="center"/>
    </xf>
    <xf numFmtId="0" fontId="3" fillId="9" borderId="4" xfId="0" applyFont="1" applyFill="1" applyBorder="1">
      <alignment vertical="center"/>
    </xf>
    <xf numFmtId="0" fontId="3" fillId="9" borderId="5" xfId="0" applyFont="1" applyFill="1" applyBorder="1">
      <alignment vertical="center"/>
    </xf>
    <xf numFmtId="0" fontId="3" fillId="9" borderId="4" xfId="0" applyFont="1" applyFill="1" applyBorder="1" applyAlignment="1">
      <alignment horizontal="center" vertical="center"/>
    </xf>
    <xf numFmtId="0" fontId="3" fillId="9" borderId="0" xfId="0" applyFont="1" applyFill="1">
      <alignment vertical="center"/>
    </xf>
    <xf numFmtId="0" fontId="3" fillId="9" borderId="3" xfId="0" applyFont="1" applyFill="1" applyBorder="1">
      <alignment vertical="center"/>
    </xf>
    <xf numFmtId="0" fontId="3" fillId="9" borderId="6" xfId="0" applyFont="1" applyFill="1" applyBorder="1">
      <alignment vertical="center"/>
    </xf>
    <xf numFmtId="0" fontId="3" fillId="9" borderId="7" xfId="0" applyFont="1" applyFill="1" applyBorder="1">
      <alignment vertical="center"/>
    </xf>
    <xf numFmtId="0" fontId="3" fillId="9" borderId="6" xfId="0" applyFont="1" applyFill="1" applyBorder="1" applyAlignment="1">
      <alignment horizontal="center" vertical="center"/>
    </xf>
    <xf numFmtId="0" fontId="24" fillId="0" borderId="0" xfId="0" applyFont="1">
      <alignment vertical="center"/>
    </xf>
    <xf numFmtId="0" fontId="0" fillId="0" borderId="0" xfId="0">
      <alignment vertical="center"/>
    </xf>
    <xf numFmtId="0" fontId="3" fillId="0" borderId="0" xfId="0" applyFont="1" applyAlignment="1">
      <alignment horizontal="center" vertical="center" shrinkToFit="1"/>
    </xf>
    <xf numFmtId="0" fontId="7" fillId="0" borderId="0" xfId="0" applyFont="1" applyAlignment="1">
      <alignment horizontal="center" vertical="center"/>
    </xf>
    <xf numFmtId="191" fontId="11" fillId="0" borderId="2" xfId="0" applyNumberFormat="1" applyFont="1" applyBorder="1" applyAlignment="1">
      <alignment horizontal="center" vertical="center"/>
    </xf>
    <xf numFmtId="0" fontId="11" fillId="11" borderId="2" xfId="0" applyFont="1" applyFill="1" applyBorder="1" applyAlignment="1">
      <alignment horizontal="center" vertical="center"/>
    </xf>
    <xf numFmtId="0" fontId="29" fillId="0" borderId="0" xfId="0" applyFont="1">
      <alignment vertical="center"/>
    </xf>
    <xf numFmtId="0" fontId="11" fillId="0" borderId="45" xfId="0" applyFont="1" applyBorder="1">
      <alignment vertical="center"/>
    </xf>
    <xf numFmtId="0" fontId="11" fillId="0" borderId="24" xfId="0" applyFont="1" applyBorder="1">
      <alignment vertical="center"/>
    </xf>
    <xf numFmtId="0" fontId="31" fillId="0" borderId="46" xfId="0" applyFont="1" applyBorder="1" applyAlignment="1">
      <alignment horizontal="center" vertical="center"/>
    </xf>
    <xf numFmtId="176" fontId="11" fillId="0" borderId="47" xfId="0" applyNumberFormat="1" applyFont="1" applyBorder="1">
      <alignment vertical="center"/>
    </xf>
    <xf numFmtId="0" fontId="11" fillId="0" borderId="48" xfId="0" applyFont="1" applyBorder="1">
      <alignment vertical="center"/>
    </xf>
    <xf numFmtId="0" fontId="11" fillId="11" borderId="9" xfId="0" applyFont="1" applyFill="1" applyBorder="1" applyAlignment="1">
      <alignment horizontal="center" vertical="center"/>
    </xf>
    <xf numFmtId="191" fontId="11" fillId="0" borderId="9" xfId="0" applyNumberFormat="1" applyFont="1" applyBorder="1" applyAlignment="1">
      <alignment horizontal="center" vertical="center"/>
    </xf>
    <xf numFmtId="191" fontId="11" fillId="0" borderId="23" xfId="0" applyNumberFormat="1" applyFont="1" applyBorder="1">
      <alignment vertical="center"/>
    </xf>
    <xf numFmtId="0" fontId="3" fillId="0" borderId="49" xfId="0" applyFont="1" applyBorder="1" applyAlignment="1">
      <alignment horizontal="center" vertical="center"/>
    </xf>
    <xf numFmtId="0" fontId="3" fillId="0" borderId="11" xfId="0" applyFont="1" applyBorder="1" applyAlignment="1">
      <alignment horizontal="center" vertical="center" wrapText="1"/>
    </xf>
    <xf numFmtId="0" fontId="3" fillId="0" borderId="11" xfId="0" applyFont="1" applyBorder="1" applyAlignment="1">
      <alignment horizontal="center" vertical="center"/>
    </xf>
    <xf numFmtId="0" fontId="3" fillId="0" borderId="10" xfId="0" applyFont="1" applyBorder="1" applyAlignment="1">
      <alignment horizontal="center" vertical="center" wrapText="1"/>
    </xf>
    <xf numFmtId="0" fontId="3" fillId="11" borderId="2" xfId="0" applyFont="1" applyFill="1" applyBorder="1" applyAlignment="1">
      <alignment vertical="center"/>
    </xf>
    <xf numFmtId="176" fontId="30" fillId="0" borderId="1" xfId="0" applyNumberFormat="1" applyFont="1" applyBorder="1">
      <alignment vertical="center"/>
    </xf>
    <xf numFmtId="0" fontId="3" fillId="0" borderId="0" xfId="0" applyFont="1" applyAlignment="1">
      <alignment horizontal="center" vertical="center"/>
    </xf>
    <xf numFmtId="0" fontId="3" fillId="0" borderId="0" xfId="0" applyFont="1" applyAlignment="1">
      <alignment vertical="center" wrapText="1"/>
    </xf>
    <xf numFmtId="0" fontId="3" fillId="0" borderId="0" xfId="0" applyFont="1" applyAlignment="1">
      <alignment horizontal="right" vertical="top"/>
    </xf>
    <xf numFmtId="0" fontId="34" fillId="0" borderId="0" xfId="0" applyFont="1">
      <alignment vertical="center"/>
    </xf>
    <xf numFmtId="0" fontId="3" fillId="0" borderId="0" xfId="0" applyFont="1" applyAlignment="1">
      <alignment horizontal="center" vertical="center"/>
    </xf>
    <xf numFmtId="0" fontId="7" fillId="0" borderId="0" xfId="0" applyFont="1" applyAlignment="1">
      <alignment horizontal="center" shrinkToFit="1"/>
    </xf>
    <xf numFmtId="0" fontId="3" fillId="0" borderId="0" xfId="0" applyFont="1" applyAlignment="1">
      <alignment horizontal="center" vertical="center" shrinkToFit="1"/>
    </xf>
    <xf numFmtId="0" fontId="11" fillId="0" borderId="51" xfId="0" applyFont="1" applyBorder="1">
      <alignment vertical="center"/>
    </xf>
    <xf numFmtId="0" fontId="11" fillId="11" borderId="31" xfId="0" applyFont="1" applyFill="1" applyBorder="1" applyAlignment="1">
      <alignment horizontal="center" vertical="center"/>
    </xf>
    <xf numFmtId="191" fontId="11" fillId="0" borderId="31" xfId="0" applyNumberFormat="1" applyFont="1" applyBorder="1" applyAlignment="1">
      <alignment horizontal="center" vertical="center"/>
    </xf>
    <xf numFmtId="191" fontId="11" fillId="0" borderId="32" xfId="0" applyNumberFormat="1" applyFont="1" applyBorder="1">
      <alignment vertical="center"/>
    </xf>
    <xf numFmtId="0" fontId="11" fillId="0" borderId="21" xfId="0" applyFont="1" applyBorder="1" applyAlignment="1">
      <alignment horizontal="center" vertical="center"/>
    </xf>
    <xf numFmtId="0" fontId="3" fillId="0" borderId="42" xfId="0" applyFont="1" applyBorder="1">
      <alignment vertical="center"/>
    </xf>
    <xf numFmtId="191" fontId="2" fillId="0" borderId="19" xfId="0" applyNumberFormat="1" applyFont="1" applyBorder="1">
      <alignment vertical="center"/>
    </xf>
    <xf numFmtId="185" fontId="35" fillId="0" borderId="1" xfId="0" applyNumberFormat="1" applyFont="1" applyBorder="1">
      <alignment vertical="center"/>
    </xf>
    <xf numFmtId="0" fontId="7" fillId="0" borderId="0" xfId="0" applyFont="1">
      <alignment vertical="center"/>
    </xf>
    <xf numFmtId="0" fontId="4" fillId="0" borderId="0" xfId="0" applyFont="1" applyBorder="1" applyAlignment="1">
      <alignment horizontal="center" vertical="center"/>
    </xf>
    <xf numFmtId="176" fontId="30" fillId="0" borderId="0" xfId="0" applyNumberFormat="1" applyFont="1" applyFill="1" applyBorder="1" applyAlignment="1">
      <alignment vertical="center" shrinkToFit="1"/>
    </xf>
    <xf numFmtId="192" fontId="11" fillId="2" borderId="2" xfId="0" applyNumberFormat="1" applyFont="1" applyFill="1" applyBorder="1">
      <alignment vertical="center"/>
    </xf>
    <xf numFmtId="191" fontId="11" fillId="0" borderId="17" xfId="0" applyNumberFormat="1" applyFont="1" applyBorder="1">
      <alignment vertical="center"/>
    </xf>
    <xf numFmtId="0" fontId="0" fillId="0" borderId="0" xfId="0">
      <alignment vertical="center"/>
    </xf>
    <xf numFmtId="0" fontId="3" fillId="0" borderId="2" xfId="0" applyFont="1" applyBorder="1" applyAlignment="1">
      <alignment horizontal="center" vertical="center"/>
    </xf>
    <xf numFmtId="0" fontId="3" fillId="0" borderId="27" xfId="0" applyFont="1" applyBorder="1" applyAlignment="1">
      <alignment horizontal="center" vertical="center"/>
    </xf>
    <xf numFmtId="191" fontId="3" fillId="0" borderId="2" xfId="0" applyNumberFormat="1" applyFont="1" applyBorder="1" applyAlignment="1">
      <alignment horizontal="center" vertical="center"/>
    </xf>
    <xf numFmtId="193" fontId="3" fillId="0" borderId="2" xfId="1" applyNumberFormat="1" applyFont="1" applyBorder="1" applyAlignment="1">
      <alignment horizontal="center" vertical="center"/>
    </xf>
    <xf numFmtId="191" fontId="30" fillId="7" borderId="10" xfId="0" applyNumberFormat="1" applyFont="1" applyFill="1" applyBorder="1">
      <alignment vertical="center"/>
    </xf>
    <xf numFmtId="0" fontId="11" fillId="0" borderId="45" xfId="0" applyFont="1" applyBorder="1" applyAlignment="1">
      <alignment vertical="center" shrinkToFit="1"/>
    </xf>
    <xf numFmtId="0" fontId="35" fillId="11" borderId="2" xfId="0" applyFont="1" applyFill="1" applyBorder="1" applyAlignment="1">
      <alignment horizontal="center" vertical="center" shrinkToFit="1"/>
    </xf>
    <xf numFmtId="194" fontId="11" fillId="11" borderId="31" xfId="0" applyNumberFormat="1" applyFont="1" applyFill="1" applyBorder="1">
      <alignment vertical="center"/>
    </xf>
    <xf numFmtId="194" fontId="11" fillId="11" borderId="9" xfId="0" applyNumberFormat="1" applyFont="1" applyFill="1" applyBorder="1">
      <alignment vertical="center"/>
    </xf>
    <xf numFmtId="194" fontId="11" fillId="11" borderId="2" xfId="0" applyNumberFormat="1" applyFont="1" applyFill="1" applyBorder="1">
      <alignment vertical="center"/>
    </xf>
    <xf numFmtId="191" fontId="11" fillId="11" borderId="2" xfId="0" applyNumberFormat="1" applyFont="1" applyFill="1" applyBorder="1" applyAlignment="1">
      <alignment horizontal="center" vertical="center"/>
    </xf>
    <xf numFmtId="0" fontId="24" fillId="0" borderId="0" xfId="0" applyFont="1" applyAlignment="1">
      <alignment horizontal="center" vertical="center"/>
    </xf>
    <xf numFmtId="0" fontId="36" fillId="0" borderId="0" xfId="0" applyFont="1" applyAlignment="1">
      <alignment horizontal="center" vertical="center"/>
    </xf>
    <xf numFmtId="0" fontId="23" fillId="0" borderId="0" xfId="0" applyFont="1" applyAlignment="1">
      <alignment horizontal="center" vertical="center"/>
    </xf>
    <xf numFmtId="0" fontId="20" fillId="0" borderId="0" xfId="0" applyFont="1" applyFill="1" applyAlignment="1">
      <alignment horizontal="center" vertical="center"/>
    </xf>
    <xf numFmtId="0" fontId="22" fillId="0" borderId="0" xfId="0" applyFont="1" applyAlignment="1">
      <alignment horizontal="center" vertical="center"/>
    </xf>
    <xf numFmtId="0" fontId="3" fillId="0" borderId="31" xfId="0" applyFont="1" applyBorder="1" applyAlignment="1">
      <alignment horizontal="center" vertical="center"/>
    </xf>
    <xf numFmtId="0" fontId="3" fillId="0" borderId="32" xfId="0" applyFont="1" applyBorder="1" applyAlignment="1">
      <alignment horizontal="center" vertical="center"/>
    </xf>
    <xf numFmtId="0" fontId="23" fillId="0" borderId="0" xfId="0" applyFont="1" applyAlignment="1">
      <alignment horizontal="left" vertical="center"/>
    </xf>
    <xf numFmtId="0" fontId="3" fillId="0" borderId="0" xfId="0" applyFont="1" applyAlignment="1">
      <alignment horizontal="left" vertical="top" wrapText="1"/>
    </xf>
    <xf numFmtId="0" fontId="0" fillId="0" borderId="0" xfId="0" applyAlignment="1">
      <alignment horizontal="left" vertical="center"/>
    </xf>
    <xf numFmtId="0" fontId="17" fillId="0" borderId="22" xfId="0" applyFont="1" applyBorder="1" applyAlignment="1">
      <alignment horizontal="center" vertical="center" shrinkToFit="1"/>
    </xf>
    <xf numFmtId="0" fontId="17" fillId="0" borderId="4" xfId="0" applyFont="1" applyBorder="1" applyAlignment="1">
      <alignment horizontal="center" vertical="center" shrinkToFit="1"/>
    </xf>
    <xf numFmtId="0" fontId="3" fillId="0" borderId="20"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21" xfId="0" applyFont="1" applyBorder="1" applyAlignment="1">
      <alignment horizontal="center" vertical="center" shrinkToFit="1"/>
    </xf>
    <xf numFmtId="0" fontId="3" fillId="0" borderId="42" xfId="0" applyFont="1" applyBorder="1" applyAlignment="1">
      <alignment horizontal="center" vertical="center" shrinkToFit="1"/>
    </xf>
    <xf numFmtId="0" fontId="3" fillId="0" borderId="31" xfId="0" applyFont="1" applyBorder="1" applyAlignment="1">
      <alignment horizontal="center" vertical="center" shrinkToFit="1"/>
    </xf>
    <xf numFmtId="0" fontId="3" fillId="0" borderId="18" xfId="0" applyFont="1" applyBorder="1" applyAlignment="1">
      <alignment horizontal="center" vertical="center" shrinkToFit="1"/>
    </xf>
    <xf numFmtId="0" fontId="18" fillId="0" borderId="9" xfId="0" applyFont="1" applyBorder="1" applyAlignment="1">
      <alignment horizontal="center" vertical="center"/>
    </xf>
    <xf numFmtId="0" fontId="2" fillId="0" borderId="2" xfId="0" applyFont="1" applyBorder="1" applyAlignment="1">
      <alignment horizontal="center" vertical="center"/>
    </xf>
    <xf numFmtId="0" fontId="2" fillId="0" borderId="18" xfId="0" applyFont="1" applyBorder="1" applyAlignment="1">
      <alignment horizontal="center" vertical="center"/>
    </xf>
    <xf numFmtId="0" fontId="11" fillId="0" borderId="0" xfId="0" applyFont="1" applyAlignment="1">
      <alignment vertical="center" wrapText="1"/>
    </xf>
    <xf numFmtId="0" fontId="3" fillId="3" borderId="12" xfId="0" applyFont="1" applyFill="1" applyBorder="1" applyAlignment="1">
      <alignment horizontal="center" vertical="center"/>
    </xf>
    <xf numFmtId="0" fontId="3" fillId="3" borderId="13"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14"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15" xfId="0" applyFont="1" applyFill="1" applyBorder="1" applyAlignment="1">
      <alignment horizontal="center" vertical="center"/>
    </xf>
    <xf numFmtId="0" fontId="3" fillId="5" borderId="0" xfId="0" applyFont="1" applyFill="1" applyAlignment="1">
      <alignment horizontal="center" vertical="center"/>
    </xf>
    <xf numFmtId="0" fontId="3" fillId="5" borderId="3" xfId="0" applyFont="1" applyFill="1" applyBorder="1" applyAlignment="1">
      <alignment horizontal="center" vertical="center"/>
    </xf>
    <xf numFmtId="0" fontId="3" fillId="5" borderId="5" xfId="0" applyFont="1" applyFill="1" applyBorder="1" applyAlignment="1">
      <alignment horizontal="center" vertical="center"/>
    </xf>
    <xf numFmtId="0" fontId="11" fillId="0" borderId="0" xfId="0" applyFont="1" applyAlignment="1">
      <alignment horizontal="center" vertical="center"/>
    </xf>
    <xf numFmtId="0" fontId="3" fillId="3" borderId="8" xfId="0" applyFont="1" applyFill="1" applyBorder="1" applyAlignment="1">
      <alignment horizontal="center" vertical="center"/>
    </xf>
    <xf numFmtId="0" fontId="3" fillId="3" borderId="9" xfId="0" applyFont="1" applyFill="1" applyBorder="1" applyAlignment="1">
      <alignment horizontal="center" vertical="center"/>
    </xf>
    <xf numFmtId="0" fontId="3" fillId="0" borderId="0" xfId="0" applyFont="1" applyBorder="1" applyAlignment="1">
      <alignment horizontal="left" vertical="center" shrinkToFit="1"/>
    </xf>
    <xf numFmtId="0" fontId="3" fillId="0" borderId="50" xfId="0" applyFont="1" applyBorder="1" applyAlignment="1">
      <alignment horizontal="left" vertical="center" shrinkToFit="1"/>
    </xf>
    <xf numFmtId="0" fontId="3" fillId="0" borderId="0" xfId="0" applyFont="1" applyAlignment="1">
      <alignment horizontal="left" vertical="center" shrinkToFit="1"/>
    </xf>
    <xf numFmtId="0" fontId="39" fillId="11" borderId="2" xfId="0" applyFont="1" applyFill="1" applyBorder="1" applyAlignment="1">
      <alignment horizontal="left" vertical="center" wrapText="1"/>
    </xf>
    <xf numFmtId="0" fontId="3" fillId="3" borderId="26" xfId="0" applyFont="1" applyFill="1" applyBorder="1" applyAlignment="1">
      <alignment horizontal="center" vertical="center"/>
    </xf>
    <xf numFmtId="0" fontId="3" fillId="10" borderId="12" xfId="0" applyFont="1" applyFill="1" applyBorder="1" applyAlignment="1">
      <alignment horizontal="center" vertical="center"/>
    </xf>
    <xf numFmtId="0" fontId="3" fillId="10" borderId="27" xfId="0" applyFont="1" applyFill="1" applyBorder="1" applyAlignment="1">
      <alignment horizontal="center" vertical="center"/>
    </xf>
    <xf numFmtId="0" fontId="3" fillId="10" borderId="13" xfId="0" applyFont="1" applyFill="1" applyBorder="1" applyAlignment="1">
      <alignment horizontal="center" vertical="center"/>
    </xf>
    <xf numFmtId="0" fontId="3" fillId="10" borderId="3" xfId="0" applyFont="1" applyFill="1" applyBorder="1" applyAlignment="1">
      <alignment horizontal="center" vertical="center"/>
    </xf>
    <xf numFmtId="0" fontId="3" fillId="10" borderId="0" xfId="0" applyFont="1" applyFill="1" applyBorder="1" applyAlignment="1">
      <alignment horizontal="center" vertical="center"/>
    </xf>
    <xf numFmtId="0" fontId="3" fillId="10" borderId="14" xfId="0" applyFont="1" applyFill="1" applyBorder="1" applyAlignment="1">
      <alignment horizontal="center" vertical="center"/>
    </xf>
    <xf numFmtId="0" fontId="3" fillId="10" borderId="5" xfId="0" applyFont="1" applyFill="1" applyBorder="1" applyAlignment="1">
      <alignment horizontal="center" vertical="center"/>
    </xf>
    <xf numFmtId="0" fontId="3" fillId="10" borderId="4" xfId="0" applyFont="1" applyFill="1" applyBorder="1" applyAlignment="1">
      <alignment horizontal="center" vertical="center"/>
    </xf>
    <xf numFmtId="0" fontId="3" fillId="10" borderId="15" xfId="0" applyFont="1" applyFill="1" applyBorder="1" applyAlignment="1">
      <alignment horizontal="center" vertical="center"/>
    </xf>
    <xf numFmtId="184" fontId="11" fillId="2" borderId="7" xfId="0" applyNumberFormat="1" applyFont="1" applyFill="1" applyBorder="1" applyAlignment="1">
      <alignment horizontal="right" vertical="center" shrinkToFit="1"/>
    </xf>
    <xf numFmtId="184" fontId="11" fillId="2" borderId="25" xfId="0" applyNumberFormat="1" applyFont="1" applyFill="1" applyBorder="1" applyAlignment="1">
      <alignment horizontal="right" vertical="center" shrinkToFit="1"/>
    </xf>
    <xf numFmtId="0" fontId="6" fillId="0" borderId="0" xfId="0" applyFont="1" applyBorder="1" applyAlignment="1">
      <alignment horizontal="left" vertical="center" shrinkToFit="1"/>
    </xf>
    <xf numFmtId="0" fontId="0" fillId="0" borderId="0" xfId="0">
      <alignment vertical="center"/>
    </xf>
    <xf numFmtId="0" fontId="3" fillId="0" borderId="0" xfId="0" applyFont="1" applyBorder="1" applyAlignment="1">
      <alignment horizontal="center" vertical="center" shrinkToFit="1"/>
    </xf>
    <xf numFmtId="0" fontId="3" fillId="0" borderId="0" xfId="0" quotePrefix="1" applyFont="1" applyAlignment="1">
      <alignment horizontal="center" vertical="center" shrinkToFit="1"/>
    </xf>
    <xf numFmtId="0" fontId="3" fillId="0" borderId="14" xfId="0" quotePrefix="1" applyFont="1" applyBorder="1" applyAlignment="1">
      <alignment horizontal="center" vertical="center" shrinkToFit="1"/>
    </xf>
    <xf numFmtId="0" fontId="11" fillId="0" borderId="0" xfId="0" applyFont="1" applyAlignment="1">
      <alignment horizontal="center" vertical="center" shrinkToFit="1"/>
    </xf>
    <xf numFmtId="0" fontId="11" fillId="0" borderId="33" xfId="0" applyFont="1" applyBorder="1" applyAlignment="1">
      <alignment horizontal="center" vertical="center" shrinkToFit="1"/>
    </xf>
    <xf numFmtId="0" fontId="13" fillId="0" borderId="34" xfId="0" applyFont="1" applyBorder="1" applyAlignment="1">
      <alignment horizontal="center" vertical="center"/>
    </xf>
    <xf numFmtId="0" fontId="13" fillId="0" borderId="35" xfId="0" applyFont="1" applyBorder="1" applyAlignment="1">
      <alignment horizontal="center" vertical="center"/>
    </xf>
    <xf numFmtId="0" fontId="13" fillId="0" borderId="36" xfId="0" applyFont="1" applyBorder="1" applyAlignment="1">
      <alignment horizontal="center" vertical="center"/>
    </xf>
    <xf numFmtId="0" fontId="5" fillId="0" borderId="0" xfId="0" applyFont="1" applyAlignment="1">
      <alignment horizontal="right" wrapText="1"/>
    </xf>
    <xf numFmtId="180" fontId="12" fillId="0" borderId="7" xfId="0" applyNumberFormat="1" applyFont="1" applyBorder="1" applyAlignment="1">
      <alignment horizontal="center" vertical="center"/>
    </xf>
    <xf numFmtId="180" fontId="12" fillId="0" borderId="25" xfId="0" applyNumberFormat="1" applyFont="1" applyBorder="1" applyAlignment="1">
      <alignment horizontal="center" vertical="center"/>
    </xf>
    <xf numFmtId="0" fontId="7" fillId="0" borderId="0" xfId="0" applyFont="1" applyAlignment="1">
      <alignment horizontal="left" shrinkToFit="1"/>
    </xf>
    <xf numFmtId="0" fontId="21" fillId="0" borderId="37" xfId="0" applyFont="1" applyBorder="1" applyAlignment="1">
      <alignment horizontal="center" vertical="center" shrinkToFit="1"/>
    </xf>
    <xf numFmtId="0" fontId="21" fillId="0" borderId="28" xfId="0" applyFont="1" applyBorder="1" applyAlignment="1">
      <alignment horizontal="center" vertical="center" shrinkToFit="1"/>
    </xf>
    <xf numFmtId="0" fontId="21" fillId="0" borderId="29" xfId="0" applyFont="1" applyBorder="1" applyAlignment="1">
      <alignment horizontal="center" vertical="center" shrinkToFit="1"/>
    </xf>
    <xf numFmtId="184" fontId="8" fillId="0" borderId="30" xfId="0" applyNumberFormat="1" applyFont="1" applyBorder="1" applyAlignment="1">
      <alignment horizontal="center" vertical="center"/>
    </xf>
    <xf numFmtId="184" fontId="8" fillId="0" borderId="29" xfId="0" applyNumberFormat="1" applyFont="1" applyBorder="1" applyAlignment="1">
      <alignment horizontal="center" vertical="center"/>
    </xf>
    <xf numFmtId="183" fontId="12" fillId="0" borderId="7" xfId="0" applyNumberFormat="1" applyFont="1" applyBorder="1" applyAlignment="1">
      <alignment horizontal="center" vertical="center"/>
    </xf>
    <xf numFmtId="183" fontId="12" fillId="0" borderId="25" xfId="0" applyNumberFormat="1" applyFont="1" applyBorder="1" applyAlignment="1">
      <alignment horizontal="center" vertical="center"/>
    </xf>
    <xf numFmtId="181" fontId="12" fillId="0" borderId="7" xfId="0" applyNumberFormat="1" applyFont="1" applyBorder="1" applyAlignment="1">
      <alignment horizontal="center" vertical="center"/>
    </xf>
    <xf numFmtId="181" fontId="12" fillId="0" borderId="25" xfId="0" applyNumberFormat="1" applyFont="1" applyBorder="1" applyAlignment="1">
      <alignment horizontal="center" vertical="center"/>
    </xf>
    <xf numFmtId="0" fontId="3" fillId="0" borderId="3" xfId="0" applyFont="1" applyBorder="1" applyAlignment="1">
      <alignment horizontal="center" vertical="center"/>
    </xf>
    <xf numFmtId="0" fontId="3" fillId="0" borderId="0" xfId="0" applyFont="1" applyAlignment="1">
      <alignment horizontal="center" vertical="center"/>
    </xf>
    <xf numFmtId="185" fontId="11" fillId="0" borderId="7" xfId="0" applyNumberFormat="1" applyFont="1" applyBorder="1" applyAlignment="1">
      <alignment horizontal="center" vertical="center"/>
    </xf>
    <xf numFmtId="185" fontId="11" fillId="0" borderId="6" xfId="0" applyNumberFormat="1" applyFont="1" applyBorder="1" applyAlignment="1">
      <alignment horizontal="center" vertical="center"/>
    </xf>
    <xf numFmtId="185" fontId="11" fillId="0" borderId="25" xfId="0" applyNumberFormat="1" applyFont="1" applyBorder="1" applyAlignment="1">
      <alignment horizontal="center" vertical="center"/>
    </xf>
    <xf numFmtId="0" fontId="7" fillId="0" borderId="0" xfId="0" applyFont="1" applyAlignment="1">
      <alignment horizontal="center" shrinkToFit="1"/>
    </xf>
    <xf numFmtId="0" fontId="3" fillId="0" borderId="0" xfId="0" applyFont="1" applyAlignment="1">
      <alignment horizontal="center" vertical="center" shrinkToFit="1"/>
    </xf>
    <xf numFmtId="0" fontId="3" fillId="0" borderId="14" xfId="0" applyFont="1" applyBorder="1" applyAlignment="1">
      <alignment horizontal="center" vertical="center" shrinkToFit="1"/>
    </xf>
    <xf numFmtId="180" fontId="12" fillId="0" borderId="0" xfId="0" applyNumberFormat="1" applyFont="1" applyFill="1" applyBorder="1" applyAlignment="1">
      <alignment horizontal="center" vertical="center"/>
    </xf>
    <xf numFmtId="0" fontId="7" fillId="0" borderId="0" xfId="0" applyFont="1" applyAlignment="1">
      <alignment horizontal="right" wrapText="1"/>
    </xf>
    <xf numFmtId="189" fontId="12" fillId="0" borderId="7" xfId="0" applyNumberFormat="1" applyFont="1" applyBorder="1" applyAlignment="1">
      <alignment horizontal="center" vertical="center"/>
    </xf>
    <xf numFmtId="189" fontId="12" fillId="0" borderId="25" xfId="0" applyNumberFormat="1" applyFont="1" applyBorder="1" applyAlignment="1">
      <alignment horizontal="center" vertical="center"/>
    </xf>
    <xf numFmtId="0" fontId="0" fillId="0" borderId="0" xfId="0" applyFont="1">
      <alignment vertical="center"/>
    </xf>
    <xf numFmtId="181" fontId="12" fillId="0" borderId="0" xfId="0" applyNumberFormat="1" applyFont="1" applyFill="1" applyBorder="1" applyAlignment="1">
      <alignment horizontal="center" vertical="center"/>
    </xf>
    <xf numFmtId="0" fontId="3" fillId="0" borderId="0" xfId="0" quotePrefix="1" applyFont="1" applyFill="1" applyBorder="1" applyAlignment="1">
      <alignment horizontal="center" vertical="center" shrinkToFit="1"/>
    </xf>
    <xf numFmtId="183" fontId="12" fillId="0" borderId="0" xfId="0" applyNumberFormat="1" applyFont="1" applyFill="1" applyBorder="1" applyAlignment="1">
      <alignment horizontal="center" vertical="center"/>
    </xf>
    <xf numFmtId="183" fontId="12" fillId="0" borderId="7" xfId="0" applyNumberFormat="1" applyFont="1" applyBorder="1" applyAlignment="1">
      <alignment horizontal="right" vertical="center"/>
    </xf>
    <xf numFmtId="183" fontId="12" fillId="0" borderId="25" xfId="0" applyNumberFormat="1" applyFont="1" applyBorder="1" applyAlignment="1">
      <alignment horizontal="right" vertical="center"/>
    </xf>
    <xf numFmtId="0" fontId="3" fillId="0" borderId="3" xfId="0" applyFont="1" applyBorder="1" applyAlignment="1">
      <alignment horizontal="left" vertical="center"/>
    </xf>
    <xf numFmtId="0" fontId="3" fillId="0" borderId="0" xfId="0" applyFont="1" applyAlignment="1">
      <alignment horizontal="left" vertical="center"/>
    </xf>
    <xf numFmtId="0" fontId="21" fillId="0" borderId="37" xfId="0" applyFont="1" applyBorder="1" applyAlignment="1">
      <alignment horizontal="center" vertical="center"/>
    </xf>
    <xf numFmtId="0" fontId="21" fillId="0" borderId="28" xfId="0" applyFont="1" applyBorder="1" applyAlignment="1">
      <alignment horizontal="center" vertical="center"/>
    </xf>
    <xf numFmtId="0" fontId="11" fillId="0" borderId="0" xfId="0" applyFont="1" applyAlignment="1">
      <alignment horizontal="right" vertical="center" shrinkToFit="1"/>
    </xf>
    <xf numFmtId="0" fontId="11" fillId="0" borderId="33" xfId="0" applyFont="1" applyBorder="1" applyAlignment="1">
      <alignment horizontal="right" vertical="center" shrinkToFit="1"/>
    </xf>
    <xf numFmtId="191" fontId="3" fillId="0" borderId="7" xfId="0" applyNumberFormat="1" applyFont="1" applyBorder="1" applyAlignment="1">
      <alignment horizontal="center" vertical="center"/>
    </xf>
    <xf numFmtId="191" fontId="3" fillId="0" borderId="25" xfId="0" applyNumberFormat="1" applyFont="1" applyBorder="1" applyAlignment="1">
      <alignment horizontal="center" vertical="center"/>
    </xf>
    <xf numFmtId="0" fontId="3" fillId="0" borderId="7" xfId="0" applyFont="1" applyBorder="1" applyAlignment="1">
      <alignment horizontal="center" vertical="center"/>
    </xf>
    <xf numFmtId="0" fontId="3" fillId="0" borderId="25" xfId="0" applyFont="1" applyBorder="1" applyAlignment="1">
      <alignment horizontal="center" vertical="center"/>
    </xf>
    <xf numFmtId="0" fontId="3" fillId="0" borderId="2" xfId="0" applyFont="1" applyBorder="1" applyAlignment="1">
      <alignment horizontal="center" vertical="center" shrinkToFit="1"/>
    </xf>
    <xf numFmtId="191" fontId="3" fillId="0" borderId="2" xfId="0" applyNumberFormat="1" applyFont="1" applyBorder="1" applyAlignment="1">
      <alignment horizontal="center" vertical="center"/>
    </xf>
    <xf numFmtId="0" fontId="32" fillId="0" borderId="0" xfId="0" applyFont="1" applyAlignment="1">
      <alignment horizontal="left" vertical="top" wrapText="1"/>
    </xf>
    <xf numFmtId="0" fontId="3" fillId="0" borderId="2" xfId="0" applyFont="1" applyBorder="1" applyAlignment="1">
      <alignment horizontal="center" vertical="center"/>
    </xf>
    <xf numFmtId="0" fontId="11" fillId="0" borderId="37" xfId="0" applyFont="1" applyBorder="1" applyAlignment="1">
      <alignment horizontal="left" vertical="center" wrapText="1"/>
    </xf>
    <xf numFmtId="0" fontId="11" fillId="0" borderId="28" xfId="0" applyFont="1" applyBorder="1" applyAlignment="1">
      <alignment horizontal="left" vertical="center" wrapText="1"/>
    </xf>
    <xf numFmtId="0" fontId="11" fillId="0" borderId="29" xfId="0" applyFont="1" applyBorder="1" applyAlignment="1">
      <alignment horizontal="left" vertical="center" wrapText="1"/>
    </xf>
    <xf numFmtId="0" fontId="3" fillId="0" borderId="0" xfId="0" applyFont="1" applyAlignment="1">
      <alignment horizontal="left" vertical="center" wrapText="1"/>
    </xf>
    <xf numFmtId="176" fontId="11" fillId="2" borderId="7" xfId="0" applyNumberFormat="1" applyFont="1" applyFill="1" applyBorder="1" applyAlignment="1">
      <alignment horizontal="center" vertical="center" shrinkToFit="1"/>
    </xf>
    <xf numFmtId="176" fontId="11" fillId="2" borderId="25" xfId="0" applyNumberFormat="1" applyFont="1" applyFill="1" applyBorder="1" applyAlignment="1">
      <alignment horizontal="center" vertical="center" shrinkToFit="1"/>
    </xf>
    <xf numFmtId="0" fontId="3" fillId="0" borderId="33" xfId="0" applyFont="1" applyBorder="1" applyAlignment="1">
      <alignment horizontal="left" vertical="center" shrinkToFit="1"/>
    </xf>
    <xf numFmtId="0" fontId="6" fillId="0" borderId="0" xfId="0" applyFont="1" applyFill="1" applyBorder="1" applyAlignment="1">
      <alignment horizontal="right" vertical="center" shrinkToFit="1"/>
    </xf>
    <xf numFmtId="0" fontId="3" fillId="0" borderId="3" xfId="0" applyFont="1" applyBorder="1" applyAlignment="1">
      <alignment horizontal="left" vertical="center" shrinkToFit="1"/>
    </xf>
    <xf numFmtId="176" fontId="11" fillId="2" borderId="7" xfId="0" applyNumberFormat="1" applyFont="1" applyFill="1" applyBorder="1" applyAlignment="1">
      <alignment horizontal="center" vertical="center"/>
    </xf>
    <xf numFmtId="176" fontId="11" fillId="2" borderId="25" xfId="0" applyNumberFormat="1" applyFont="1" applyFill="1" applyBorder="1" applyAlignment="1">
      <alignment horizontal="center" vertical="center"/>
    </xf>
    <xf numFmtId="0" fontId="11" fillId="2" borderId="7" xfId="0" applyFont="1" applyFill="1" applyBorder="1" applyAlignment="1">
      <alignment horizontal="center" vertical="center"/>
    </xf>
    <xf numFmtId="0" fontId="11" fillId="2" borderId="25" xfId="0" applyFont="1" applyFill="1" applyBorder="1" applyAlignment="1">
      <alignment horizontal="center" vertical="center"/>
    </xf>
    <xf numFmtId="184" fontId="11" fillId="2" borderId="7" xfId="0" applyNumberFormat="1" applyFont="1" applyFill="1" applyBorder="1" applyAlignment="1">
      <alignment horizontal="center" vertical="center"/>
    </xf>
    <xf numFmtId="184" fontId="11" fillId="2" borderId="25" xfId="0" applyNumberFormat="1" applyFont="1" applyFill="1" applyBorder="1" applyAlignment="1">
      <alignment horizontal="center" vertical="center"/>
    </xf>
    <xf numFmtId="185" fontId="11" fillId="6" borderId="37" xfId="0" applyNumberFormat="1" applyFont="1" applyFill="1" applyBorder="1" applyAlignment="1">
      <alignment horizontal="center" vertical="center"/>
    </xf>
    <xf numFmtId="185" fontId="11" fillId="6" borderId="40" xfId="0" applyNumberFormat="1" applyFont="1" applyFill="1" applyBorder="1" applyAlignment="1">
      <alignment horizontal="center" vertical="center"/>
    </xf>
    <xf numFmtId="184" fontId="3" fillId="0" borderId="0" xfId="0" applyNumberFormat="1" applyFont="1" applyAlignment="1">
      <alignment horizontal="left" vertical="center"/>
    </xf>
    <xf numFmtId="0" fontId="11" fillId="0" borderId="7" xfId="0" applyFont="1" applyFill="1" applyBorder="1" applyAlignment="1">
      <alignment horizontal="center" vertical="center"/>
    </xf>
    <xf numFmtId="0" fontId="11" fillId="0" borderId="25" xfId="0" applyFont="1" applyFill="1" applyBorder="1" applyAlignment="1">
      <alignment horizontal="center" vertical="center"/>
    </xf>
    <xf numFmtId="0" fontId="11" fillId="0" borderId="0" xfId="0" applyFont="1" applyAlignment="1">
      <alignment horizontal="left" vertical="center" shrinkToFit="1"/>
    </xf>
    <xf numFmtId="0" fontId="11" fillId="0" borderId="0" xfId="0" applyFont="1" applyBorder="1" applyAlignment="1">
      <alignment horizontal="left" vertical="center" shrinkToFit="1"/>
    </xf>
    <xf numFmtId="0" fontId="3" fillId="6" borderId="37" xfId="0" applyFont="1" applyFill="1" applyBorder="1" applyAlignment="1">
      <alignment horizontal="center" vertical="center"/>
    </xf>
    <xf numFmtId="0" fontId="3" fillId="6" borderId="40" xfId="0" applyFont="1" applyFill="1" applyBorder="1" applyAlignment="1">
      <alignment horizontal="center" vertical="center"/>
    </xf>
    <xf numFmtId="176" fontId="11" fillId="7" borderId="37" xfId="0" applyNumberFormat="1" applyFont="1" applyFill="1" applyBorder="1" applyAlignment="1">
      <alignment horizontal="center" vertical="center" shrinkToFit="1"/>
    </xf>
    <xf numFmtId="176" fontId="11" fillId="7" borderId="40" xfId="0" applyNumberFormat="1" applyFont="1" applyFill="1" applyBorder="1" applyAlignment="1">
      <alignment horizontal="center" vertical="center" shrinkToFit="1"/>
    </xf>
    <xf numFmtId="0" fontId="4" fillId="0" borderId="41" xfId="0" applyFont="1" applyBorder="1" applyAlignment="1">
      <alignment horizontal="center" vertical="center"/>
    </xf>
    <xf numFmtId="0" fontId="11" fillId="0" borderId="0" xfId="0" applyFont="1" applyAlignment="1">
      <alignment horizontal="left" vertical="center"/>
    </xf>
    <xf numFmtId="0" fontId="11" fillId="0" borderId="0" xfId="0" applyFont="1" applyBorder="1" applyAlignment="1">
      <alignment horizontal="left" vertical="center"/>
    </xf>
    <xf numFmtId="190" fontId="21" fillId="2" borderId="38" xfId="0" applyNumberFormat="1" applyFont="1" applyFill="1" applyBorder="1" applyAlignment="1">
      <alignment horizontal="right" vertical="center"/>
    </xf>
    <xf numFmtId="190" fontId="21" fillId="2" borderId="39" xfId="0" applyNumberFormat="1" applyFont="1" applyFill="1" applyBorder="1" applyAlignment="1">
      <alignment horizontal="right" vertical="center"/>
    </xf>
    <xf numFmtId="0" fontId="11" fillId="2" borderId="25" xfId="0" applyFont="1" applyFill="1" applyBorder="1" applyAlignment="1">
      <alignment horizontal="center" vertical="center" shrinkToFit="1"/>
    </xf>
    <xf numFmtId="0" fontId="6" fillId="0" borderId="0" xfId="0" applyFont="1" applyBorder="1" applyAlignment="1">
      <alignment horizontal="right" vertical="center" shrinkToFit="1"/>
    </xf>
    <xf numFmtId="0" fontId="3" fillId="0" borderId="14" xfId="0" applyFont="1" applyBorder="1" applyAlignment="1">
      <alignment horizontal="left" vertical="center" shrinkToFit="1"/>
    </xf>
    <xf numFmtId="0" fontId="11" fillId="7" borderId="7" xfId="0" applyFont="1" applyFill="1" applyBorder="1" applyAlignment="1">
      <alignment horizontal="center" vertical="center"/>
    </xf>
    <xf numFmtId="0" fontId="11" fillId="7" borderId="25" xfId="0" applyFont="1" applyFill="1" applyBorder="1" applyAlignment="1">
      <alignment horizontal="center" vertical="center"/>
    </xf>
    <xf numFmtId="185" fontId="11" fillId="6" borderId="37" xfId="0" applyNumberFormat="1" applyFont="1" applyFill="1" applyBorder="1" applyAlignment="1">
      <alignment horizontal="center" vertical="center" shrinkToFit="1"/>
    </xf>
    <xf numFmtId="185" fontId="11" fillId="6" borderId="40" xfId="0" applyNumberFormat="1" applyFont="1" applyFill="1" applyBorder="1" applyAlignment="1">
      <alignment horizontal="center" vertical="center" shrinkToFit="1"/>
    </xf>
    <xf numFmtId="185" fontId="11" fillId="2" borderId="7" xfId="0" applyNumberFormat="1" applyFont="1" applyFill="1" applyBorder="1" applyAlignment="1">
      <alignment horizontal="center" vertical="center"/>
    </xf>
    <xf numFmtId="185" fontId="11" fillId="2" borderId="25" xfId="0" applyNumberFormat="1" applyFont="1" applyFill="1" applyBorder="1" applyAlignment="1">
      <alignment horizontal="center" vertical="center"/>
    </xf>
    <xf numFmtId="0" fontId="11" fillId="0" borderId="7" xfId="0" applyFont="1" applyBorder="1" applyAlignment="1">
      <alignment horizontal="right" vertical="center"/>
    </xf>
    <xf numFmtId="0" fontId="11" fillId="0" borderId="25" xfId="0" applyFont="1" applyBorder="1" applyAlignment="1">
      <alignment horizontal="right" vertical="center"/>
    </xf>
    <xf numFmtId="0" fontId="3" fillId="0" borderId="14" xfId="0" applyFont="1" applyBorder="1" applyAlignment="1">
      <alignment horizontal="left" vertical="center"/>
    </xf>
    <xf numFmtId="186" fontId="21" fillId="2" borderId="38" xfId="0" applyNumberFormat="1" applyFont="1" applyFill="1" applyBorder="1" applyAlignment="1">
      <alignment horizontal="right" vertical="center"/>
    </xf>
    <xf numFmtId="186" fontId="21" fillId="2" borderId="39" xfId="0" applyNumberFormat="1" applyFont="1" applyFill="1" applyBorder="1" applyAlignment="1">
      <alignment horizontal="right" vertical="center"/>
    </xf>
    <xf numFmtId="191" fontId="11" fillId="2" borderId="7" xfId="0" applyNumberFormat="1" applyFont="1" applyFill="1" applyBorder="1" applyAlignment="1">
      <alignment horizontal="center" vertical="center" shrinkToFit="1"/>
    </xf>
    <xf numFmtId="191" fontId="11" fillId="2" borderId="25" xfId="0" applyNumberFormat="1" applyFont="1" applyFill="1" applyBorder="1" applyAlignment="1">
      <alignment horizontal="center" vertical="center" shrinkToFit="1"/>
    </xf>
    <xf numFmtId="0" fontId="11" fillId="0" borderId="0" xfId="0" applyFont="1" applyFill="1" applyBorder="1" applyAlignment="1">
      <alignment horizontal="center" vertical="center"/>
    </xf>
    <xf numFmtId="184" fontId="11" fillId="2" borderId="7" xfId="0" applyNumberFormat="1" applyFont="1" applyFill="1" applyBorder="1" applyAlignment="1">
      <alignment horizontal="center" vertical="center" shrinkToFit="1"/>
    </xf>
    <xf numFmtId="184" fontId="11" fillId="2" borderId="25" xfId="0" applyNumberFormat="1" applyFont="1" applyFill="1" applyBorder="1" applyAlignment="1">
      <alignment horizontal="center" vertical="center" shrinkToFit="1"/>
    </xf>
    <xf numFmtId="0" fontId="11" fillId="0" borderId="14" xfId="0" applyFont="1" applyBorder="1" applyAlignment="1">
      <alignment horizontal="center" vertical="center" shrinkToFit="1"/>
    </xf>
  </cellXfs>
  <cellStyles count="2">
    <cellStyle name="桁区切り" xfId="1" builtinId="6"/>
    <cellStyle name="標準" xfId="0" builtinId="0"/>
  </cellStyles>
  <dxfs count="0"/>
  <tableStyles count="0" defaultTableStyle="TableStyleMedium2"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9.tif"/><Relationship Id="rId1" Type="http://schemas.openxmlformats.org/officeDocument/2006/relationships/image" Target="../media/image8.tif"/></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9525</xdr:rowOff>
    </xdr:from>
    <xdr:to>
      <xdr:col>4</xdr:col>
      <xdr:colOff>0</xdr:colOff>
      <xdr:row>4</xdr:row>
      <xdr:rowOff>0</xdr:rowOff>
    </xdr:to>
    <xdr:sp macro="" textlink="">
      <xdr:nvSpPr>
        <xdr:cNvPr id="17409" name="Line 1"/>
        <xdr:cNvSpPr>
          <a:spLocks noChangeShapeType="1"/>
        </xdr:cNvSpPr>
      </xdr:nvSpPr>
      <xdr:spPr bwMode="auto">
        <a:xfrm>
          <a:off x="323850" y="533400"/>
          <a:ext cx="205740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19</xdr:row>
      <xdr:rowOff>9525</xdr:rowOff>
    </xdr:from>
    <xdr:to>
      <xdr:col>2</xdr:col>
      <xdr:colOff>19050</xdr:colOff>
      <xdr:row>28</xdr:row>
      <xdr:rowOff>1</xdr:rowOff>
    </xdr:to>
    <xdr:cxnSp macro="">
      <xdr:nvCxnSpPr>
        <xdr:cNvPr id="3" name="直線コネクタ 2"/>
        <xdr:cNvCxnSpPr/>
      </xdr:nvCxnSpPr>
      <xdr:spPr>
        <a:xfrm flipV="1">
          <a:off x="1371600" y="1438275"/>
          <a:ext cx="19050" cy="1533526"/>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19050</xdr:colOff>
      <xdr:row>19</xdr:row>
      <xdr:rowOff>9525</xdr:rowOff>
    </xdr:from>
    <xdr:to>
      <xdr:col>6</xdr:col>
      <xdr:colOff>0</xdr:colOff>
      <xdr:row>19</xdr:row>
      <xdr:rowOff>9525</xdr:rowOff>
    </xdr:to>
    <xdr:cxnSp macro="">
      <xdr:nvCxnSpPr>
        <xdr:cNvPr id="4" name="直線コネクタ 3"/>
        <xdr:cNvCxnSpPr/>
      </xdr:nvCxnSpPr>
      <xdr:spPr>
        <a:xfrm>
          <a:off x="1390650" y="1438275"/>
          <a:ext cx="2724150"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19</xdr:row>
      <xdr:rowOff>9525</xdr:rowOff>
    </xdr:from>
    <xdr:to>
      <xdr:col>6</xdr:col>
      <xdr:colOff>9525</xdr:colOff>
      <xdr:row>28</xdr:row>
      <xdr:rowOff>0</xdr:rowOff>
    </xdr:to>
    <xdr:cxnSp macro="">
      <xdr:nvCxnSpPr>
        <xdr:cNvPr id="5" name="直線コネクタ 4"/>
        <xdr:cNvCxnSpPr/>
      </xdr:nvCxnSpPr>
      <xdr:spPr>
        <a:xfrm>
          <a:off x="4114800" y="1438275"/>
          <a:ext cx="9525" cy="153352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676275</xdr:colOff>
      <xdr:row>24</xdr:row>
      <xdr:rowOff>0</xdr:rowOff>
    </xdr:from>
    <xdr:to>
      <xdr:col>8</xdr:col>
      <xdr:colOff>0</xdr:colOff>
      <xdr:row>24</xdr:row>
      <xdr:rowOff>0</xdr:rowOff>
    </xdr:to>
    <xdr:cxnSp macro="">
      <xdr:nvCxnSpPr>
        <xdr:cNvPr id="6" name="直線コネクタ 5"/>
        <xdr:cNvCxnSpPr/>
      </xdr:nvCxnSpPr>
      <xdr:spPr>
        <a:xfrm>
          <a:off x="676275" y="2286000"/>
          <a:ext cx="4810125" cy="0"/>
        </a:xfrm>
        <a:prstGeom prst="line">
          <a:avLst/>
        </a:prstGeom>
        <a:ln w="15875">
          <a:solidFill>
            <a:schemeClr val="accent1">
              <a:lumMod val="50000"/>
            </a:schemeClr>
          </a:solidFill>
          <a:prstDash val="lgDashDot"/>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27</xdr:row>
      <xdr:rowOff>161926</xdr:rowOff>
    </xdr:from>
    <xdr:to>
      <xdr:col>8</xdr:col>
      <xdr:colOff>0</xdr:colOff>
      <xdr:row>28</xdr:row>
      <xdr:rowOff>0</xdr:rowOff>
    </xdr:to>
    <xdr:cxnSp macro="">
      <xdr:nvCxnSpPr>
        <xdr:cNvPr id="7" name="直線コネクタ 6"/>
        <xdr:cNvCxnSpPr/>
      </xdr:nvCxnSpPr>
      <xdr:spPr>
        <a:xfrm>
          <a:off x="685800" y="2962276"/>
          <a:ext cx="4800600" cy="9524"/>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304800</xdr:colOff>
      <xdr:row>24</xdr:row>
      <xdr:rowOff>85725</xdr:rowOff>
    </xdr:from>
    <xdr:ext cx="748923" cy="313817"/>
    <xdr:sp macro="" textlink="">
      <xdr:nvSpPr>
        <xdr:cNvPr id="8" name="テキスト ボックス 7"/>
        <xdr:cNvSpPr txBox="1"/>
      </xdr:nvSpPr>
      <xdr:spPr>
        <a:xfrm>
          <a:off x="2362200" y="2371725"/>
          <a:ext cx="748923" cy="313817"/>
        </a:xfrm>
        <a:prstGeom prst="rect">
          <a:avLst/>
        </a:prstGeom>
        <a:noFill/>
        <a:ln w="12700"/>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solidFill>
                <a:schemeClr val="tx2">
                  <a:lumMod val="50000"/>
                </a:schemeClr>
              </a:solidFill>
              <a:latin typeface="HG丸ｺﾞｼｯｸM-PRO" panose="020F0600000000000000" pitchFamily="50" charset="-128"/>
              <a:ea typeface="HG丸ｺﾞｼｯｸM-PRO" panose="020F0600000000000000" pitchFamily="50" charset="-128"/>
            </a:rPr>
            <a:t>申請敷地</a:t>
          </a:r>
        </a:p>
      </xdr:txBody>
    </xdr:sp>
    <xdr:clientData/>
  </xdr:oneCellAnchor>
  <xdr:twoCellAnchor>
    <xdr:from>
      <xdr:col>7</xdr:col>
      <xdr:colOff>9525</xdr:colOff>
      <xdr:row>23</xdr:row>
      <xdr:rowOff>161925</xdr:rowOff>
    </xdr:from>
    <xdr:to>
      <xdr:col>7</xdr:col>
      <xdr:colOff>9525</xdr:colOff>
      <xdr:row>27</xdr:row>
      <xdr:rowOff>161925</xdr:rowOff>
    </xdr:to>
    <xdr:cxnSp macro="">
      <xdr:nvCxnSpPr>
        <xdr:cNvPr id="9" name="直線矢印コネクタ 8"/>
        <xdr:cNvCxnSpPr/>
      </xdr:nvCxnSpPr>
      <xdr:spPr>
        <a:xfrm>
          <a:off x="4810125" y="2276475"/>
          <a:ext cx="0" cy="685800"/>
        </a:xfrm>
        <a:prstGeom prst="straightConnector1">
          <a:avLst/>
        </a:prstGeom>
        <a:ln>
          <a:solidFill>
            <a:schemeClr val="tx2">
              <a:lumMod val="50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66675</xdr:colOff>
      <xdr:row>25</xdr:row>
      <xdr:rowOff>19050</xdr:rowOff>
    </xdr:from>
    <xdr:ext cx="1038225" cy="275717"/>
    <xdr:sp macro="" textlink="">
      <xdr:nvSpPr>
        <xdr:cNvPr id="10" name="テキスト ボックス 9"/>
        <xdr:cNvSpPr txBox="1"/>
      </xdr:nvSpPr>
      <xdr:spPr>
        <a:xfrm>
          <a:off x="4867275" y="2476500"/>
          <a:ext cx="103822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chemeClr val="tx2">
                  <a:lumMod val="50000"/>
                </a:schemeClr>
              </a:solidFill>
              <a:latin typeface="HG丸ｺﾞｼｯｸM-PRO" panose="020F0600000000000000" pitchFamily="50" charset="-128"/>
              <a:ea typeface="HG丸ｺﾞｼｯｸM-PRO" panose="020F0600000000000000" pitchFamily="50" charset="-128"/>
            </a:rPr>
            <a:t>受入れ可幅</a:t>
          </a:r>
        </a:p>
      </xdr:txBody>
    </xdr:sp>
    <xdr:clientData/>
  </xdr:oneCellAnchor>
  <xdr:twoCellAnchor>
    <xdr:from>
      <xdr:col>7</xdr:col>
      <xdr:colOff>9525</xdr:colOff>
      <xdr:row>19</xdr:row>
      <xdr:rowOff>0</xdr:rowOff>
    </xdr:from>
    <xdr:to>
      <xdr:col>7</xdr:col>
      <xdr:colOff>9525</xdr:colOff>
      <xdr:row>24</xdr:row>
      <xdr:rowOff>0</xdr:rowOff>
    </xdr:to>
    <xdr:cxnSp macro="">
      <xdr:nvCxnSpPr>
        <xdr:cNvPr id="11" name="直線矢印コネクタ 10"/>
        <xdr:cNvCxnSpPr/>
      </xdr:nvCxnSpPr>
      <xdr:spPr>
        <a:xfrm>
          <a:off x="4810125" y="1428750"/>
          <a:ext cx="0" cy="857250"/>
        </a:xfrm>
        <a:prstGeom prst="straightConnector1">
          <a:avLst/>
        </a:prstGeom>
        <a:ln>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47625</xdr:colOff>
      <xdr:row>19</xdr:row>
      <xdr:rowOff>0</xdr:rowOff>
    </xdr:from>
    <xdr:to>
      <xdr:col>7</xdr:col>
      <xdr:colOff>76200</xdr:colOff>
      <xdr:row>19</xdr:row>
      <xdr:rowOff>0</xdr:rowOff>
    </xdr:to>
    <xdr:cxnSp macro="">
      <xdr:nvCxnSpPr>
        <xdr:cNvPr id="12" name="直線コネクタ 11"/>
        <xdr:cNvCxnSpPr/>
      </xdr:nvCxnSpPr>
      <xdr:spPr>
        <a:xfrm>
          <a:off x="4162425" y="1428750"/>
          <a:ext cx="7143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7</xdr:col>
      <xdr:colOff>47625</xdr:colOff>
      <xdr:row>20</xdr:row>
      <xdr:rowOff>114300</xdr:rowOff>
    </xdr:from>
    <xdr:ext cx="1257300" cy="275717"/>
    <xdr:sp macro="" textlink="">
      <xdr:nvSpPr>
        <xdr:cNvPr id="13" name="テキスト ボックス 12"/>
        <xdr:cNvSpPr txBox="1"/>
      </xdr:nvSpPr>
      <xdr:spPr>
        <a:xfrm>
          <a:off x="4848225" y="1714500"/>
          <a:ext cx="125730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l"/>
          <a:r>
            <a:rPr kumimoji="1" lang="ja-JP" altLang="en-US" sz="1100" b="1">
              <a:solidFill>
                <a:srgbClr val="FF0000"/>
              </a:solidFill>
              <a:latin typeface="HG丸ｺﾞｼｯｸM-PRO" panose="020F0600000000000000" pitchFamily="50" charset="-128"/>
              <a:ea typeface="HG丸ｺﾞｼｯｸM-PRO" panose="020F0600000000000000" pitchFamily="50" charset="-128"/>
            </a:rPr>
            <a:t>ｂ：受入れ否幅</a:t>
          </a:r>
        </a:p>
      </xdr:txBody>
    </xdr:sp>
    <xdr:clientData/>
  </xdr:oneCellAnchor>
  <xdr:twoCellAnchor>
    <xdr:from>
      <xdr:col>2</xdr:col>
      <xdr:colOff>0</xdr:colOff>
      <xdr:row>32</xdr:row>
      <xdr:rowOff>0</xdr:rowOff>
    </xdr:from>
    <xdr:to>
      <xdr:col>6</xdr:col>
      <xdr:colOff>19050</xdr:colOff>
      <xdr:row>32</xdr:row>
      <xdr:rowOff>0</xdr:rowOff>
    </xdr:to>
    <xdr:cxnSp macro="">
      <xdr:nvCxnSpPr>
        <xdr:cNvPr id="14" name="直線矢印コネクタ 13"/>
        <xdr:cNvCxnSpPr/>
      </xdr:nvCxnSpPr>
      <xdr:spPr>
        <a:xfrm flipH="1">
          <a:off x="1371600" y="3657600"/>
          <a:ext cx="2762250" cy="0"/>
        </a:xfrm>
        <a:prstGeom prst="straightConnector1">
          <a:avLst/>
        </a:prstGeom>
        <a:ln>
          <a:solidFill>
            <a:schemeClr val="tx2">
              <a:lumMod val="50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676275</xdr:colOff>
      <xdr:row>28</xdr:row>
      <xdr:rowOff>85725</xdr:rowOff>
    </xdr:from>
    <xdr:to>
      <xdr:col>1</xdr:col>
      <xdr:colOff>676275</xdr:colOff>
      <xdr:row>32</xdr:row>
      <xdr:rowOff>95250</xdr:rowOff>
    </xdr:to>
    <xdr:cxnSp macro="">
      <xdr:nvCxnSpPr>
        <xdr:cNvPr id="15" name="直線コネクタ 14"/>
        <xdr:cNvCxnSpPr/>
      </xdr:nvCxnSpPr>
      <xdr:spPr>
        <a:xfrm>
          <a:off x="1362075" y="3057525"/>
          <a:ext cx="0" cy="695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9525</xdr:colOff>
      <xdr:row>28</xdr:row>
      <xdr:rowOff>66675</xdr:rowOff>
    </xdr:from>
    <xdr:to>
      <xdr:col>6</xdr:col>
      <xdr:colOff>9525</xdr:colOff>
      <xdr:row>32</xdr:row>
      <xdr:rowOff>66675</xdr:rowOff>
    </xdr:to>
    <xdr:cxnSp macro="">
      <xdr:nvCxnSpPr>
        <xdr:cNvPr id="16" name="直線コネクタ 15"/>
        <xdr:cNvCxnSpPr/>
      </xdr:nvCxnSpPr>
      <xdr:spPr>
        <a:xfrm>
          <a:off x="4124325" y="3038475"/>
          <a:ext cx="0" cy="6858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561975</xdr:colOff>
      <xdr:row>30</xdr:row>
      <xdr:rowOff>66675</xdr:rowOff>
    </xdr:from>
    <xdr:ext cx="1733550" cy="313817"/>
    <xdr:sp macro="" textlink="">
      <xdr:nvSpPr>
        <xdr:cNvPr id="17" name="テキスト ボックス 16"/>
        <xdr:cNvSpPr txBox="1"/>
      </xdr:nvSpPr>
      <xdr:spPr>
        <a:xfrm>
          <a:off x="1933575" y="3381375"/>
          <a:ext cx="1733550" cy="313817"/>
        </a:xfrm>
        <a:prstGeom prst="rect">
          <a:avLst/>
        </a:prstGeom>
        <a:noFill/>
        <a:ln w="12700"/>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Ｌ：申請道路方向延長</a:t>
          </a:r>
        </a:p>
      </xdr:txBody>
    </xdr:sp>
    <xdr:clientData/>
  </xdr:oneCellAnchor>
  <xdr:twoCellAnchor>
    <xdr:from>
      <xdr:col>2</xdr:col>
      <xdr:colOff>0</xdr:colOff>
      <xdr:row>38</xdr:row>
      <xdr:rowOff>9525</xdr:rowOff>
    </xdr:from>
    <xdr:to>
      <xdr:col>2</xdr:col>
      <xdr:colOff>352425</xdr:colOff>
      <xdr:row>47</xdr:row>
      <xdr:rowOff>0</xdr:rowOff>
    </xdr:to>
    <xdr:cxnSp macro="">
      <xdr:nvCxnSpPr>
        <xdr:cNvPr id="18" name="直線コネクタ 17"/>
        <xdr:cNvCxnSpPr/>
      </xdr:nvCxnSpPr>
      <xdr:spPr>
        <a:xfrm flipV="1">
          <a:off x="1371600" y="4914900"/>
          <a:ext cx="352425" cy="153352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352425</xdr:colOff>
      <xdr:row>38</xdr:row>
      <xdr:rowOff>9525</xdr:rowOff>
    </xdr:from>
    <xdr:to>
      <xdr:col>6</xdr:col>
      <xdr:colOff>28575</xdr:colOff>
      <xdr:row>38</xdr:row>
      <xdr:rowOff>9525</xdr:rowOff>
    </xdr:to>
    <xdr:cxnSp macro="">
      <xdr:nvCxnSpPr>
        <xdr:cNvPr id="19" name="直線コネクタ 18"/>
        <xdr:cNvCxnSpPr/>
      </xdr:nvCxnSpPr>
      <xdr:spPr>
        <a:xfrm>
          <a:off x="1724025" y="4914900"/>
          <a:ext cx="2419350"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19050</xdr:colOff>
      <xdr:row>38</xdr:row>
      <xdr:rowOff>9525</xdr:rowOff>
    </xdr:from>
    <xdr:to>
      <xdr:col>6</xdr:col>
      <xdr:colOff>390525</xdr:colOff>
      <xdr:row>47</xdr:row>
      <xdr:rowOff>9525</xdr:rowOff>
    </xdr:to>
    <xdr:cxnSp macro="">
      <xdr:nvCxnSpPr>
        <xdr:cNvPr id="20" name="直線コネクタ 19"/>
        <xdr:cNvCxnSpPr/>
      </xdr:nvCxnSpPr>
      <xdr:spPr>
        <a:xfrm>
          <a:off x="4133850" y="4914900"/>
          <a:ext cx="371475" cy="154305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676275</xdr:colOff>
      <xdr:row>43</xdr:row>
      <xdr:rowOff>0</xdr:rowOff>
    </xdr:from>
    <xdr:to>
      <xdr:col>8</xdr:col>
      <xdr:colOff>0</xdr:colOff>
      <xdr:row>43</xdr:row>
      <xdr:rowOff>0</xdr:rowOff>
    </xdr:to>
    <xdr:cxnSp macro="">
      <xdr:nvCxnSpPr>
        <xdr:cNvPr id="21" name="直線コネクタ 20"/>
        <xdr:cNvCxnSpPr/>
      </xdr:nvCxnSpPr>
      <xdr:spPr>
        <a:xfrm>
          <a:off x="676275" y="5762625"/>
          <a:ext cx="4810125" cy="0"/>
        </a:xfrm>
        <a:prstGeom prst="line">
          <a:avLst/>
        </a:prstGeom>
        <a:ln w="15875">
          <a:solidFill>
            <a:schemeClr val="accent1">
              <a:lumMod val="50000"/>
            </a:schemeClr>
          </a:solidFill>
          <a:prstDash val="lgDashDot"/>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46</xdr:row>
      <xdr:rowOff>161926</xdr:rowOff>
    </xdr:from>
    <xdr:to>
      <xdr:col>8</xdr:col>
      <xdr:colOff>0</xdr:colOff>
      <xdr:row>47</xdr:row>
      <xdr:rowOff>0</xdr:rowOff>
    </xdr:to>
    <xdr:cxnSp macro="">
      <xdr:nvCxnSpPr>
        <xdr:cNvPr id="22" name="直線コネクタ 21"/>
        <xdr:cNvCxnSpPr/>
      </xdr:nvCxnSpPr>
      <xdr:spPr>
        <a:xfrm>
          <a:off x="685800" y="6438901"/>
          <a:ext cx="4800600" cy="9524"/>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438150</xdr:colOff>
      <xdr:row>43</xdr:row>
      <xdr:rowOff>104775</xdr:rowOff>
    </xdr:from>
    <xdr:ext cx="748923" cy="313817"/>
    <xdr:sp macro="" textlink="">
      <xdr:nvSpPr>
        <xdr:cNvPr id="23" name="テキスト ボックス 22"/>
        <xdr:cNvSpPr txBox="1"/>
      </xdr:nvSpPr>
      <xdr:spPr>
        <a:xfrm>
          <a:off x="2495550" y="5867400"/>
          <a:ext cx="748923" cy="313817"/>
        </a:xfrm>
        <a:prstGeom prst="rect">
          <a:avLst/>
        </a:prstGeom>
        <a:noFill/>
        <a:ln w="12700"/>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solidFill>
                <a:schemeClr val="tx2">
                  <a:lumMod val="50000"/>
                </a:schemeClr>
              </a:solidFill>
              <a:latin typeface="HG丸ｺﾞｼｯｸM-PRO" panose="020F0600000000000000" pitchFamily="50" charset="-128"/>
              <a:ea typeface="HG丸ｺﾞｼｯｸM-PRO" panose="020F0600000000000000" pitchFamily="50" charset="-128"/>
            </a:rPr>
            <a:t>申請敷地</a:t>
          </a:r>
        </a:p>
      </xdr:txBody>
    </xdr:sp>
    <xdr:clientData/>
  </xdr:oneCellAnchor>
  <xdr:twoCellAnchor>
    <xdr:from>
      <xdr:col>7</xdr:col>
      <xdr:colOff>9525</xdr:colOff>
      <xdr:row>43</xdr:row>
      <xdr:rowOff>0</xdr:rowOff>
    </xdr:from>
    <xdr:to>
      <xdr:col>7</xdr:col>
      <xdr:colOff>9525</xdr:colOff>
      <xdr:row>47</xdr:row>
      <xdr:rowOff>0</xdr:rowOff>
    </xdr:to>
    <xdr:cxnSp macro="">
      <xdr:nvCxnSpPr>
        <xdr:cNvPr id="24" name="直線矢印コネクタ 23"/>
        <xdr:cNvCxnSpPr/>
      </xdr:nvCxnSpPr>
      <xdr:spPr>
        <a:xfrm>
          <a:off x="4810125" y="5762625"/>
          <a:ext cx="0" cy="685800"/>
        </a:xfrm>
        <a:prstGeom prst="straightConnector1">
          <a:avLst/>
        </a:prstGeom>
        <a:ln>
          <a:solidFill>
            <a:schemeClr val="tx2">
              <a:lumMod val="50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76200</xdr:colOff>
      <xdr:row>44</xdr:row>
      <xdr:rowOff>19050</xdr:rowOff>
    </xdr:from>
    <xdr:ext cx="1038225" cy="275717"/>
    <xdr:sp macro="" textlink="">
      <xdr:nvSpPr>
        <xdr:cNvPr id="25" name="テキスト ボックス 24"/>
        <xdr:cNvSpPr txBox="1"/>
      </xdr:nvSpPr>
      <xdr:spPr>
        <a:xfrm>
          <a:off x="4876800" y="5953125"/>
          <a:ext cx="103822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chemeClr val="tx2">
                  <a:lumMod val="50000"/>
                </a:schemeClr>
              </a:solidFill>
              <a:latin typeface="HG丸ｺﾞｼｯｸM-PRO" panose="020F0600000000000000" pitchFamily="50" charset="-128"/>
              <a:ea typeface="HG丸ｺﾞｼｯｸM-PRO" panose="020F0600000000000000" pitchFamily="50" charset="-128"/>
            </a:rPr>
            <a:t>受入れ可幅</a:t>
          </a:r>
        </a:p>
      </xdr:txBody>
    </xdr:sp>
    <xdr:clientData/>
  </xdr:oneCellAnchor>
  <xdr:twoCellAnchor>
    <xdr:from>
      <xdr:col>7</xdr:col>
      <xdr:colOff>9525</xdr:colOff>
      <xdr:row>38</xdr:row>
      <xdr:rowOff>0</xdr:rowOff>
    </xdr:from>
    <xdr:to>
      <xdr:col>7</xdr:col>
      <xdr:colOff>9525</xdr:colOff>
      <xdr:row>43</xdr:row>
      <xdr:rowOff>0</xdr:rowOff>
    </xdr:to>
    <xdr:cxnSp macro="">
      <xdr:nvCxnSpPr>
        <xdr:cNvPr id="26" name="直線矢印コネクタ 25"/>
        <xdr:cNvCxnSpPr/>
      </xdr:nvCxnSpPr>
      <xdr:spPr>
        <a:xfrm>
          <a:off x="4810125" y="4905375"/>
          <a:ext cx="0" cy="857250"/>
        </a:xfrm>
        <a:prstGeom prst="straightConnector1">
          <a:avLst/>
        </a:prstGeom>
        <a:ln>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114300</xdr:colOff>
      <xdr:row>38</xdr:row>
      <xdr:rowOff>0</xdr:rowOff>
    </xdr:from>
    <xdr:to>
      <xdr:col>7</xdr:col>
      <xdr:colOff>114300</xdr:colOff>
      <xdr:row>38</xdr:row>
      <xdr:rowOff>0</xdr:rowOff>
    </xdr:to>
    <xdr:cxnSp macro="">
      <xdr:nvCxnSpPr>
        <xdr:cNvPr id="27" name="直線コネクタ 26"/>
        <xdr:cNvCxnSpPr/>
      </xdr:nvCxnSpPr>
      <xdr:spPr>
        <a:xfrm>
          <a:off x="4229100" y="4905375"/>
          <a:ext cx="6858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7</xdr:col>
      <xdr:colOff>38100</xdr:colOff>
      <xdr:row>39</xdr:row>
      <xdr:rowOff>123825</xdr:rowOff>
    </xdr:from>
    <xdr:ext cx="1038225" cy="275717"/>
    <xdr:sp macro="" textlink="">
      <xdr:nvSpPr>
        <xdr:cNvPr id="28" name="テキスト ボックス 27"/>
        <xdr:cNvSpPr txBox="1"/>
      </xdr:nvSpPr>
      <xdr:spPr>
        <a:xfrm>
          <a:off x="4838700" y="5200650"/>
          <a:ext cx="103822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solidFill>
                <a:srgbClr val="FF0000"/>
              </a:solidFill>
              <a:latin typeface="HG丸ｺﾞｼｯｸM-PRO" panose="020F0600000000000000" pitchFamily="50" charset="-128"/>
              <a:ea typeface="HG丸ｺﾞｼｯｸM-PRO" panose="020F0600000000000000" pitchFamily="50" charset="-128"/>
            </a:rPr>
            <a:t>受入れ否幅</a:t>
          </a:r>
        </a:p>
      </xdr:txBody>
    </xdr:sp>
    <xdr:clientData/>
  </xdr:oneCellAnchor>
  <xdr:twoCellAnchor>
    <xdr:from>
      <xdr:col>2</xdr:col>
      <xdr:colOff>0</xdr:colOff>
      <xdr:row>51</xdr:row>
      <xdr:rowOff>0</xdr:rowOff>
    </xdr:from>
    <xdr:to>
      <xdr:col>6</xdr:col>
      <xdr:colOff>400050</xdr:colOff>
      <xdr:row>51</xdr:row>
      <xdr:rowOff>0</xdr:rowOff>
    </xdr:to>
    <xdr:cxnSp macro="">
      <xdr:nvCxnSpPr>
        <xdr:cNvPr id="29" name="直線矢印コネクタ 28"/>
        <xdr:cNvCxnSpPr/>
      </xdr:nvCxnSpPr>
      <xdr:spPr>
        <a:xfrm flipH="1">
          <a:off x="1371600" y="7134225"/>
          <a:ext cx="3143250" cy="0"/>
        </a:xfrm>
        <a:prstGeom prst="straightConnector1">
          <a:avLst/>
        </a:prstGeom>
        <a:ln>
          <a:solidFill>
            <a:schemeClr val="tx2">
              <a:lumMod val="50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676275</xdr:colOff>
      <xdr:row>47</xdr:row>
      <xdr:rowOff>85725</xdr:rowOff>
    </xdr:from>
    <xdr:to>
      <xdr:col>1</xdr:col>
      <xdr:colOff>676275</xdr:colOff>
      <xdr:row>51</xdr:row>
      <xdr:rowOff>95250</xdr:rowOff>
    </xdr:to>
    <xdr:cxnSp macro="">
      <xdr:nvCxnSpPr>
        <xdr:cNvPr id="30" name="直線コネクタ 29"/>
        <xdr:cNvCxnSpPr/>
      </xdr:nvCxnSpPr>
      <xdr:spPr>
        <a:xfrm>
          <a:off x="1362075" y="6534150"/>
          <a:ext cx="0" cy="695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390525</xdr:colOff>
      <xdr:row>47</xdr:row>
      <xdr:rowOff>95250</xdr:rowOff>
    </xdr:from>
    <xdr:to>
      <xdr:col>6</xdr:col>
      <xdr:colOff>390525</xdr:colOff>
      <xdr:row>51</xdr:row>
      <xdr:rowOff>95250</xdr:rowOff>
    </xdr:to>
    <xdr:cxnSp macro="">
      <xdr:nvCxnSpPr>
        <xdr:cNvPr id="31" name="直線コネクタ 30"/>
        <xdr:cNvCxnSpPr/>
      </xdr:nvCxnSpPr>
      <xdr:spPr>
        <a:xfrm>
          <a:off x="4505325" y="6543675"/>
          <a:ext cx="0" cy="6858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3</xdr:col>
      <xdr:colOff>209550</xdr:colOff>
      <xdr:row>49</xdr:row>
      <xdr:rowOff>114300</xdr:rowOff>
    </xdr:from>
    <xdr:ext cx="1485900" cy="313817"/>
    <xdr:sp macro="" textlink="">
      <xdr:nvSpPr>
        <xdr:cNvPr id="32" name="テキスト ボックス 31"/>
        <xdr:cNvSpPr txBox="1"/>
      </xdr:nvSpPr>
      <xdr:spPr>
        <a:xfrm>
          <a:off x="2266950" y="6905625"/>
          <a:ext cx="1485900" cy="313817"/>
        </a:xfrm>
        <a:prstGeom prst="rect">
          <a:avLst/>
        </a:prstGeom>
        <a:noFill/>
        <a:ln w="12700"/>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申請道路方向延長</a:t>
          </a:r>
        </a:p>
      </xdr:txBody>
    </xdr:sp>
    <xdr:clientData/>
  </xdr:oneCellAnchor>
  <xdr:twoCellAnchor>
    <xdr:from>
      <xdr:col>2</xdr:col>
      <xdr:colOff>171451</xdr:colOff>
      <xdr:row>38</xdr:row>
      <xdr:rowOff>28575</xdr:rowOff>
    </xdr:from>
    <xdr:to>
      <xdr:col>6</xdr:col>
      <xdr:colOff>200025</xdr:colOff>
      <xdr:row>42</xdr:row>
      <xdr:rowOff>158876</xdr:rowOff>
    </xdr:to>
    <xdr:sp macro="" textlink="">
      <xdr:nvSpPr>
        <xdr:cNvPr id="33" name="台形 32"/>
        <xdr:cNvSpPr/>
      </xdr:nvSpPr>
      <xdr:spPr>
        <a:xfrm>
          <a:off x="1543051" y="4933950"/>
          <a:ext cx="2771774" cy="816101"/>
        </a:xfrm>
        <a:prstGeom prst="trapezoid">
          <a:avLst/>
        </a:prstGeom>
        <a:pattFill prst="openDmnd">
          <a:fgClr>
            <a:schemeClr val="tx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66675</xdr:colOff>
      <xdr:row>39</xdr:row>
      <xdr:rowOff>9525</xdr:rowOff>
    </xdr:from>
    <xdr:ext cx="1666875" cy="466725"/>
    <xdr:sp macro="" textlink="">
      <xdr:nvSpPr>
        <xdr:cNvPr id="34" name="テキスト ボックス 33"/>
        <xdr:cNvSpPr txBox="1"/>
      </xdr:nvSpPr>
      <xdr:spPr>
        <a:xfrm>
          <a:off x="2124075" y="5086350"/>
          <a:ext cx="1666875" cy="4667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b="1">
              <a:solidFill>
                <a:srgbClr val="FF0000"/>
              </a:solidFill>
              <a:latin typeface="HG丸ｺﾞｼｯｸM-PRO" panose="020F0600000000000000" pitchFamily="50" charset="-128"/>
              <a:ea typeface="HG丸ｺﾞｼｯｸM-PRO" panose="020F0600000000000000" pitchFamily="50" charset="-128"/>
            </a:rPr>
            <a:t>受入れ否幅分の実際の形状にあわせ面積を算出</a:t>
          </a:r>
        </a:p>
      </xdr:txBody>
    </xdr:sp>
    <xdr:clientData/>
  </xdr:oneCellAnchor>
  <xdr:twoCellAnchor>
    <xdr:from>
      <xdr:col>2</xdr:col>
      <xdr:colOff>38099</xdr:colOff>
      <xdr:row>19</xdr:row>
      <xdr:rowOff>38100</xdr:rowOff>
    </xdr:from>
    <xdr:to>
      <xdr:col>5</xdr:col>
      <xdr:colOff>657224</xdr:colOff>
      <xdr:row>23</xdr:row>
      <xdr:rowOff>152400</xdr:rowOff>
    </xdr:to>
    <xdr:sp macro="" textlink="">
      <xdr:nvSpPr>
        <xdr:cNvPr id="35" name="正方形/長方形 34"/>
        <xdr:cNvSpPr/>
      </xdr:nvSpPr>
      <xdr:spPr>
        <a:xfrm>
          <a:off x="1409699" y="1466850"/>
          <a:ext cx="2676525" cy="800100"/>
        </a:xfrm>
        <a:prstGeom prst="rect">
          <a:avLst/>
        </a:prstGeom>
        <a:pattFill prst="openDmnd">
          <a:fgClr>
            <a:schemeClr val="tx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oneCellAnchor>
    <xdr:from>
      <xdr:col>2</xdr:col>
      <xdr:colOff>619125</xdr:colOff>
      <xdr:row>20</xdr:row>
      <xdr:rowOff>19050</xdr:rowOff>
    </xdr:from>
    <xdr:ext cx="1666875" cy="466725"/>
    <xdr:sp macro="" textlink="">
      <xdr:nvSpPr>
        <xdr:cNvPr id="36" name="テキスト ボックス 35"/>
        <xdr:cNvSpPr txBox="1"/>
      </xdr:nvSpPr>
      <xdr:spPr>
        <a:xfrm>
          <a:off x="1990725" y="1619250"/>
          <a:ext cx="1666875" cy="4667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b="1">
              <a:solidFill>
                <a:srgbClr val="FF0000"/>
              </a:solidFill>
              <a:latin typeface="HG丸ｺﾞｼｯｸM-PRO" panose="020F0600000000000000" pitchFamily="50" charset="-128"/>
              <a:ea typeface="HG丸ｺﾞｼｯｸM-PRO" panose="020F0600000000000000" pitchFamily="50" charset="-128"/>
            </a:rPr>
            <a:t>受入れ否幅分の面積は、Ｌ</a:t>
          </a:r>
          <a:r>
            <a:rPr kumimoji="1" lang="en-US" altLang="ja-JP" sz="1000" b="1">
              <a:solidFill>
                <a:srgbClr val="FF0000"/>
              </a:solidFill>
              <a:latin typeface="HG丸ｺﾞｼｯｸM-PRO" panose="020F0600000000000000" pitchFamily="50" charset="-128"/>
              <a:ea typeface="HG丸ｺﾞｼｯｸM-PRO" panose="020F0600000000000000" pitchFamily="50" charset="-128"/>
            </a:rPr>
            <a:t>×</a:t>
          </a:r>
          <a:r>
            <a:rPr kumimoji="1" lang="ja-JP" altLang="en-US" sz="1000" b="1">
              <a:solidFill>
                <a:srgbClr val="FF0000"/>
              </a:solidFill>
              <a:latin typeface="HG丸ｺﾞｼｯｸM-PRO" panose="020F0600000000000000" pitchFamily="50" charset="-128"/>
              <a:ea typeface="HG丸ｺﾞｼｯｸM-PRO" panose="020F0600000000000000" pitchFamily="50" charset="-128"/>
            </a:rPr>
            <a:t>ｂとして良い。</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2</xdr:col>
      <xdr:colOff>381000</xdr:colOff>
      <xdr:row>3</xdr:row>
      <xdr:rowOff>95250</xdr:rowOff>
    </xdr:from>
    <xdr:to>
      <xdr:col>8</xdr:col>
      <xdr:colOff>228600</xdr:colOff>
      <xdr:row>12</xdr:row>
      <xdr:rowOff>104775</xdr:rowOff>
    </xdr:to>
    <xdr:pic>
      <xdr:nvPicPr>
        <xdr:cNvPr id="9218" name="Picture 2" descr="浸透トレンチ"/>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 y="742950"/>
          <a:ext cx="2543175" cy="223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oneCellAnchor>
    <xdr:from>
      <xdr:col>5</xdr:col>
      <xdr:colOff>0</xdr:colOff>
      <xdr:row>4</xdr:row>
      <xdr:rowOff>76200</xdr:rowOff>
    </xdr:from>
    <xdr:ext cx="247650" cy="209550"/>
    <xdr:sp macro="" textlink="">
      <xdr:nvSpPr>
        <xdr:cNvPr id="9219" name="Text Box 3"/>
        <xdr:cNvSpPr txBox="1">
          <a:spLocks noChangeArrowheads="1"/>
        </xdr:cNvSpPr>
      </xdr:nvSpPr>
      <xdr:spPr bwMode="auto">
        <a:xfrm>
          <a:off x="2124075" y="971550"/>
          <a:ext cx="2476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100" b="0" i="0" u="none" strike="noStrike" baseline="0">
              <a:solidFill>
                <a:srgbClr val="000000"/>
              </a:solidFill>
              <a:latin typeface="ＭＳ Ｐゴシック"/>
              <a:ea typeface="ＭＳ Ｐゴシック"/>
            </a:rPr>
            <a:t>GL</a:t>
          </a:r>
        </a:p>
      </xdr:txBody>
    </xdr:sp>
    <xdr:clientData/>
  </xdr:oneCellAnchor>
  <xdr:twoCellAnchor>
    <xdr:from>
      <xdr:col>9</xdr:col>
      <xdr:colOff>266700</xdr:colOff>
      <xdr:row>10</xdr:row>
      <xdr:rowOff>123825</xdr:rowOff>
    </xdr:from>
    <xdr:to>
      <xdr:col>13</xdr:col>
      <xdr:colOff>142875</xdr:colOff>
      <xdr:row>12</xdr:row>
      <xdr:rowOff>95250</xdr:rowOff>
    </xdr:to>
    <xdr:sp macro="" textlink="">
      <xdr:nvSpPr>
        <xdr:cNvPr id="9220" name="Rectangle 4"/>
        <xdr:cNvSpPr>
          <a:spLocks noChangeArrowheads="1"/>
        </xdr:cNvSpPr>
      </xdr:nvSpPr>
      <xdr:spPr bwMode="auto">
        <a:xfrm>
          <a:off x="3800475" y="2505075"/>
          <a:ext cx="1285875" cy="466725"/>
        </a:xfrm>
        <a:prstGeom prst="rect">
          <a:avLst/>
        </a:prstGeom>
        <a:noFill/>
        <a:ln w="19050">
          <a:solidFill>
            <a:srgbClr xmlns:mc="http://schemas.openxmlformats.org/markup-compatibility/2006" xmlns:a14="http://schemas.microsoft.com/office/drawing/2010/main" val="0000FF" mc:Ignorable="a14" a14:legacySpreadsheetColorIndex="12"/>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266700</xdr:colOff>
      <xdr:row>9</xdr:row>
      <xdr:rowOff>123825</xdr:rowOff>
    </xdr:from>
    <xdr:to>
      <xdr:col>13</xdr:col>
      <xdr:colOff>142875</xdr:colOff>
      <xdr:row>11</xdr:row>
      <xdr:rowOff>95250</xdr:rowOff>
    </xdr:to>
    <xdr:sp macro="" textlink="">
      <xdr:nvSpPr>
        <xdr:cNvPr id="10243" name="Rectangle 3"/>
        <xdr:cNvSpPr>
          <a:spLocks noChangeArrowheads="1"/>
        </xdr:cNvSpPr>
      </xdr:nvSpPr>
      <xdr:spPr bwMode="auto">
        <a:xfrm>
          <a:off x="3800475" y="2257425"/>
          <a:ext cx="1285875" cy="466725"/>
        </a:xfrm>
        <a:prstGeom prst="rect">
          <a:avLst/>
        </a:prstGeom>
        <a:noFill/>
        <a:ln w="19050">
          <a:solidFill>
            <a:srgbClr xmlns:mc="http://schemas.openxmlformats.org/markup-compatibility/2006" xmlns:a14="http://schemas.microsoft.com/office/drawing/2010/main" val="0000FF" mc:Ignorable="a14" a14:legacySpreadsheetColorIndex="12"/>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2</xdr:col>
      <xdr:colOff>123825</xdr:colOff>
      <xdr:row>4</xdr:row>
      <xdr:rowOff>0</xdr:rowOff>
    </xdr:from>
    <xdr:to>
      <xdr:col>8</xdr:col>
      <xdr:colOff>209550</xdr:colOff>
      <xdr:row>11</xdr:row>
      <xdr:rowOff>95250</xdr:rowOff>
    </xdr:to>
    <xdr:pic>
      <xdr:nvPicPr>
        <xdr:cNvPr id="10244" name="Picture 4" descr="透水性舗装"/>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95350"/>
          <a:ext cx="2781300"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1647825</xdr:colOff>
      <xdr:row>9</xdr:row>
      <xdr:rowOff>9525</xdr:rowOff>
    </xdr:from>
    <xdr:to>
      <xdr:col>1</xdr:col>
      <xdr:colOff>1647825</xdr:colOff>
      <xdr:row>22</xdr:row>
      <xdr:rowOff>19050</xdr:rowOff>
    </xdr:to>
    <xdr:sp macro="" textlink="">
      <xdr:nvSpPr>
        <xdr:cNvPr id="5121" name="Line 1"/>
        <xdr:cNvSpPr>
          <a:spLocks noChangeShapeType="1"/>
        </xdr:cNvSpPr>
      </xdr:nvSpPr>
      <xdr:spPr bwMode="auto">
        <a:xfrm>
          <a:off x="1924050" y="1704975"/>
          <a:ext cx="0" cy="2657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114300</xdr:colOff>
      <xdr:row>9</xdr:row>
      <xdr:rowOff>9525</xdr:rowOff>
    </xdr:from>
    <xdr:to>
      <xdr:col>10</xdr:col>
      <xdr:colOff>114300</xdr:colOff>
      <xdr:row>22</xdr:row>
      <xdr:rowOff>9525</xdr:rowOff>
    </xdr:to>
    <xdr:sp macro="" textlink="">
      <xdr:nvSpPr>
        <xdr:cNvPr id="5122" name="Line 2"/>
        <xdr:cNvSpPr>
          <a:spLocks noChangeShapeType="1"/>
        </xdr:cNvSpPr>
      </xdr:nvSpPr>
      <xdr:spPr bwMode="auto">
        <a:xfrm>
          <a:off x="6800850" y="1704975"/>
          <a:ext cx="0" cy="2647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xdr:row>
      <xdr:rowOff>0</xdr:rowOff>
    </xdr:from>
    <xdr:to>
      <xdr:col>10</xdr:col>
      <xdr:colOff>0</xdr:colOff>
      <xdr:row>6</xdr:row>
      <xdr:rowOff>0</xdr:rowOff>
    </xdr:to>
    <xdr:sp macro="" textlink="">
      <xdr:nvSpPr>
        <xdr:cNvPr id="5123" name="Line 3"/>
        <xdr:cNvSpPr>
          <a:spLocks noChangeShapeType="1"/>
        </xdr:cNvSpPr>
      </xdr:nvSpPr>
      <xdr:spPr bwMode="auto">
        <a:xfrm>
          <a:off x="2038350" y="1152525"/>
          <a:ext cx="4648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oneCellAnchor>
    <xdr:from>
      <xdr:col>4</xdr:col>
      <xdr:colOff>193799</xdr:colOff>
      <xdr:row>18</xdr:row>
      <xdr:rowOff>61292</xdr:rowOff>
    </xdr:from>
    <xdr:ext cx="460126" cy="220317"/>
    <xdr:sp macro="" textlink="">
      <xdr:nvSpPr>
        <xdr:cNvPr id="5124" name="Text Box 4"/>
        <xdr:cNvSpPr txBox="1">
          <a:spLocks noChangeArrowheads="1"/>
        </xdr:cNvSpPr>
      </xdr:nvSpPr>
      <xdr:spPr bwMode="auto">
        <a:xfrm>
          <a:off x="3394199" y="3490292"/>
          <a:ext cx="460126" cy="220317"/>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100" b="0" i="0" u="none" strike="noStrike" baseline="0">
              <a:solidFill>
                <a:srgbClr val="000000"/>
              </a:solidFill>
              <a:latin typeface="ＭＳ Ｐ明朝"/>
              <a:ea typeface="ＭＳ Ｐ明朝"/>
            </a:rPr>
            <a:t>申請地</a:t>
          </a:r>
        </a:p>
      </xdr:txBody>
    </xdr:sp>
    <xdr:clientData/>
  </xdr:oneCellAnchor>
  <xdr:twoCellAnchor>
    <xdr:from>
      <xdr:col>7</xdr:col>
      <xdr:colOff>0</xdr:colOff>
      <xdr:row>9</xdr:row>
      <xdr:rowOff>219075</xdr:rowOff>
    </xdr:from>
    <xdr:to>
      <xdr:col>7</xdr:col>
      <xdr:colOff>0</xdr:colOff>
      <xdr:row>16</xdr:row>
      <xdr:rowOff>9525</xdr:rowOff>
    </xdr:to>
    <xdr:sp macro="" textlink="">
      <xdr:nvSpPr>
        <xdr:cNvPr id="5125" name="Line 5"/>
        <xdr:cNvSpPr>
          <a:spLocks noChangeShapeType="1"/>
        </xdr:cNvSpPr>
      </xdr:nvSpPr>
      <xdr:spPr bwMode="auto">
        <a:xfrm>
          <a:off x="5210175" y="1914525"/>
          <a:ext cx="0" cy="1066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editAs="oneCell">
    <xdr:from>
      <xdr:col>6</xdr:col>
      <xdr:colOff>590550</xdr:colOff>
      <xdr:row>12</xdr:row>
      <xdr:rowOff>38100</xdr:rowOff>
    </xdr:from>
    <xdr:to>
      <xdr:col>8</xdr:col>
      <xdr:colOff>685800</xdr:colOff>
      <xdr:row>13</xdr:row>
      <xdr:rowOff>9525</xdr:rowOff>
    </xdr:to>
    <xdr:sp macro="" textlink="">
      <xdr:nvSpPr>
        <xdr:cNvPr id="5126" name="Text Box 6"/>
        <xdr:cNvSpPr txBox="1">
          <a:spLocks noChangeArrowheads="1"/>
        </xdr:cNvSpPr>
      </xdr:nvSpPr>
      <xdr:spPr bwMode="auto">
        <a:xfrm>
          <a:off x="4953000" y="2257425"/>
          <a:ext cx="125730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明朝"/>
              <a:ea typeface="ＭＳ Ｐ明朝"/>
            </a:rPr>
            <a:t>Ｗ 道路の敷地幅</a:t>
          </a:r>
        </a:p>
      </xdr:txBody>
    </xdr:sp>
    <xdr:clientData/>
  </xdr:twoCellAnchor>
  <xdr:oneCellAnchor>
    <xdr:from>
      <xdr:col>1</xdr:col>
      <xdr:colOff>1447800</xdr:colOff>
      <xdr:row>17</xdr:row>
      <xdr:rowOff>9525</xdr:rowOff>
    </xdr:from>
    <xdr:ext cx="228600" cy="342900"/>
    <xdr:sp macro="" textlink="">
      <xdr:nvSpPr>
        <xdr:cNvPr id="5127" name="Text Box 7"/>
        <xdr:cNvSpPr txBox="1">
          <a:spLocks noChangeArrowheads="1"/>
        </xdr:cNvSpPr>
      </xdr:nvSpPr>
      <xdr:spPr bwMode="auto">
        <a:xfrm>
          <a:off x="1724025" y="3209925"/>
          <a:ext cx="2286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vert270" wrap="none" lIns="18288" tIns="18288" rIns="0" bIns="0" anchor="t" upright="1">
          <a:spAutoFit/>
        </a:bodyPr>
        <a:lstStyle/>
        <a:p>
          <a:pPr algn="r" rtl="0">
            <a:defRPr sz="1000"/>
          </a:pPr>
          <a:r>
            <a:rPr lang="ja-JP" altLang="en-US" sz="1100" b="0" i="0" u="none" strike="noStrike" baseline="0">
              <a:solidFill>
                <a:srgbClr val="000000"/>
              </a:solidFill>
              <a:latin typeface="ＭＳ Ｐ明朝"/>
              <a:ea typeface="ＭＳ Ｐ明朝"/>
            </a:rPr>
            <a:t>水路</a:t>
          </a:r>
        </a:p>
      </xdr:txBody>
    </xdr:sp>
    <xdr:clientData/>
  </xdr:oneCellAnchor>
  <xdr:oneCellAnchor>
    <xdr:from>
      <xdr:col>10</xdr:col>
      <xdr:colOff>114300</xdr:colOff>
      <xdr:row>17</xdr:row>
      <xdr:rowOff>19050</xdr:rowOff>
    </xdr:from>
    <xdr:ext cx="228600" cy="342900"/>
    <xdr:sp macro="" textlink="">
      <xdr:nvSpPr>
        <xdr:cNvPr id="5128" name="Text Box 8"/>
        <xdr:cNvSpPr txBox="1">
          <a:spLocks noChangeArrowheads="1"/>
        </xdr:cNvSpPr>
      </xdr:nvSpPr>
      <xdr:spPr bwMode="auto">
        <a:xfrm>
          <a:off x="6800850" y="3219450"/>
          <a:ext cx="2286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vert270" wrap="none" lIns="18288" tIns="18288" rIns="0" bIns="0" anchor="t" upright="1">
          <a:spAutoFit/>
        </a:bodyPr>
        <a:lstStyle/>
        <a:p>
          <a:pPr algn="r" rtl="0">
            <a:defRPr sz="1000"/>
          </a:pPr>
          <a:r>
            <a:rPr lang="ja-JP" altLang="en-US" sz="1100" b="0" i="0" u="none" strike="noStrike" baseline="0">
              <a:solidFill>
                <a:srgbClr val="000000"/>
              </a:solidFill>
              <a:latin typeface="ＭＳ Ｐ明朝"/>
              <a:ea typeface="ＭＳ Ｐ明朝"/>
            </a:rPr>
            <a:t>水路</a:t>
          </a:r>
        </a:p>
      </xdr:txBody>
    </xdr:sp>
    <xdr:clientData/>
  </xdr:oneCellAnchor>
  <xdr:oneCellAnchor>
    <xdr:from>
      <xdr:col>4</xdr:col>
      <xdr:colOff>600075</xdr:colOff>
      <xdr:row>4</xdr:row>
      <xdr:rowOff>114300</xdr:rowOff>
    </xdr:from>
    <xdr:ext cx="1104900" cy="209550"/>
    <xdr:sp macro="" textlink="">
      <xdr:nvSpPr>
        <xdr:cNvPr id="5129" name="Text Box 9"/>
        <xdr:cNvSpPr txBox="1">
          <a:spLocks noChangeArrowheads="1"/>
        </xdr:cNvSpPr>
      </xdr:nvSpPr>
      <xdr:spPr bwMode="auto">
        <a:xfrm>
          <a:off x="3800475" y="952500"/>
          <a:ext cx="11049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Ｌ：流末水路間隔</a:t>
          </a:r>
        </a:p>
      </xdr:txBody>
    </xdr:sp>
    <xdr:clientData/>
  </xdr:oneCellAnchor>
  <xdr:oneCellAnchor>
    <xdr:from>
      <xdr:col>4</xdr:col>
      <xdr:colOff>392683</xdr:colOff>
      <xdr:row>13</xdr:row>
      <xdr:rowOff>23192</xdr:rowOff>
    </xdr:from>
    <xdr:ext cx="1024383" cy="220317"/>
    <xdr:sp macro="" textlink="">
      <xdr:nvSpPr>
        <xdr:cNvPr id="5131" name="Text Box 11"/>
        <xdr:cNvSpPr txBox="1">
          <a:spLocks noChangeArrowheads="1"/>
        </xdr:cNvSpPr>
      </xdr:nvSpPr>
      <xdr:spPr bwMode="auto">
        <a:xfrm>
          <a:off x="3593083" y="2471117"/>
          <a:ext cx="1024383" cy="220317"/>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100" b="0" i="0" u="none" strike="noStrike" baseline="0">
              <a:solidFill>
                <a:srgbClr val="000000"/>
              </a:solidFill>
              <a:latin typeface="ＭＳ Ｐゴシック"/>
              <a:ea typeface="ＭＳ Ｐゴシック"/>
            </a:rPr>
            <a:t>道路区域（路面）</a:t>
          </a:r>
        </a:p>
      </xdr:txBody>
    </xdr:sp>
    <xdr:clientData/>
  </xdr:oneCellAnchor>
  <xdr:twoCellAnchor editAs="oneCell">
    <xdr:from>
      <xdr:col>2</xdr:col>
      <xdr:colOff>247650</xdr:colOff>
      <xdr:row>15</xdr:row>
      <xdr:rowOff>47625</xdr:rowOff>
    </xdr:from>
    <xdr:to>
      <xdr:col>3</xdr:col>
      <xdr:colOff>276225</xdr:colOff>
      <xdr:row>16</xdr:row>
      <xdr:rowOff>161925</xdr:rowOff>
    </xdr:to>
    <xdr:sp macro="" textlink="">
      <xdr:nvSpPr>
        <xdr:cNvPr id="5135" name="Text Box 15"/>
        <xdr:cNvSpPr txBox="1">
          <a:spLocks noChangeArrowheads="1"/>
        </xdr:cNvSpPr>
      </xdr:nvSpPr>
      <xdr:spPr bwMode="auto">
        <a:xfrm>
          <a:off x="2286000" y="2952750"/>
          <a:ext cx="8763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道路排水施設</a:t>
          </a:r>
        </a:p>
      </xdr:txBody>
    </xdr:sp>
    <xdr:clientData/>
  </xdr:twoCellAnchor>
  <xdr:twoCellAnchor>
    <xdr:from>
      <xdr:col>2</xdr:col>
      <xdr:colOff>0</xdr:colOff>
      <xdr:row>20</xdr:row>
      <xdr:rowOff>0</xdr:rowOff>
    </xdr:from>
    <xdr:to>
      <xdr:col>10</xdr:col>
      <xdr:colOff>0</xdr:colOff>
      <xdr:row>20</xdr:row>
      <xdr:rowOff>0</xdr:rowOff>
    </xdr:to>
    <xdr:sp macro="" textlink="">
      <xdr:nvSpPr>
        <xdr:cNvPr id="5137" name="Line 17"/>
        <xdr:cNvSpPr>
          <a:spLocks noChangeShapeType="1"/>
        </xdr:cNvSpPr>
      </xdr:nvSpPr>
      <xdr:spPr bwMode="auto">
        <a:xfrm>
          <a:off x="2038350" y="3886200"/>
          <a:ext cx="4648200" cy="0"/>
        </a:xfrm>
        <a:prstGeom prst="line">
          <a:avLst/>
        </a:prstGeom>
        <a:noFill/>
        <a:ln w="158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16</xdr:row>
      <xdr:rowOff>9525</xdr:rowOff>
    </xdr:from>
    <xdr:to>
      <xdr:col>7</xdr:col>
      <xdr:colOff>0</xdr:colOff>
      <xdr:row>19</xdr:row>
      <xdr:rowOff>219075</xdr:rowOff>
    </xdr:to>
    <xdr:sp macro="" textlink="">
      <xdr:nvSpPr>
        <xdr:cNvPr id="5138" name="Line 18"/>
        <xdr:cNvSpPr>
          <a:spLocks noChangeShapeType="1"/>
        </xdr:cNvSpPr>
      </xdr:nvSpPr>
      <xdr:spPr bwMode="auto">
        <a:xfrm>
          <a:off x="5210175" y="2981325"/>
          <a:ext cx="0" cy="895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editAs="oneCell">
    <xdr:from>
      <xdr:col>6</xdr:col>
      <xdr:colOff>638175</xdr:colOff>
      <xdr:row>17</xdr:row>
      <xdr:rowOff>171450</xdr:rowOff>
    </xdr:from>
    <xdr:to>
      <xdr:col>9</xdr:col>
      <xdr:colOff>85725</xdr:colOff>
      <xdr:row>18</xdr:row>
      <xdr:rowOff>152400</xdr:rowOff>
    </xdr:to>
    <xdr:sp macro="" textlink="">
      <xdr:nvSpPr>
        <xdr:cNvPr id="5132" name="Text Box 12"/>
        <xdr:cNvSpPr txBox="1">
          <a:spLocks noChangeArrowheads="1"/>
        </xdr:cNvSpPr>
      </xdr:nvSpPr>
      <xdr:spPr bwMode="auto">
        <a:xfrm>
          <a:off x="5000625" y="3371850"/>
          <a:ext cx="1457325" cy="2095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Ｂ 集水可能な沿道幅</a:t>
          </a:r>
        </a:p>
      </xdr:txBody>
    </xdr:sp>
    <xdr:clientData/>
  </xdr:twoCellAnchor>
  <xdr:twoCellAnchor editAs="oneCell">
    <xdr:from>
      <xdr:col>2</xdr:col>
      <xdr:colOff>238125</xdr:colOff>
      <xdr:row>9</xdr:row>
      <xdr:rowOff>76200</xdr:rowOff>
    </xdr:from>
    <xdr:to>
      <xdr:col>3</xdr:col>
      <xdr:colOff>280035</xdr:colOff>
      <xdr:row>10</xdr:row>
      <xdr:rowOff>19050</xdr:rowOff>
    </xdr:to>
    <xdr:sp macro="" textlink="">
      <xdr:nvSpPr>
        <xdr:cNvPr id="5139" name="Text Box 19"/>
        <xdr:cNvSpPr txBox="1">
          <a:spLocks noChangeArrowheads="1"/>
        </xdr:cNvSpPr>
      </xdr:nvSpPr>
      <xdr:spPr bwMode="auto">
        <a:xfrm>
          <a:off x="2276475" y="1771650"/>
          <a:ext cx="9048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道路排水施設</a:t>
          </a:r>
        </a:p>
      </xdr:txBody>
    </xdr:sp>
    <xdr:clientData/>
  </xdr:twoCellAnchor>
  <xdr:twoCellAnchor>
    <xdr:from>
      <xdr:col>0</xdr:col>
      <xdr:colOff>66675</xdr:colOff>
      <xdr:row>96</xdr:row>
      <xdr:rowOff>0</xdr:rowOff>
    </xdr:from>
    <xdr:to>
      <xdr:col>12</xdr:col>
      <xdr:colOff>790575</xdr:colOff>
      <xdr:row>96</xdr:row>
      <xdr:rowOff>0</xdr:rowOff>
    </xdr:to>
    <xdr:sp macro="" textlink="">
      <xdr:nvSpPr>
        <xdr:cNvPr id="5142" name="Line 22"/>
        <xdr:cNvSpPr>
          <a:spLocks noChangeShapeType="1"/>
        </xdr:cNvSpPr>
      </xdr:nvSpPr>
      <xdr:spPr bwMode="auto">
        <a:xfrm>
          <a:off x="66675" y="20364450"/>
          <a:ext cx="803910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lgDashDotDot"/>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51</xdr:row>
      <xdr:rowOff>76200</xdr:rowOff>
    </xdr:from>
    <xdr:to>
      <xdr:col>12</xdr:col>
      <xdr:colOff>762000</xdr:colOff>
      <xdr:row>51</xdr:row>
      <xdr:rowOff>76200</xdr:rowOff>
    </xdr:to>
    <xdr:sp macro="" textlink="">
      <xdr:nvSpPr>
        <xdr:cNvPr id="5143" name="Line 23"/>
        <xdr:cNvSpPr>
          <a:spLocks noChangeShapeType="1"/>
        </xdr:cNvSpPr>
      </xdr:nvSpPr>
      <xdr:spPr bwMode="auto">
        <a:xfrm>
          <a:off x="38100" y="9725025"/>
          <a:ext cx="803910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lgDashDotDot"/>
          <a:round/>
          <a:headEnd/>
          <a:tailEnd/>
        </a:ln>
        <a:extLst>
          <a:ext uri="{909E8E84-426E-40DD-AFC4-6F175D3DCCD1}">
            <a14:hiddenFill xmlns:a14="http://schemas.microsoft.com/office/drawing/2010/main">
              <a:noFill/>
            </a14:hiddenFill>
          </a:ext>
        </a:extLst>
      </xdr:spPr>
    </xdr:sp>
    <xdr:clientData/>
  </xdr:twoCellAnchor>
  <xdr:twoCellAnchor>
    <xdr:from>
      <xdr:col>7</xdr:col>
      <xdr:colOff>123825</xdr:colOff>
      <xdr:row>23</xdr:row>
      <xdr:rowOff>133350</xdr:rowOff>
    </xdr:from>
    <xdr:to>
      <xdr:col>10</xdr:col>
      <xdr:colOff>219075</xdr:colOff>
      <xdr:row>25</xdr:row>
      <xdr:rowOff>104775</xdr:rowOff>
    </xdr:to>
    <xdr:sp macro="" textlink="">
      <xdr:nvSpPr>
        <xdr:cNvPr id="5144" name="Rectangle 24"/>
        <xdr:cNvSpPr>
          <a:spLocks noChangeArrowheads="1"/>
        </xdr:cNvSpPr>
      </xdr:nvSpPr>
      <xdr:spPr bwMode="auto">
        <a:xfrm>
          <a:off x="5334000" y="4705350"/>
          <a:ext cx="1571625" cy="428625"/>
        </a:xfrm>
        <a:prstGeom prst="rect">
          <a:avLst/>
        </a:prstGeom>
        <a:noFill/>
        <a:ln w="19050">
          <a:solidFill>
            <a:srgbClr xmlns:mc="http://schemas.openxmlformats.org/markup-compatibility/2006" xmlns:a14="http://schemas.microsoft.com/office/drawing/2010/main" val="0000FF" mc:Ignorable="a14" a14:legacySpreadsheetColorIndex="12"/>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1647825</xdr:colOff>
      <xdr:row>9</xdr:row>
      <xdr:rowOff>9525</xdr:rowOff>
    </xdr:from>
    <xdr:to>
      <xdr:col>1</xdr:col>
      <xdr:colOff>1647825</xdr:colOff>
      <xdr:row>22</xdr:row>
      <xdr:rowOff>19050</xdr:rowOff>
    </xdr:to>
    <xdr:sp macro="" textlink="">
      <xdr:nvSpPr>
        <xdr:cNvPr id="14337" name="Line 1"/>
        <xdr:cNvSpPr>
          <a:spLocks noChangeShapeType="1"/>
        </xdr:cNvSpPr>
      </xdr:nvSpPr>
      <xdr:spPr bwMode="auto">
        <a:xfrm>
          <a:off x="1924050" y="1704975"/>
          <a:ext cx="0" cy="2657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114300</xdr:colOff>
      <xdr:row>9</xdr:row>
      <xdr:rowOff>9525</xdr:rowOff>
    </xdr:from>
    <xdr:to>
      <xdr:col>10</xdr:col>
      <xdr:colOff>114300</xdr:colOff>
      <xdr:row>22</xdr:row>
      <xdr:rowOff>9525</xdr:rowOff>
    </xdr:to>
    <xdr:sp macro="" textlink="">
      <xdr:nvSpPr>
        <xdr:cNvPr id="14338" name="Line 2"/>
        <xdr:cNvSpPr>
          <a:spLocks noChangeShapeType="1"/>
        </xdr:cNvSpPr>
      </xdr:nvSpPr>
      <xdr:spPr bwMode="auto">
        <a:xfrm>
          <a:off x="6800850" y="1704975"/>
          <a:ext cx="0" cy="2647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xdr:row>
      <xdr:rowOff>0</xdr:rowOff>
    </xdr:from>
    <xdr:to>
      <xdr:col>10</xdr:col>
      <xdr:colOff>0</xdr:colOff>
      <xdr:row>6</xdr:row>
      <xdr:rowOff>0</xdr:rowOff>
    </xdr:to>
    <xdr:sp macro="" textlink="">
      <xdr:nvSpPr>
        <xdr:cNvPr id="14339" name="Line 3"/>
        <xdr:cNvSpPr>
          <a:spLocks noChangeShapeType="1"/>
        </xdr:cNvSpPr>
      </xdr:nvSpPr>
      <xdr:spPr bwMode="auto">
        <a:xfrm>
          <a:off x="2038350" y="1152525"/>
          <a:ext cx="4648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oneCellAnchor>
    <xdr:from>
      <xdr:col>4</xdr:col>
      <xdr:colOff>193799</xdr:colOff>
      <xdr:row>18</xdr:row>
      <xdr:rowOff>61292</xdr:rowOff>
    </xdr:from>
    <xdr:ext cx="460126" cy="220317"/>
    <xdr:sp macro="" textlink="">
      <xdr:nvSpPr>
        <xdr:cNvPr id="14340" name="Text Box 4"/>
        <xdr:cNvSpPr txBox="1">
          <a:spLocks noChangeArrowheads="1"/>
        </xdr:cNvSpPr>
      </xdr:nvSpPr>
      <xdr:spPr bwMode="auto">
        <a:xfrm>
          <a:off x="3394199" y="3490292"/>
          <a:ext cx="460126" cy="220317"/>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100" b="0" i="0" u="none" strike="noStrike" baseline="0">
              <a:solidFill>
                <a:srgbClr val="000000"/>
              </a:solidFill>
              <a:latin typeface="ＭＳ Ｐ明朝"/>
              <a:ea typeface="ＭＳ Ｐ明朝"/>
            </a:rPr>
            <a:t>申請地</a:t>
          </a:r>
        </a:p>
      </xdr:txBody>
    </xdr:sp>
    <xdr:clientData/>
  </xdr:oneCellAnchor>
  <xdr:twoCellAnchor>
    <xdr:from>
      <xdr:col>7</xdr:col>
      <xdr:colOff>0</xdr:colOff>
      <xdr:row>9</xdr:row>
      <xdr:rowOff>219075</xdr:rowOff>
    </xdr:from>
    <xdr:to>
      <xdr:col>7</xdr:col>
      <xdr:colOff>0</xdr:colOff>
      <xdr:row>16</xdr:row>
      <xdr:rowOff>9525</xdr:rowOff>
    </xdr:to>
    <xdr:sp macro="" textlink="">
      <xdr:nvSpPr>
        <xdr:cNvPr id="14341" name="Line 5"/>
        <xdr:cNvSpPr>
          <a:spLocks noChangeShapeType="1"/>
        </xdr:cNvSpPr>
      </xdr:nvSpPr>
      <xdr:spPr bwMode="auto">
        <a:xfrm>
          <a:off x="5210175" y="1914525"/>
          <a:ext cx="0" cy="1066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editAs="oneCell">
    <xdr:from>
      <xdr:col>6</xdr:col>
      <xdr:colOff>590550</xdr:colOff>
      <xdr:row>12</xdr:row>
      <xdr:rowOff>38100</xdr:rowOff>
    </xdr:from>
    <xdr:to>
      <xdr:col>8</xdr:col>
      <xdr:colOff>685800</xdr:colOff>
      <xdr:row>13</xdr:row>
      <xdr:rowOff>9525</xdr:rowOff>
    </xdr:to>
    <xdr:sp macro="" textlink="">
      <xdr:nvSpPr>
        <xdr:cNvPr id="14342" name="Text Box 6"/>
        <xdr:cNvSpPr txBox="1">
          <a:spLocks noChangeArrowheads="1"/>
        </xdr:cNvSpPr>
      </xdr:nvSpPr>
      <xdr:spPr bwMode="auto">
        <a:xfrm>
          <a:off x="4953000" y="2257425"/>
          <a:ext cx="125730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明朝"/>
              <a:ea typeface="ＭＳ Ｐ明朝"/>
            </a:rPr>
            <a:t>Ｗ 道路の敷地幅</a:t>
          </a:r>
        </a:p>
      </xdr:txBody>
    </xdr:sp>
    <xdr:clientData/>
  </xdr:twoCellAnchor>
  <xdr:oneCellAnchor>
    <xdr:from>
      <xdr:col>1</xdr:col>
      <xdr:colOff>1447800</xdr:colOff>
      <xdr:row>17</xdr:row>
      <xdr:rowOff>9525</xdr:rowOff>
    </xdr:from>
    <xdr:ext cx="228600" cy="342900"/>
    <xdr:sp macro="" textlink="">
      <xdr:nvSpPr>
        <xdr:cNvPr id="14343" name="Text Box 7"/>
        <xdr:cNvSpPr txBox="1">
          <a:spLocks noChangeArrowheads="1"/>
        </xdr:cNvSpPr>
      </xdr:nvSpPr>
      <xdr:spPr bwMode="auto">
        <a:xfrm>
          <a:off x="1724025" y="3209925"/>
          <a:ext cx="2286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vert270" wrap="none" lIns="18288" tIns="18288" rIns="0" bIns="0" anchor="t" upright="1">
          <a:spAutoFit/>
        </a:bodyPr>
        <a:lstStyle/>
        <a:p>
          <a:pPr algn="r" rtl="0">
            <a:defRPr sz="1000"/>
          </a:pPr>
          <a:r>
            <a:rPr lang="ja-JP" altLang="en-US" sz="1100" b="0" i="0" u="none" strike="noStrike" baseline="0">
              <a:solidFill>
                <a:srgbClr val="000000"/>
              </a:solidFill>
              <a:latin typeface="ＭＳ Ｐ明朝"/>
              <a:ea typeface="ＭＳ Ｐ明朝"/>
            </a:rPr>
            <a:t>水路</a:t>
          </a:r>
        </a:p>
      </xdr:txBody>
    </xdr:sp>
    <xdr:clientData/>
  </xdr:oneCellAnchor>
  <xdr:oneCellAnchor>
    <xdr:from>
      <xdr:col>10</xdr:col>
      <xdr:colOff>114300</xdr:colOff>
      <xdr:row>17</xdr:row>
      <xdr:rowOff>19050</xdr:rowOff>
    </xdr:from>
    <xdr:ext cx="228600" cy="342900"/>
    <xdr:sp macro="" textlink="">
      <xdr:nvSpPr>
        <xdr:cNvPr id="14344" name="Text Box 8"/>
        <xdr:cNvSpPr txBox="1">
          <a:spLocks noChangeArrowheads="1"/>
        </xdr:cNvSpPr>
      </xdr:nvSpPr>
      <xdr:spPr bwMode="auto">
        <a:xfrm>
          <a:off x="6800850" y="3219450"/>
          <a:ext cx="2286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vert270" wrap="none" lIns="18288" tIns="18288" rIns="0" bIns="0" anchor="t" upright="1">
          <a:spAutoFit/>
        </a:bodyPr>
        <a:lstStyle/>
        <a:p>
          <a:pPr algn="r" rtl="0">
            <a:defRPr sz="1000"/>
          </a:pPr>
          <a:r>
            <a:rPr lang="ja-JP" altLang="en-US" sz="1100" b="0" i="0" u="none" strike="noStrike" baseline="0">
              <a:solidFill>
                <a:srgbClr val="000000"/>
              </a:solidFill>
              <a:latin typeface="ＭＳ Ｐ明朝"/>
              <a:ea typeface="ＭＳ Ｐ明朝"/>
            </a:rPr>
            <a:t>水路</a:t>
          </a:r>
        </a:p>
      </xdr:txBody>
    </xdr:sp>
    <xdr:clientData/>
  </xdr:oneCellAnchor>
  <xdr:oneCellAnchor>
    <xdr:from>
      <xdr:col>4</xdr:col>
      <xdr:colOff>600075</xdr:colOff>
      <xdr:row>4</xdr:row>
      <xdr:rowOff>114300</xdr:rowOff>
    </xdr:from>
    <xdr:ext cx="1104900" cy="209550"/>
    <xdr:sp macro="" textlink="">
      <xdr:nvSpPr>
        <xdr:cNvPr id="14345" name="Text Box 9"/>
        <xdr:cNvSpPr txBox="1">
          <a:spLocks noChangeArrowheads="1"/>
        </xdr:cNvSpPr>
      </xdr:nvSpPr>
      <xdr:spPr bwMode="auto">
        <a:xfrm>
          <a:off x="3800475" y="952500"/>
          <a:ext cx="11049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Ｌ：流末水路間隔</a:t>
          </a:r>
        </a:p>
      </xdr:txBody>
    </xdr:sp>
    <xdr:clientData/>
  </xdr:oneCellAnchor>
  <xdr:oneCellAnchor>
    <xdr:from>
      <xdr:col>4</xdr:col>
      <xdr:colOff>392683</xdr:colOff>
      <xdr:row>13</xdr:row>
      <xdr:rowOff>23192</xdr:rowOff>
    </xdr:from>
    <xdr:ext cx="1024383" cy="220317"/>
    <xdr:sp macro="" textlink="">
      <xdr:nvSpPr>
        <xdr:cNvPr id="14346" name="Text Box 10"/>
        <xdr:cNvSpPr txBox="1">
          <a:spLocks noChangeArrowheads="1"/>
        </xdr:cNvSpPr>
      </xdr:nvSpPr>
      <xdr:spPr bwMode="auto">
        <a:xfrm>
          <a:off x="3593083" y="2471117"/>
          <a:ext cx="1024383" cy="220317"/>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100" b="0" i="0" u="none" strike="noStrike" baseline="0">
              <a:solidFill>
                <a:srgbClr val="000000"/>
              </a:solidFill>
              <a:latin typeface="ＭＳ Ｐゴシック"/>
              <a:ea typeface="ＭＳ Ｐゴシック"/>
            </a:rPr>
            <a:t>道路区域（路面）</a:t>
          </a:r>
        </a:p>
      </xdr:txBody>
    </xdr:sp>
    <xdr:clientData/>
  </xdr:oneCellAnchor>
  <xdr:twoCellAnchor editAs="oneCell">
    <xdr:from>
      <xdr:col>2</xdr:col>
      <xdr:colOff>247650</xdr:colOff>
      <xdr:row>15</xdr:row>
      <xdr:rowOff>47625</xdr:rowOff>
    </xdr:from>
    <xdr:to>
      <xdr:col>3</xdr:col>
      <xdr:colOff>276225</xdr:colOff>
      <xdr:row>16</xdr:row>
      <xdr:rowOff>161925</xdr:rowOff>
    </xdr:to>
    <xdr:sp macro="" textlink="">
      <xdr:nvSpPr>
        <xdr:cNvPr id="14347" name="Text Box 11"/>
        <xdr:cNvSpPr txBox="1">
          <a:spLocks noChangeArrowheads="1"/>
        </xdr:cNvSpPr>
      </xdr:nvSpPr>
      <xdr:spPr bwMode="auto">
        <a:xfrm>
          <a:off x="2286000" y="2952750"/>
          <a:ext cx="8763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道路排水施設</a:t>
          </a:r>
        </a:p>
      </xdr:txBody>
    </xdr:sp>
    <xdr:clientData/>
  </xdr:twoCellAnchor>
  <xdr:twoCellAnchor>
    <xdr:from>
      <xdr:col>2</xdr:col>
      <xdr:colOff>0</xdr:colOff>
      <xdr:row>20</xdr:row>
      <xdr:rowOff>0</xdr:rowOff>
    </xdr:from>
    <xdr:to>
      <xdr:col>10</xdr:col>
      <xdr:colOff>0</xdr:colOff>
      <xdr:row>20</xdr:row>
      <xdr:rowOff>0</xdr:rowOff>
    </xdr:to>
    <xdr:sp macro="" textlink="">
      <xdr:nvSpPr>
        <xdr:cNvPr id="14348" name="Line 12"/>
        <xdr:cNvSpPr>
          <a:spLocks noChangeShapeType="1"/>
        </xdr:cNvSpPr>
      </xdr:nvSpPr>
      <xdr:spPr bwMode="auto">
        <a:xfrm>
          <a:off x="2038350" y="3886200"/>
          <a:ext cx="4648200" cy="0"/>
        </a:xfrm>
        <a:prstGeom prst="line">
          <a:avLst/>
        </a:prstGeom>
        <a:noFill/>
        <a:ln w="158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16</xdr:row>
      <xdr:rowOff>9525</xdr:rowOff>
    </xdr:from>
    <xdr:to>
      <xdr:col>7</xdr:col>
      <xdr:colOff>0</xdr:colOff>
      <xdr:row>19</xdr:row>
      <xdr:rowOff>219075</xdr:rowOff>
    </xdr:to>
    <xdr:sp macro="" textlink="">
      <xdr:nvSpPr>
        <xdr:cNvPr id="14349" name="Line 13"/>
        <xdr:cNvSpPr>
          <a:spLocks noChangeShapeType="1"/>
        </xdr:cNvSpPr>
      </xdr:nvSpPr>
      <xdr:spPr bwMode="auto">
        <a:xfrm>
          <a:off x="5210175" y="2981325"/>
          <a:ext cx="0" cy="895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editAs="oneCell">
    <xdr:from>
      <xdr:col>6</xdr:col>
      <xdr:colOff>638175</xdr:colOff>
      <xdr:row>17</xdr:row>
      <xdr:rowOff>171450</xdr:rowOff>
    </xdr:from>
    <xdr:to>
      <xdr:col>9</xdr:col>
      <xdr:colOff>85725</xdr:colOff>
      <xdr:row>18</xdr:row>
      <xdr:rowOff>152400</xdr:rowOff>
    </xdr:to>
    <xdr:sp macro="" textlink="">
      <xdr:nvSpPr>
        <xdr:cNvPr id="14350" name="Text Box 14"/>
        <xdr:cNvSpPr txBox="1">
          <a:spLocks noChangeArrowheads="1"/>
        </xdr:cNvSpPr>
      </xdr:nvSpPr>
      <xdr:spPr bwMode="auto">
        <a:xfrm>
          <a:off x="5000625" y="3371850"/>
          <a:ext cx="1457325" cy="2095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Ｂ 集水可能な沿道幅</a:t>
          </a:r>
        </a:p>
      </xdr:txBody>
    </xdr:sp>
    <xdr:clientData/>
  </xdr:twoCellAnchor>
  <xdr:twoCellAnchor editAs="oneCell">
    <xdr:from>
      <xdr:col>2</xdr:col>
      <xdr:colOff>238125</xdr:colOff>
      <xdr:row>9</xdr:row>
      <xdr:rowOff>76200</xdr:rowOff>
    </xdr:from>
    <xdr:to>
      <xdr:col>3</xdr:col>
      <xdr:colOff>280035</xdr:colOff>
      <xdr:row>10</xdr:row>
      <xdr:rowOff>19050</xdr:rowOff>
    </xdr:to>
    <xdr:sp macro="" textlink="">
      <xdr:nvSpPr>
        <xdr:cNvPr id="14351" name="Text Box 15"/>
        <xdr:cNvSpPr txBox="1">
          <a:spLocks noChangeArrowheads="1"/>
        </xdr:cNvSpPr>
      </xdr:nvSpPr>
      <xdr:spPr bwMode="auto">
        <a:xfrm>
          <a:off x="2276475" y="1771650"/>
          <a:ext cx="9048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道路排水施設</a:t>
          </a:r>
        </a:p>
      </xdr:txBody>
    </xdr:sp>
    <xdr:clientData/>
  </xdr:twoCellAnchor>
  <xdr:twoCellAnchor>
    <xdr:from>
      <xdr:col>0</xdr:col>
      <xdr:colOff>66675</xdr:colOff>
      <xdr:row>96</xdr:row>
      <xdr:rowOff>0</xdr:rowOff>
    </xdr:from>
    <xdr:to>
      <xdr:col>12</xdr:col>
      <xdr:colOff>790575</xdr:colOff>
      <xdr:row>96</xdr:row>
      <xdr:rowOff>0</xdr:rowOff>
    </xdr:to>
    <xdr:sp macro="" textlink="">
      <xdr:nvSpPr>
        <xdr:cNvPr id="14352" name="Line 16"/>
        <xdr:cNvSpPr>
          <a:spLocks noChangeShapeType="1"/>
        </xdr:cNvSpPr>
      </xdr:nvSpPr>
      <xdr:spPr bwMode="auto">
        <a:xfrm>
          <a:off x="66675" y="20364450"/>
          <a:ext cx="803910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lgDashDotDot"/>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51</xdr:row>
      <xdr:rowOff>76200</xdr:rowOff>
    </xdr:from>
    <xdr:to>
      <xdr:col>12</xdr:col>
      <xdr:colOff>762000</xdr:colOff>
      <xdr:row>51</xdr:row>
      <xdr:rowOff>76200</xdr:rowOff>
    </xdr:to>
    <xdr:sp macro="" textlink="">
      <xdr:nvSpPr>
        <xdr:cNvPr id="14353" name="Line 17"/>
        <xdr:cNvSpPr>
          <a:spLocks noChangeShapeType="1"/>
        </xdr:cNvSpPr>
      </xdr:nvSpPr>
      <xdr:spPr bwMode="auto">
        <a:xfrm>
          <a:off x="38100" y="9725025"/>
          <a:ext cx="803910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lgDashDotDot"/>
          <a:round/>
          <a:headEnd/>
          <a:tailEnd/>
        </a:ln>
        <a:extLst>
          <a:ext uri="{909E8E84-426E-40DD-AFC4-6F175D3DCCD1}">
            <a14:hiddenFill xmlns:a14="http://schemas.microsoft.com/office/drawing/2010/main">
              <a:noFill/>
            </a14:hiddenFill>
          </a:ext>
        </a:extLst>
      </xdr:spPr>
    </xdr:sp>
    <xdr:clientData/>
  </xdr:twoCellAnchor>
  <xdr:twoCellAnchor>
    <xdr:from>
      <xdr:col>7</xdr:col>
      <xdr:colOff>123825</xdr:colOff>
      <xdr:row>23</xdr:row>
      <xdr:rowOff>133350</xdr:rowOff>
    </xdr:from>
    <xdr:to>
      <xdr:col>10</xdr:col>
      <xdr:colOff>219075</xdr:colOff>
      <xdr:row>25</xdr:row>
      <xdr:rowOff>104775</xdr:rowOff>
    </xdr:to>
    <xdr:sp macro="" textlink="">
      <xdr:nvSpPr>
        <xdr:cNvPr id="14354" name="Rectangle 18"/>
        <xdr:cNvSpPr>
          <a:spLocks noChangeArrowheads="1"/>
        </xdr:cNvSpPr>
      </xdr:nvSpPr>
      <xdr:spPr bwMode="auto">
        <a:xfrm>
          <a:off x="5334000" y="4705350"/>
          <a:ext cx="1571625" cy="428625"/>
        </a:xfrm>
        <a:prstGeom prst="rect">
          <a:avLst/>
        </a:prstGeom>
        <a:noFill/>
        <a:ln w="19050">
          <a:solidFill>
            <a:srgbClr xmlns:mc="http://schemas.openxmlformats.org/markup-compatibility/2006" xmlns:a14="http://schemas.microsoft.com/office/drawing/2010/main" val="0000FF" mc:Ignorable="a14" a14:legacySpreadsheetColorIndex="12"/>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28</xdr:row>
      <xdr:rowOff>0</xdr:rowOff>
    </xdr:from>
    <xdr:to>
      <xdr:col>6</xdr:col>
      <xdr:colOff>647700</xdr:colOff>
      <xdr:row>34</xdr:row>
      <xdr:rowOff>152400</xdr:rowOff>
    </xdr:to>
    <xdr:pic>
      <xdr:nvPicPr>
        <xdr:cNvPr id="8193" name="Picture 1" descr="流出係数"/>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6934200"/>
          <a:ext cx="4067175"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xdr:row>
      <xdr:rowOff>0</xdr:rowOff>
    </xdr:from>
    <xdr:to>
      <xdr:col>6</xdr:col>
      <xdr:colOff>638175</xdr:colOff>
      <xdr:row>57</xdr:row>
      <xdr:rowOff>9525</xdr:rowOff>
    </xdr:to>
    <xdr:pic>
      <xdr:nvPicPr>
        <xdr:cNvPr id="8194" name="Picture 2" descr="平均流速の範囲"/>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12134850"/>
          <a:ext cx="4067175" cy="199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247650</xdr:colOff>
      <xdr:row>59</xdr:row>
      <xdr:rowOff>19050</xdr:rowOff>
    </xdr:from>
    <xdr:to>
      <xdr:col>3</xdr:col>
      <xdr:colOff>666750</xdr:colOff>
      <xdr:row>66</xdr:row>
      <xdr:rowOff>142875</xdr:rowOff>
    </xdr:to>
    <xdr:pic>
      <xdr:nvPicPr>
        <xdr:cNvPr id="8196" name="Picture 4" descr="側溝断面"/>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9100" y="14630400"/>
          <a:ext cx="1790700" cy="185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2</xdr:row>
      <xdr:rowOff>0</xdr:rowOff>
    </xdr:from>
    <xdr:to>
      <xdr:col>7</xdr:col>
      <xdr:colOff>457200</xdr:colOff>
      <xdr:row>7</xdr:row>
      <xdr:rowOff>190500</xdr:rowOff>
    </xdr:to>
    <xdr:pic>
      <xdr:nvPicPr>
        <xdr:cNvPr id="8197" name="Picture 5" descr="公式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495300"/>
          <a:ext cx="4562475" cy="14287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8</xdr:row>
      <xdr:rowOff>123825</xdr:rowOff>
    </xdr:from>
    <xdr:to>
      <xdr:col>8</xdr:col>
      <xdr:colOff>133350</xdr:colOff>
      <xdr:row>16</xdr:row>
      <xdr:rowOff>209550</xdr:rowOff>
    </xdr:to>
    <xdr:pic>
      <xdr:nvPicPr>
        <xdr:cNvPr id="8198" name="Picture 6" descr="公式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2135505"/>
          <a:ext cx="4444365" cy="209740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17</xdr:row>
      <xdr:rowOff>209550</xdr:rowOff>
    </xdr:from>
    <xdr:to>
      <xdr:col>9</xdr:col>
      <xdr:colOff>361950</xdr:colOff>
      <xdr:row>26</xdr:row>
      <xdr:rowOff>0</xdr:rowOff>
    </xdr:to>
    <xdr:pic>
      <xdr:nvPicPr>
        <xdr:cNvPr id="8199" name="Picture 7" descr="公式4"/>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925" y="4484370"/>
          <a:ext cx="5297805" cy="205359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40</xdr:row>
      <xdr:rowOff>76200</xdr:rowOff>
    </xdr:from>
    <xdr:to>
      <xdr:col>6</xdr:col>
      <xdr:colOff>628650</xdr:colOff>
      <xdr:row>47</xdr:row>
      <xdr:rowOff>114300</xdr:rowOff>
    </xdr:to>
    <xdr:pic>
      <xdr:nvPicPr>
        <xdr:cNvPr id="8200" name="Picture 8" descr="流出係数(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0500" y="9982200"/>
          <a:ext cx="4038600"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328863</xdr:colOff>
      <xdr:row>22</xdr:row>
      <xdr:rowOff>49129</xdr:rowOff>
    </xdr:from>
    <xdr:to>
      <xdr:col>3</xdr:col>
      <xdr:colOff>493964</xdr:colOff>
      <xdr:row>22</xdr:row>
      <xdr:rowOff>216769</xdr:rowOff>
    </xdr:to>
    <xdr:sp macro="" textlink="">
      <xdr:nvSpPr>
        <xdr:cNvPr id="2" name="テキスト ボックス 1"/>
        <xdr:cNvSpPr txBox="1"/>
      </xdr:nvSpPr>
      <xdr:spPr>
        <a:xfrm>
          <a:off x="1716505" y="5607718"/>
          <a:ext cx="165101" cy="1676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 tIns="0" rIns="0" bIns="0" rtlCol="0" anchor="t"/>
        <a:lstStyle/>
        <a:p>
          <a:r>
            <a:rPr kumimoji="1" lang="en-US" altLang="ja-JP" sz="1100"/>
            <a:t>90</a:t>
          </a:r>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409575</xdr:colOff>
      <xdr:row>9</xdr:row>
      <xdr:rowOff>238125</xdr:rowOff>
    </xdr:from>
    <xdr:ext cx="482600" cy="225425"/>
    <xdr:sp macro="" textlink="">
      <xdr:nvSpPr>
        <xdr:cNvPr id="12289" name="Text Box 1"/>
        <xdr:cNvSpPr txBox="1">
          <a:spLocks noChangeArrowheads="1"/>
        </xdr:cNvSpPr>
      </xdr:nvSpPr>
      <xdr:spPr bwMode="auto">
        <a:xfrm>
          <a:off x="1447800" y="2466975"/>
          <a:ext cx="485775" cy="2190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9144" bIns="18288" anchor="ctr" upright="1">
          <a:spAutoFit/>
        </a:bodyPr>
        <a:lstStyle/>
        <a:p>
          <a:pPr algn="ctr" rtl="0">
            <a:defRPr sz="1000"/>
          </a:pPr>
          <a:r>
            <a:rPr lang="ja-JP" altLang="en-US" sz="1000" b="0" i="0" u="none" strike="noStrike" baseline="0">
              <a:solidFill>
                <a:srgbClr val="000000"/>
              </a:solidFill>
              <a:latin typeface="ＭＳ Ｐゴシック"/>
              <a:ea typeface="ＭＳ Ｐゴシック"/>
            </a:rPr>
            <a:t>申請地</a:t>
          </a:r>
        </a:p>
      </xdr:txBody>
    </xdr:sp>
    <xdr:clientData/>
  </xdr:oneCellAnchor>
  <xdr:twoCellAnchor>
    <xdr:from>
      <xdr:col>2</xdr:col>
      <xdr:colOff>0</xdr:colOff>
      <xdr:row>13</xdr:row>
      <xdr:rowOff>38100</xdr:rowOff>
    </xdr:from>
    <xdr:to>
      <xdr:col>2</xdr:col>
      <xdr:colOff>0</xdr:colOff>
      <xdr:row>14</xdr:row>
      <xdr:rowOff>38100</xdr:rowOff>
    </xdr:to>
    <xdr:sp macro="" textlink="">
      <xdr:nvSpPr>
        <xdr:cNvPr id="12290" name="Line 2"/>
        <xdr:cNvSpPr>
          <a:spLocks noChangeShapeType="1"/>
        </xdr:cNvSpPr>
      </xdr:nvSpPr>
      <xdr:spPr bwMode="auto">
        <a:xfrm>
          <a:off x="1038225" y="3257550"/>
          <a:ext cx="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57150</xdr:rowOff>
    </xdr:from>
    <xdr:to>
      <xdr:col>4</xdr:col>
      <xdr:colOff>0</xdr:colOff>
      <xdr:row>14</xdr:row>
      <xdr:rowOff>47625</xdr:rowOff>
    </xdr:to>
    <xdr:sp macro="" textlink="">
      <xdr:nvSpPr>
        <xdr:cNvPr id="12291" name="Line 3"/>
        <xdr:cNvSpPr>
          <a:spLocks noChangeShapeType="1"/>
        </xdr:cNvSpPr>
      </xdr:nvSpPr>
      <xdr:spPr bwMode="auto">
        <a:xfrm>
          <a:off x="2409825" y="3276600"/>
          <a:ext cx="0" cy="314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14</xdr:row>
      <xdr:rowOff>0</xdr:rowOff>
    </xdr:from>
    <xdr:to>
      <xdr:col>4</xdr:col>
      <xdr:colOff>0</xdr:colOff>
      <xdr:row>14</xdr:row>
      <xdr:rowOff>0</xdr:rowOff>
    </xdr:to>
    <xdr:sp macro="" textlink="">
      <xdr:nvSpPr>
        <xdr:cNvPr id="12292" name="Line 4"/>
        <xdr:cNvSpPr>
          <a:spLocks noChangeShapeType="1"/>
        </xdr:cNvSpPr>
      </xdr:nvSpPr>
      <xdr:spPr bwMode="auto">
        <a:xfrm>
          <a:off x="1038225" y="3543300"/>
          <a:ext cx="1371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oneCellAnchor>
    <xdr:from>
      <xdr:col>2</xdr:col>
      <xdr:colOff>114300</xdr:colOff>
      <xdr:row>14</xdr:row>
      <xdr:rowOff>0</xdr:rowOff>
    </xdr:from>
    <xdr:ext cx="1235075" cy="219075"/>
    <xdr:sp macro="" textlink="">
      <xdr:nvSpPr>
        <xdr:cNvPr id="12293" name="Text Box 5"/>
        <xdr:cNvSpPr txBox="1">
          <a:spLocks noChangeArrowheads="1"/>
        </xdr:cNvSpPr>
      </xdr:nvSpPr>
      <xdr:spPr bwMode="auto">
        <a:xfrm>
          <a:off x="1152525" y="3543300"/>
          <a:ext cx="1238250" cy="2190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 tIns="18288" rIns="0" bIns="0" anchor="t" upright="1">
          <a:spAutoFit/>
        </a:bodyPr>
        <a:lstStyle/>
        <a:p>
          <a:pPr algn="l" rtl="0">
            <a:defRPr sz="1000"/>
          </a:pPr>
          <a:r>
            <a:rPr lang="ja-JP" altLang="en-US" sz="1000" b="0" i="0" u="none" strike="noStrike" baseline="0">
              <a:solidFill>
                <a:srgbClr val="000000"/>
              </a:solidFill>
              <a:latin typeface="ＭＳ Ｐ明朝"/>
              <a:ea typeface="ＭＳ Ｐ明朝"/>
            </a:rPr>
            <a:t>申請地道路方向延長</a:t>
          </a:r>
        </a:p>
      </xdr:txBody>
    </xdr:sp>
    <xdr:clientData/>
  </xdr:oneCellAnchor>
  <xdr:twoCellAnchor>
    <xdr:from>
      <xdr:col>1</xdr:col>
      <xdr:colOff>400050</xdr:colOff>
      <xdr:row>13</xdr:row>
      <xdr:rowOff>0</xdr:rowOff>
    </xdr:from>
    <xdr:to>
      <xdr:col>1</xdr:col>
      <xdr:colOff>400050</xdr:colOff>
      <xdr:row>16</xdr:row>
      <xdr:rowOff>0</xdr:rowOff>
    </xdr:to>
    <xdr:sp macro="" textlink="">
      <xdr:nvSpPr>
        <xdr:cNvPr id="12294" name="Line 6"/>
        <xdr:cNvSpPr>
          <a:spLocks noChangeShapeType="1"/>
        </xdr:cNvSpPr>
      </xdr:nvSpPr>
      <xdr:spPr bwMode="auto">
        <a:xfrm>
          <a:off x="752475" y="3219450"/>
          <a:ext cx="0" cy="1104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285750</xdr:colOff>
      <xdr:row>9</xdr:row>
      <xdr:rowOff>0</xdr:rowOff>
    </xdr:from>
    <xdr:to>
      <xdr:col>4</xdr:col>
      <xdr:colOff>495300</xdr:colOff>
      <xdr:row>12</xdr:row>
      <xdr:rowOff>28575</xdr:rowOff>
    </xdr:to>
    <xdr:sp macro="" textlink="">
      <xdr:nvSpPr>
        <xdr:cNvPr id="12295" name="Text Box 7"/>
        <xdr:cNvSpPr txBox="1">
          <a:spLocks noChangeArrowheads="1"/>
        </xdr:cNvSpPr>
      </xdr:nvSpPr>
      <xdr:spPr bwMode="auto">
        <a:xfrm>
          <a:off x="2695575" y="2228850"/>
          <a:ext cx="209550" cy="7715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18288" tIns="18288" rIns="0" bIns="0" anchor="t" upright="1"/>
        <a:lstStyle/>
        <a:p>
          <a:pPr algn="r" rtl="0">
            <a:defRPr sz="1000"/>
          </a:pPr>
          <a:r>
            <a:rPr lang="ja-JP" altLang="en-US" sz="1000" b="0" i="0" u="none" strike="noStrike" baseline="0">
              <a:solidFill>
                <a:srgbClr val="000000"/>
              </a:solidFill>
              <a:latin typeface="ＭＳ Ｐ明朝"/>
              <a:ea typeface="ＭＳ Ｐ明朝"/>
            </a:rPr>
            <a:t>申請地奥行き</a:t>
          </a:r>
        </a:p>
      </xdr:txBody>
    </xdr:sp>
    <xdr:clientData/>
  </xdr:twoCellAnchor>
  <xdr:oneCellAnchor>
    <xdr:from>
      <xdr:col>1</xdr:col>
      <xdr:colOff>219075</xdr:colOff>
      <xdr:row>13</xdr:row>
      <xdr:rowOff>19050</xdr:rowOff>
    </xdr:from>
    <xdr:ext cx="257175" cy="1076325"/>
    <xdr:sp macro="" textlink="">
      <xdr:nvSpPr>
        <xdr:cNvPr id="12296" name="Text Box 8"/>
        <xdr:cNvSpPr txBox="1">
          <a:spLocks noChangeArrowheads="1"/>
        </xdr:cNvSpPr>
      </xdr:nvSpPr>
      <xdr:spPr bwMode="auto">
        <a:xfrm>
          <a:off x="571500" y="3238500"/>
          <a:ext cx="257175" cy="10858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vert270" wrap="none" lIns="9144" tIns="18288" rIns="0" bIns="0" anchor="t" upright="1">
          <a:spAutoFit/>
        </a:bodyPr>
        <a:lstStyle/>
        <a:p>
          <a:pPr algn="r" rtl="0">
            <a:defRPr sz="1000"/>
          </a:pPr>
          <a:r>
            <a:rPr lang="ja-JP" altLang="en-US" sz="1000" b="0" i="0" u="none" strike="noStrike" baseline="0">
              <a:solidFill>
                <a:srgbClr val="000000"/>
              </a:solidFill>
              <a:latin typeface="ＭＳ Ｐ明朝"/>
              <a:ea typeface="ＭＳ Ｐ明朝"/>
            </a:rPr>
            <a:t>排水先施設の道路</a:t>
          </a:r>
        </a:p>
      </xdr:txBody>
    </xdr:sp>
    <xdr:clientData/>
  </xdr:oneCellAnchor>
  <xdr:twoCellAnchor>
    <xdr:from>
      <xdr:col>4</xdr:col>
      <xdr:colOff>57150</xdr:colOff>
      <xdr:row>8</xdr:row>
      <xdr:rowOff>0</xdr:rowOff>
    </xdr:from>
    <xdr:to>
      <xdr:col>4</xdr:col>
      <xdr:colOff>533400</xdr:colOff>
      <xdr:row>8</xdr:row>
      <xdr:rowOff>0</xdr:rowOff>
    </xdr:to>
    <xdr:sp macro="" textlink="">
      <xdr:nvSpPr>
        <xdr:cNvPr id="12297" name="Line 9"/>
        <xdr:cNvSpPr>
          <a:spLocks noChangeShapeType="1"/>
        </xdr:cNvSpPr>
      </xdr:nvSpPr>
      <xdr:spPr bwMode="auto">
        <a:xfrm>
          <a:off x="2466975" y="1981200"/>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none" w="sm" len="me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466725</xdr:colOff>
      <xdr:row>8</xdr:row>
      <xdr:rowOff>0</xdr:rowOff>
    </xdr:from>
    <xdr:to>
      <xdr:col>4</xdr:col>
      <xdr:colOff>466725</xdr:colOff>
      <xdr:row>13</xdr:row>
      <xdr:rowOff>9525</xdr:rowOff>
    </xdr:to>
    <xdr:sp macro="" textlink="">
      <xdr:nvSpPr>
        <xdr:cNvPr id="12298" name="Line 10"/>
        <xdr:cNvSpPr>
          <a:spLocks noChangeShapeType="1"/>
        </xdr:cNvSpPr>
      </xdr:nvSpPr>
      <xdr:spPr bwMode="auto">
        <a:xfrm>
          <a:off x="2876550" y="1981200"/>
          <a:ext cx="0" cy="1247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7</xdr:col>
      <xdr:colOff>409575</xdr:colOff>
      <xdr:row>9</xdr:row>
      <xdr:rowOff>66675</xdr:rowOff>
    </xdr:from>
    <xdr:ext cx="482600" cy="215900"/>
    <xdr:sp macro="" textlink="">
      <xdr:nvSpPr>
        <xdr:cNvPr id="12299" name="Text Box 11"/>
        <xdr:cNvSpPr txBox="1">
          <a:spLocks noChangeArrowheads="1"/>
        </xdr:cNvSpPr>
      </xdr:nvSpPr>
      <xdr:spPr bwMode="auto">
        <a:xfrm>
          <a:off x="4876800" y="2295525"/>
          <a:ext cx="485775" cy="2095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9144" bIns="18288" anchor="ctr" upright="1">
          <a:spAutoFit/>
        </a:bodyPr>
        <a:lstStyle/>
        <a:p>
          <a:pPr algn="ctr" rtl="0">
            <a:defRPr sz="1000"/>
          </a:pPr>
          <a:r>
            <a:rPr lang="ja-JP" altLang="en-US" sz="1000" b="0" i="0" u="none" strike="noStrike" baseline="0">
              <a:solidFill>
                <a:srgbClr val="000000"/>
              </a:solidFill>
              <a:latin typeface="ＭＳ Ｐゴシック"/>
              <a:ea typeface="ＭＳ Ｐゴシック"/>
            </a:rPr>
            <a:t>申請地</a:t>
          </a:r>
        </a:p>
      </xdr:txBody>
    </xdr:sp>
    <xdr:clientData/>
  </xdr:oneCellAnchor>
  <xdr:twoCellAnchor>
    <xdr:from>
      <xdr:col>7</xdr:col>
      <xdr:colOff>0</xdr:colOff>
      <xdr:row>13</xdr:row>
      <xdr:rowOff>57150</xdr:rowOff>
    </xdr:from>
    <xdr:to>
      <xdr:col>7</xdr:col>
      <xdr:colOff>0</xdr:colOff>
      <xdr:row>14</xdr:row>
      <xdr:rowOff>57150</xdr:rowOff>
    </xdr:to>
    <xdr:sp macro="" textlink="">
      <xdr:nvSpPr>
        <xdr:cNvPr id="12300" name="Line 12"/>
        <xdr:cNvSpPr>
          <a:spLocks noChangeShapeType="1"/>
        </xdr:cNvSpPr>
      </xdr:nvSpPr>
      <xdr:spPr bwMode="auto">
        <a:xfrm>
          <a:off x="4467225" y="3276600"/>
          <a:ext cx="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none" w="sm" len="me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13</xdr:row>
      <xdr:rowOff>57150</xdr:rowOff>
    </xdr:from>
    <xdr:to>
      <xdr:col>8</xdr:col>
      <xdr:colOff>0</xdr:colOff>
      <xdr:row>14</xdr:row>
      <xdr:rowOff>47625</xdr:rowOff>
    </xdr:to>
    <xdr:sp macro="" textlink="">
      <xdr:nvSpPr>
        <xdr:cNvPr id="12301" name="Line 13"/>
        <xdr:cNvSpPr>
          <a:spLocks noChangeShapeType="1"/>
        </xdr:cNvSpPr>
      </xdr:nvSpPr>
      <xdr:spPr bwMode="auto">
        <a:xfrm>
          <a:off x="5153025" y="3276600"/>
          <a:ext cx="0" cy="314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none" w="sm" len="me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85725</xdr:colOff>
      <xdr:row>8</xdr:row>
      <xdr:rowOff>0</xdr:rowOff>
    </xdr:from>
    <xdr:to>
      <xdr:col>9</xdr:col>
      <xdr:colOff>552450</xdr:colOff>
      <xdr:row>8</xdr:row>
      <xdr:rowOff>0</xdr:rowOff>
    </xdr:to>
    <xdr:sp macro="" textlink="">
      <xdr:nvSpPr>
        <xdr:cNvPr id="12302" name="Line 14"/>
        <xdr:cNvSpPr>
          <a:spLocks noChangeShapeType="1"/>
        </xdr:cNvSpPr>
      </xdr:nvSpPr>
      <xdr:spPr bwMode="auto">
        <a:xfrm>
          <a:off x="5924550" y="1981200"/>
          <a:ext cx="4667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none" w="sm" len="me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495300</xdr:colOff>
      <xdr:row>8</xdr:row>
      <xdr:rowOff>0</xdr:rowOff>
    </xdr:from>
    <xdr:to>
      <xdr:col>9</xdr:col>
      <xdr:colOff>495300</xdr:colOff>
      <xdr:row>13</xdr:row>
      <xdr:rowOff>0</xdr:rowOff>
    </xdr:to>
    <xdr:sp macro="" textlink="">
      <xdr:nvSpPr>
        <xdr:cNvPr id="12303" name="Line 15"/>
        <xdr:cNvSpPr>
          <a:spLocks noChangeShapeType="1"/>
        </xdr:cNvSpPr>
      </xdr:nvSpPr>
      <xdr:spPr bwMode="auto">
        <a:xfrm>
          <a:off x="6334125" y="1981200"/>
          <a:ext cx="0" cy="1238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0</xdr:colOff>
      <xdr:row>14</xdr:row>
      <xdr:rowOff>0</xdr:rowOff>
    </xdr:from>
    <xdr:to>
      <xdr:col>7</xdr:col>
      <xdr:colOff>676275</xdr:colOff>
      <xdr:row>14</xdr:row>
      <xdr:rowOff>0</xdr:rowOff>
    </xdr:to>
    <xdr:sp macro="" textlink="">
      <xdr:nvSpPr>
        <xdr:cNvPr id="12304" name="Line 16"/>
        <xdr:cNvSpPr>
          <a:spLocks noChangeShapeType="1"/>
        </xdr:cNvSpPr>
      </xdr:nvSpPr>
      <xdr:spPr bwMode="auto">
        <a:xfrm>
          <a:off x="4467225" y="3543300"/>
          <a:ext cx="676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390525</xdr:colOff>
      <xdr:row>13</xdr:row>
      <xdr:rowOff>0</xdr:rowOff>
    </xdr:from>
    <xdr:to>
      <xdr:col>6</xdr:col>
      <xdr:colOff>390525</xdr:colOff>
      <xdr:row>16</xdr:row>
      <xdr:rowOff>9525</xdr:rowOff>
    </xdr:to>
    <xdr:sp macro="" textlink="">
      <xdr:nvSpPr>
        <xdr:cNvPr id="12305" name="Line 17"/>
        <xdr:cNvSpPr>
          <a:spLocks noChangeShapeType="1"/>
        </xdr:cNvSpPr>
      </xdr:nvSpPr>
      <xdr:spPr bwMode="auto">
        <a:xfrm>
          <a:off x="4171950" y="3219450"/>
          <a:ext cx="0" cy="1114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6</xdr:col>
      <xdr:colOff>209550</xdr:colOff>
      <xdr:row>13</xdr:row>
      <xdr:rowOff>19050</xdr:rowOff>
    </xdr:from>
    <xdr:ext cx="247650" cy="1076325"/>
    <xdr:sp macro="" textlink="">
      <xdr:nvSpPr>
        <xdr:cNvPr id="12306" name="Text Box 18"/>
        <xdr:cNvSpPr txBox="1">
          <a:spLocks noChangeArrowheads="1"/>
        </xdr:cNvSpPr>
      </xdr:nvSpPr>
      <xdr:spPr bwMode="auto">
        <a:xfrm>
          <a:off x="3990975" y="3238500"/>
          <a:ext cx="247650" cy="10858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vert270" wrap="none" lIns="9144" tIns="18288" rIns="0" bIns="0" anchor="t" upright="1">
          <a:spAutoFit/>
        </a:bodyPr>
        <a:lstStyle/>
        <a:p>
          <a:pPr algn="r" rtl="0">
            <a:defRPr sz="1000"/>
          </a:pPr>
          <a:r>
            <a:rPr lang="ja-JP" altLang="en-US" sz="1000" b="0" i="0" u="none" strike="noStrike" baseline="0">
              <a:solidFill>
                <a:srgbClr val="000000"/>
              </a:solidFill>
              <a:latin typeface="ＭＳ Ｐ明朝"/>
              <a:ea typeface="ＭＳ Ｐ明朝"/>
            </a:rPr>
            <a:t>排水先施設の道路</a:t>
          </a:r>
        </a:p>
      </xdr:txBody>
    </xdr:sp>
    <xdr:clientData/>
  </xdr:oneCellAnchor>
  <xdr:oneCellAnchor>
    <xdr:from>
      <xdr:col>6</xdr:col>
      <xdr:colOff>571500</xdr:colOff>
      <xdr:row>14</xdr:row>
      <xdr:rowOff>28575</xdr:rowOff>
    </xdr:from>
    <xdr:ext cx="1241425" cy="228600"/>
    <xdr:sp macro="" textlink="">
      <xdr:nvSpPr>
        <xdr:cNvPr id="12307" name="Text Box 19"/>
        <xdr:cNvSpPr txBox="1">
          <a:spLocks noChangeArrowheads="1"/>
        </xdr:cNvSpPr>
      </xdr:nvSpPr>
      <xdr:spPr bwMode="auto">
        <a:xfrm>
          <a:off x="4352925" y="3571875"/>
          <a:ext cx="1247775" cy="2286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 tIns="18288" rIns="0" bIns="0" anchor="t" upright="1">
          <a:spAutoFit/>
        </a:bodyPr>
        <a:lstStyle/>
        <a:p>
          <a:pPr algn="l" rtl="0">
            <a:defRPr sz="1000"/>
          </a:pPr>
          <a:r>
            <a:rPr lang="ja-JP" altLang="en-US" sz="1000" b="0" i="0" u="none" strike="noStrike" baseline="0">
              <a:solidFill>
                <a:srgbClr val="000000"/>
              </a:solidFill>
              <a:latin typeface="ＭＳ Ｐ明朝"/>
              <a:ea typeface="ＭＳ Ｐ明朝"/>
            </a:rPr>
            <a:t>申請地道路方向延長</a:t>
          </a:r>
        </a:p>
      </xdr:txBody>
    </xdr:sp>
    <xdr:clientData/>
  </xdr:oneCellAnchor>
  <xdr:twoCellAnchor editAs="oneCell">
    <xdr:from>
      <xdr:col>9</xdr:col>
      <xdr:colOff>314325</xdr:colOff>
      <xdr:row>8</xdr:row>
      <xdr:rowOff>219075</xdr:rowOff>
    </xdr:from>
    <xdr:to>
      <xdr:col>9</xdr:col>
      <xdr:colOff>523875</xdr:colOff>
      <xdr:row>12</xdr:row>
      <xdr:rowOff>0</xdr:rowOff>
    </xdr:to>
    <xdr:sp macro="" textlink="">
      <xdr:nvSpPr>
        <xdr:cNvPr id="12308" name="Text Box 20"/>
        <xdr:cNvSpPr txBox="1">
          <a:spLocks noChangeArrowheads="1"/>
        </xdr:cNvSpPr>
      </xdr:nvSpPr>
      <xdr:spPr bwMode="auto">
        <a:xfrm>
          <a:off x="6153150" y="2200275"/>
          <a:ext cx="209550" cy="7715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18288" tIns="18288" rIns="0" bIns="0" anchor="t" upright="1"/>
        <a:lstStyle/>
        <a:p>
          <a:pPr algn="r" rtl="0">
            <a:defRPr sz="1000"/>
          </a:pPr>
          <a:r>
            <a:rPr lang="ja-JP" altLang="en-US" sz="1000" b="0" i="0" u="none" strike="noStrike" baseline="0">
              <a:solidFill>
                <a:srgbClr val="000000"/>
              </a:solidFill>
              <a:latin typeface="ＭＳ Ｐ明朝"/>
              <a:ea typeface="ＭＳ Ｐ明朝"/>
            </a:rPr>
            <a:t>申請地奥行き</a:t>
          </a:r>
        </a:p>
      </xdr:txBody>
    </xdr:sp>
    <xdr:clientData/>
  </xdr:twoCellAnchor>
  <xdr:twoCellAnchor>
    <xdr:from>
      <xdr:col>2</xdr:col>
      <xdr:colOff>0</xdr:colOff>
      <xdr:row>27</xdr:row>
      <xdr:rowOff>38100</xdr:rowOff>
    </xdr:from>
    <xdr:to>
      <xdr:col>2</xdr:col>
      <xdr:colOff>0</xdr:colOff>
      <xdr:row>28</xdr:row>
      <xdr:rowOff>38100</xdr:rowOff>
    </xdr:to>
    <xdr:sp macro="" textlink="">
      <xdr:nvSpPr>
        <xdr:cNvPr id="12309" name="Line 21"/>
        <xdr:cNvSpPr>
          <a:spLocks noChangeShapeType="1"/>
        </xdr:cNvSpPr>
      </xdr:nvSpPr>
      <xdr:spPr bwMode="auto">
        <a:xfrm>
          <a:off x="1038225" y="7086600"/>
          <a:ext cx="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428625</xdr:colOff>
      <xdr:row>27</xdr:row>
      <xdr:rowOff>47625</xdr:rowOff>
    </xdr:from>
    <xdr:to>
      <xdr:col>3</xdr:col>
      <xdr:colOff>428625</xdr:colOff>
      <xdr:row>28</xdr:row>
      <xdr:rowOff>38100</xdr:rowOff>
    </xdr:to>
    <xdr:sp macro="" textlink="">
      <xdr:nvSpPr>
        <xdr:cNvPr id="12310" name="Line 22"/>
        <xdr:cNvSpPr>
          <a:spLocks noChangeShapeType="1"/>
        </xdr:cNvSpPr>
      </xdr:nvSpPr>
      <xdr:spPr bwMode="auto">
        <a:xfrm>
          <a:off x="2152650" y="7096125"/>
          <a:ext cx="0" cy="314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28</xdr:row>
      <xdr:rowOff>0</xdr:rowOff>
    </xdr:from>
    <xdr:to>
      <xdr:col>3</xdr:col>
      <xdr:colOff>419100</xdr:colOff>
      <xdr:row>28</xdr:row>
      <xdr:rowOff>0</xdr:rowOff>
    </xdr:to>
    <xdr:sp macro="" textlink="">
      <xdr:nvSpPr>
        <xdr:cNvPr id="12311" name="Line 23"/>
        <xdr:cNvSpPr>
          <a:spLocks noChangeShapeType="1"/>
        </xdr:cNvSpPr>
      </xdr:nvSpPr>
      <xdr:spPr bwMode="auto">
        <a:xfrm>
          <a:off x="1038225" y="7372350"/>
          <a:ext cx="11049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oneCellAnchor>
    <xdr:from>
      <xdr:col>2</xdr:col>
      <xdr:colOff>19050</xdr:colOff>
      <xdr:row>28</xdr:row>
      <xdr:rowOff>28575</xdr:rowOff>
    </xdr:from>
    <xdr:ext cx="1235075" cy="228600"/>
    <xdr:sp macro="" textlink="">
      <xdr:nvSpPr>
        <xdr:cNvPr id="12312" name="Text Box 24"/>
        <xdr:cNvSpPr txBox="1">
          <a:spLocks noChangeArrowheads="1"/>
        </xdr:cNvSpPr>
      </xdr:nvSpPr>
      <xdr:spPr bwMode="auto">
        <a:xfrm>
          <a:off x="1057275" y="7400925"/>
          <a:ext cx="1238250" cy="2286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 tIns="18288" rIns="0" bIns="0" anchor="t" upright="1">
          <a:spAutoFit/>
        </a:bodyPr>
        <a:lstStyle/>
        <a:p>
          <a:pPr algn="l" rtl="0">
            <a:defRPr sz="1000"/>
          </a:pPr>
          <a:r>
            <a:rPr lang="ja-JP" altLang="en-US" sz="1000" b="0" i="0" u="none" strike="noStrike" baseline="0">
              <a:solidFill>
                <a:srgbClr val="000000"/>
              </a:solidFill>
              <a:latin typeface="ＭＳ Ｐ明朝"/>
              <a:ea typeface="ＭＳ Ｐ明朝"/>
            </a:rPr>
            <a:t>申請地道路方向延長</a:t>
          </a:r>
        </a:p>
      </xdr:txBody>
    </xdr:sp>
    <xdr:clientData/>
  </xdr:oneCellAnchor>
  <xdr:twoCellAnchor>
    <xdr:from>
      <xdr:col>1</xdr:col>
      <xdr:colOff>400050</xdr:colOff>
      <xdr:row>27</xdr:row>
      <xdr:rowOff>0</xdr:rowOff>
    </xdr:from>
    <xdr:to>
      <xdr:col>1</xdr:col>
      <xdr:colOff>400050</xdr:colOff>
      <xdr:row>30</xdr:row>
      <xdr:rowOff>0</xdr:rowOff>
    </xdr:to>
    <xdr:sp macro="" textlink="">
      <xdr:nvSpPr>
        <xdr:cNvPr id="12313" name="Line 25"/>
        <xdr:cNvSpPr>
          <a:spLocks noChangeShapeType="1"/>
        </xdr:cNvSpPr>
      </xdr:nvSpPr>
      <xdr:spPr bwMode="auto">
        <a:xfrm>
          <a:off x="752475" y="7048500"/>
          <a:ext cx="0" cy="1104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1</xdr:col>
      <xdr:colOff>219075</xdr:colOff>
      <xdr:row>27</xdr:row>
      <xdr:rowOff>19050</xdr:rowOff>
    </xdr:from>
    <xdr:ext cx="257175" cy="1076325"/>
    <xdr:sp macro="" textlink="">
      <xdr:nvSpPr>
        <xdr:cNvPr id="12314" name="Text Box 26"/>
        <xdr:cNvSpPr txBox="1">
          <a:spLocks noChangeArrowheads="1"/>
        </xdr:cNvSpPr>
      </xdr:nvSpPr>
      <xdr:spPr bwMode="auto">
        <a:xfrm>
          <a:off x="571500" y="7067550"/>
          <a:ext cx="257175" cy="10858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vert270" wrap="none" lIns="9144" tIns="18288" rIns="0" bIns="0" anchor="t" upright="1">
          <a:spAutoFit/>
        </a:bodyPr>
        <a:lstStyle/>
        <a:p>
          <a:pPr algn="r" rtl="0">
            <a:defRPr sz="1000"/>
          </a:pPr>
          <a:r>
            <a:rPr lang="ja-JP" altLang="en-US" sz="1000" b="0" i="0" u="none" strike="noStrike" baseline="0">
              <a:solidFill>
                <a:srgbClr val="000000"/>
              </a:solidFill>
              <a:latin typeface="ＭＳ Ｐ明朝"/>
              <a:ea typeface="ＭＳ Ｐ明朝"/>
            </a:rPr>
            <a:t>排水先施設の道路</a:t>
          </a:r>
        </a:p>
      </xdr:txBody>
    </xdr:sp>
    <xdr:clientData/>
  </xdr:oneCellAnchor>
  <xdr:twoCellAnchor>
    <xdr:from>
      <xdr:col>7</xdr:col>
      <xdr:colOff>0</xdr:colOff>
      <xdr:row>27</xdr:row>
      <xdr:rowOff>57150</xdr:rowOff>
    </xdr:from>
    <xdr:to>
      <xdr:col>7</xdr:col>
      <xdr:colOff>0</xdr:colOff>
      <xdr:row>28</xdr:row>
      <xdr:rowOff>57150</xdr:rowOff>
    </xdr:to>
    <xdr:sp macro="" textlink="">
      <xdr:nvSpPr>
        <xdr:cNvPr id="12315" name="Line 27"/>
        <xdr:cNvSpPr>
          <a:spLocks noChangeShapeType="1"/>
        </xdr:cNvSpPr>
      </xdr:nvSpPr>
      <xdr:spPr bwMode="auto">
        <a:xfrm>
          <a:off x="4467225" y="7105650"/>
          <a:ext cx="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none" w="sm" len="me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0</xdr:colOff>
      <xdr:row>27</xdr:row>
      <xdr:rowOff>57150</xdr:rowOff>
    </xdr:from>
    <xdr:to>
      <xdr:col>9</xdr:col>
      <xdr:colOff>0</xdr:colOff>
      <xdr:row>28</xdr:row>
      <xdr:rowOff>47625</xdr:rowOff>
    </xdr:to>
    <xdr:sp macro="" textlink="">
      <xdr:nvSpPr>
        <xdr:cNvPr id="12316" name="Line 28"/>
        <xdr:cNvSpPr>
          <a:spLocks noChangeShapeType="1"/>
        </xdr:cNvSpPr>
      </xdr:nvSpPr>
      <xdr:spPr bwMode="auto">
        <a:xfrm>
          <a:off x="5838825" y="7105650"/>
          <a:ext cx="0" cy="314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none" w="sm" len="me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0</xdr:colOff>
      <xdr:row>28</xdr:row>
      <xdr:rowOff>0</xdr:rowOff>
    </xdr:from>
    <xdr:to>
      <xdr:col>9</xdr:col>
      <xdr:colOff>9525</xdr:colOff>
      <xdr:row>28</xdr:row>
      <xdr:rowOff>0</xdr:rowOff>
    </xdr:to>
    <xdr:sp macro="" textlink="">
      <xdr:nvSpPr>
        <xdr:cNvPr id="12317" name="Line 29"/>
        <xdr:cNvSpPr>
          <a:spLocks noChangeShapeType="1"/>
        </xdr:cNvSpPr>
      </xdr:nvSpPr>
      <xdr:spPr bwMode="auto">
        <a:xfrm>
          <a:off x="4467225" y="7372350"/>
          <a:ext cx="13811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390525</xdr:colOff>
      <xdr:row>27</xdr:row>
      <xdr:rowOff>0</xdr:rowOff>
    </xdr:from>
    <xdr:to>
      <xdr:col>6</xdr:col>
      <xdr:colOff>390525</xdr:colOff>
      <xdr:row>29</xdr:row>
      <xdr:rowOff>314325</xdr:rowOff>
    </xdr:to>
    <xdr:sp macro="" textlink="">
      <xdr:nvSpPr>
        <xdr:cNvPr id="12318" name="Line 30"/>
        <xdr:cNvSpPr>
          <a:spLocks noChangeShapeType="1"/>
        </xdr:cNvSpPr>
      </xdr:nvSpPr>
      <xdr:spPr bwMode="auto">
        <a:xfrm>
          <a:off x="4171950" y="7048500"/>
          <a:ext cx="0" cy="1095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6</xdr:col>
      <xdr:colOff>190500</xdr:colOff>
      <xdr:row>27</xdr:row>
      <xdr:rowOff>47625</xdr:rowOff>
    </xdr:from>
    <xdr:ext cx="257175" cy="1076325"/>
    <xdr:sp macro="" textlink="">
      <xdr:nvSpPr>
        <xdr:cNvPr id="12319" name="Text Box 31"/>
        <xdr:cNvSpPr txBox="1">
          <a:spLocks noChangeArrowheads="1"/>
        </xdr:cNvSpPr>
      </xdr:nvSpPr>
      <xdr:spPr bwMode="auto">
        <a:xfrm>
          <a:off x="3971925" y="7096125"/>
          <a:ext cx="257175" cy="10858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vert270" wrap="none" lIns="9144" tIns="18288" rIns="0" bIns="0" anchor="t" upright="1">
          <a:spAutoFit/>
        </a:bodyPr>
        <a:lstStyle/>
        <a:p>
          <a:pPr algn="r" rtl="0">
            <a:defRPr sz="1000"/>
          </a:pPr>
          <a:r>
            <a:rPr lang="ja-JP" altLang="en-US" sz="1000" b="0" i="0" u="none" strike="noStrike" baseline="0">
              <a:solidFill>
                <a:srgbClr val="000000"/>
              </a:solidFill>
              <a:latin typeface="ＭＳ Ｐ明朝"/>
              <a:ea typeface="ＭＳ Ｐ明朝"/>
            </a:rPr>
            <a:t>排水先施設の道路</a:t>
          </a:r>
        </a:p>
      </xdr:txBody>
    </xdr:sp>
    <xdr:clientData/>
  </xdr:oneCellAnchor>
  <xdr:oneCellAnchor>
    <xdr:from>
      <xdr:col>7</xdr:col>
      <xdr:colOff>114300</xdr:colOff>
      <xdr:row>28</xdr:row>
      <xdr:rowOff>19050</xdr:rowOff>
    </xdr:from>
    <xdr:ext cx="1235075" cy="219075"/>
    <xdr:sp macro="" textlink="">
      <xdr:nvSpPr>
        <xdr:cNvPr id="12320" name="Text Box 32"/>
        <xdr:cNvSpPr txBox="1">
          <a:spLocks noChangeArrowheads="1"/>
        </xdr:cNvSpPr>
      </xdr:nvSpPr>
      <xdr:spPr bwMode="auto">
        <a:xfrm>
          <a:off x="4581525" y="7391400"/>
          <a:ext cx="1238250" cy="2190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 tIns="18288" rIns="0" bIns="0" anchor="t" upright="1">
          <a:spAutoFit/>
        </a:bodyPr>
        <a:lstStyle/>
        <a:p>
          <a:pPr algn="l" rtl="0">
            <a:defRPr sz="1000"/>
          </a:pPr>
          <a:r>
            <a:rPr lang="ja-JP" altLang="en-US" sz="1000" b="0" i="0" u="none" strike="noStrike" baseline="0">
              <a:solidFill>
                <a:srgbClr val="000000"/>
              </a:solidFill>
              <a:latin typeface="ＭＳ Ｐ明朝"/>
              <a:ea typeface="ＭＳ Ｐ明朝"/>
            </a:rPr>
            <a:t>申請地道路方向延長</a:t>
          </a:r>
        </a:p>
      </xdr:txBody>
    </xdr:sp>
    <xdr:clientData/>
  </xdr:oneCellAnchor>
  <xdr:twoCellAnchor>
    <xdr:from>
      <xdr:col>2</xdr:col>
      <xdr:colOff>9525</xdr:colOff>
      <xdr:row>19</xdr:row>
      <xdr:rowOff>228600</xdr:rowOff>
    </xdr:from>
    <xdr:to>
      <xdr:col>4</xdr:col>
      <xdr:colOff>447675</xdr:colOff>
      <xdr:row>27</xdr:row>
      <xdr:rowOff>0</xdr:rowOff>
    </xdr:to>
    <xdr:sp macro="" textlink="">
      <xdr:nvSpPr>
        <xdr:cNvPr id="12321" name="Freeform 33" descr="右上がり対角線"/>
        <xdr:cNvSpPr>
          <a:spLocks/>
        </xdr:cNvSpPr>
      </xdr:nvSpPr>
      <xdr:spPr bwMode="auto">
        <a:xfrm>
          <a:off x="1047750" y="5295900"/>
          <a:ext cx="1809750" cy="1752600"/>
        </a:xfrm>
        <a:custGeom>
          <a:avLst/>
          <a:gdLst>
            <a:gd name="T0" fmla="*/ 0 w 192"/>
            <a:gd name="T1" fmla="*/ 183 h 183"/>
            <a:gd name="T2" fmla="*/ 81 w 192"/>
            <a:gd name="T3" fmla="*/ 0 h 183"/>
            <a:gd name="T4" fmla="*/ 192 w 192"/>
            <a:gd name="T5" fmla="*/ 0 h 183"/>
            <a:gd name="T6" fmla="*/ 117 w 192"/>
            <a:gd name="T7" fmla="*/ 183 h 183"/>
            <a:gd name="T8" fmla="*/ 0 w 192"/>
            <a:gd name="T9" fmla="*/ 183 h 183"/>
          </a:gdLst>
          <a:ahLst/>
          <a:cxnLst>
            <a:cxn ang="0">
              <a:pos x="T0" y="T1"/>
            </a:cxn>
            <a:cxn ang="0">
              <a:pos x="T2" y="T3"/>
            </a:cxn>
            <a:cxn ang="0">
              <a:pos x="T4" y="T5"/>
            </a:cxn>
            <a:cxn ang="0">
              <a:pos x="T6" y="T7"/>
            </a:cxn>
            <a:cxn ang="0">
              <a:pos x="T8" y="T9"/>
            </a:cxn>
          </a:cxnLst>
          <a:rect l="0" t="0" r="r" b="b"/>
          <a:pathLst>
            <a:path w="192" h="183">
              <a:moveTo>
                <a:pt x="0" y="183"/>
              </a:moveTo>
              <a:lnTo>
                <a:pt x="81" y="0"/>
              </a:lnTo>
              <a:lnTo>
                <a:pt x="192" y="0"/>
              </a:lnTo>
              <a:lnTo>
                <a:pt x="117" y="183"/>
              </a:lnTo>
              <a:lnTo>
                <a:pt x="0" y="183"/>
              </a:lnTo>
              <a:close/>
            </a:path>
          </a:pathLst>
        </a:custGeom>
        <a:pattFill prst="ltUpDiag">
          <a:fgClr>
            <a:srgbClr val="000000"/>
          </a:fgClr>
          <a:bgClr>
            <a:srgbClr val="FFFFFF"/>
          </a:bgClr>
        </a:pattFill>
        <a:ln w="9525" cap="flat" cmpd="sng">
          <a:solidFill>
            <a:srgbClr xmlns:mc="http://schemas.openxmlformats.org/markup-compatibility/2006" xmlns:a14="http://schemas.microsoft.com/office/drawing/2010/main" val="000000" mc:Ignorable="a14" a14:legacySpreadsheetColorIndex="64"/>
          </a:solidFill>
          <a:prstDash val="solid"/>
          <a:round/>
          <a:headEnd type="none" w="sm" len="med"/>
          <a:tailEnd type="non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xdr:col>
      <xdr:colOff>619125</xdr:colOff>
      <xdr:row>23</xdr:row>
      <xdr:rowOff>19050</xdr:rowOff>
    </xdr:from>
    <xdr:ext cx="473075" cy="219075"/>
    <xdr:sp macro="" textlink="">
      <xdr:nvSpPr>
        <xdr:cNvPr id="12322" name="Text Box 34"/>
        <xdr:cNvSpPr txBox="1">
          <a:spLocks noChangeArrowheads="1"/>
        </xdr:cNvSpPr>
      </xdr:nvSpPr>
      <xdr:spPr bwMode="auto">
        <a:xfrm>
          <a:off x="1657350" y="6076950"/>
          <a:ext cx="476250" cy="2190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9144" bIns="18288" anchor="ctr" upright="1">
          <a:spAutoFit/>
        </a:bodyPr>
        <a:lstStyle/>
        <a:p>
          <a:pPr algn="ctr" rtl="0">
            <a:defRPr sz="1000"/>
          </a:pPr>
          <a:r>
            <a:rPr lang="ja-JP" altLang="en-US" sz="1000" b="0" i="0" u="none" strike="noStrike" baseline="0">
              <a:solidFill>
                <a:srgbClr val="000000"/>
              </a:solidFill>
              <a:latin typeface="ＭＳ Ｐゴシック"/>
              <a:ea typeface="ＭＳ Ｐゴシック"/>
            </a:rPr>
            <a:t>申請地</a:t>
          </a:r>
        </a:p>
      </xdr:txBody>
    </xdr:sp>
    <xdr:clientData/>
  </xdr:oneCellAnchor>
  <xdr:twoCellAnchor>
    <xdr:from>
      <xdr:col>4</xdr:col>
      <xdr:colOff>514350</xdr:colOff>
      <xdr:row>20</xdr:row>
      <xdr:rowOff>0</xdr:rowOff>
    </xdr:from>
    <xdr:to>
      <xdr:col>5</xdr:col>
      <xdr:colOff>9525</xdr:colOff>
      <xdr:row>20</xdr:row>
      <xdr:rowOff>0</xdr:rowOff>
    </xdr:to>
    <xdr:sp macro="" textlink="">
      <xdr:nvSpPr>
        <xdr:cNvPr id="12323" name="Line 35"/>
        <xdr:cNvSpPr>
          <a:spLocks noChangeShapeType="1"/>
        </xdr:cNvSpPr>
      </xdr:nvSpPr>
      <xdr:spPr bwMode="auto">
        <a:xfrm>
          <a:off x="2924175" y="5314950"/>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none" w="sm" len="me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647700</xdr:colOff>
      <xdr:row>19</xdr:row>
      <xdr:rowOff>238125</xdr:rowOff>
    </xdr:from>
    <xdr:to>
      <xdr:col>4</xdr:col>
      <xdr:colOff>647700</xdr:colOff>
      <xdr:row>27</xdr:row>
      <xdr:rowOff>0</xdr:rowOff>
    </xdr:to>
    <xdr:sp macro="" textlink="">
      <xdr:nvSpPr>
        <xdr:cNvPr id="12324" name="Line 36"/>
        <xdr:cNvSpPr>
          <a:spLocks noChangeShapeType="1"/>
        </xdr:cNvSpPr>
      </xdr:nvSpPr>
      <xdr:spPr bwMode="auto">
        <a:xfrm>
          <a:off x="3057525" y="5305425"/>
          <a:ext cx="0" cy="1743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457200</xdr:colOff>
      <xdr:row>22</xdr:row>
      <xdr:rowOff>9525</xdr:rowOff>
    </xdr:from>
    <xdr:to>
      <xdr:col>4</xdr:col>
      <xdr:colOff>666750</xdr:colOff>
      <xdr:row>25</xdr:row>
      <xdr:rowOff>38100</xdr:rowOff>
    </xdr:to>
    <xdr:sp macro="" textlink="">
      <xdr:nvSpPr>
        <xdr:cNvPr id="12325" name="Text Box 37"/>
        <xdr:cNvSpPr txBox="1">
          <a:spLocks noChangeArrowheads="1"/>
        </xdr:cNvSpPr>
      </xdr:nvSpPr>
      <xdr:spPr bwMode="auto">
        <a:xfrm>
          <a:off x="2867025" y="5819775"/>
          <a:ext cx="209550" cy="7715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18288" tIns="18288" rIns="0" bIns="0" anchor="t" upright="1"/>
        <a:lstStyle/>
        <a:p>
          <a:pPr algn="r" rtl="0">
            <a:defRPr sz="1000"/>
          </a:pPr>
          <a:r>
            <a:rPr lang="ja-JP" altLang="en-US" sz="1000" b="0" i="0" u="none" strike="noStrike" baseline="0">
              <a:solidFill>
                <a:srgbClr val="000000"/>
              </a:solidFill>
              <a:latin typeface="ＭＳ Ｐ明朝"/>
              <a:ea typeface="ＭＳ Ｐ明朝"/>
            </a:rPr>
            <a:t>申請地奥行き</a:t>
          </a:r>
        </a:p>
      </xdr:txBody>
    </xdr:sp>
    <xdr:clientData/>
  </xdr:twoCellAnchor>
  <xdr:twoCellAnchor>
    <xdr:from>
      <xdr:col>9</xdr:col>
      <xdr:colOff>57150</xdr:colOff>
      <xdr:row>20</xdr:row>
      <xdr:rowOff>0</xdr:rowOff>
    </xdr:from>
    <xdr:to>
      <xdr:col>9</xdr:col>
      <xdr:colOff>571500</xdr:colOff>
      <xdr:row>20</xdr:row>
      <xdr:rowOff>0</xdr:rowOff>
    </xdr:to>
    <xdr:sp macro="" textlink="">
      <xdr:nvSpPr>
        <xdr:cNvPr id="12326" name="Line 38"/>
        <xdr:cNvSpPr>
          <a:spLocks noChangeShapeType="1"/>
        </xdr:cNvSpPr>
      </xdr:nvSpPr>
      <xdr:spPr bwMode="auto">
        <a:xfrm>
          <a:off x="5895975" y="5314950"/>
          <a:ext cx="514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none" w="sm" len="me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514350</xdr:colOff>
      <xdr:row>20</xdr:row>
      <xdr:rowOff>0</xdr:rowOff>
    </xdr:from>
    <xdr:to>
      <xdr:col>9</xdr:col>
      <xdr:colOff>514350</xdr:colOff>
      <xdr:row>27</xdr:row>
      <xdr:rowOff>9525</xdr:rowOff>
    </xdr:to>
    <xdr:sp macro="" textlink="">
      <xdr:nvSpPr>
        <xdr:cNvPr id="12327" name="Line 39"/>
        <xdr:cNvSpPr>
          <a:spLocks noChangeShapeType="1"/>
        </xdr:cNvSpPr>
      </xdr:nvSpPr>
      <xdr:spPr bwMode="auto">
        <a:xfrm>
          <a:off x="6353175" y="5314950"/>
          <a:ext cx="0" cy="1743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9</xdr:col>
      <xdr:colOff>333375</xdr:colOff>
      <xdr:row>21</xdr:row>
      <xdr:rowOff>171450</xdr:rowOff>
    </xdr:from>
    <xdr:to>
      <xdr:col>9</xdr:col>
      <xdr:colOff>542925</xdr:colOff>
      <xdr:row>24</xdr:row>
      <xdr:rowOff>200025</xdr:rowOff>
    </xdr:to>
    <xdr:sp macro="" textlink="">
      <xdr:nvSpPr>
        <xdr:cNvPr id="12328" name="Text Box 40"/>
        <xdr:cNvSpPr txBox="1">
          <a:spLocks noChangeArrowheads="1"/>
        </xdr:cNvSpPr>
      </xdr:nvSpPr>
      <xdr:spPr bwMode="auto">
        <a:xfrm>
          <a:off x="6172200" y="5734050"/>
          <a:ext cx="209550" cy="7715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18288" tIns="18288" rIns="0" bIns="0" anchor="t" upright="1"/>
        <a:lstStyle/>
        <a:p>
          <a:pPr algn="r" rtl="0">
            <a:defRPr sz="1000"/>
          </a:pPr>
          <a:r>
            <a:rPr lang="ja-JP" altLang="en-US" sz="1000" b="0" i="0" u="none" strike="noStrike" baseline="0">
              <a:solidFill>
                <a:srgbClr val="000000"/>
              </a:solidFill>
              <a:latin typeface="ＭＳ Ｐ明朝"/>
              <a:ea typeface="ＭＳ Ｐ明朝"/>
            </a:rPr>
            <a:t>申請地奥行き</a:t>
          </a:r>
        </a:p>
      </xdr:txBody>
    </xdr:sp>
    <xdr:clientData/>
  </xdr:twoCellAnchor>
  <xdr:oneCellAnchor>
    <xdr:from>
      <xdr:col>11</xdr:col>
      <xdr:colOff>504825</xdr:colOff>
      <xdr:row>27</xdr:row>
      <xdr:rowOff>47625</xdr:rowOff>
    </xdr:from>
    <xdr:ext cx="114300" cy="269875"/>
    <xdr:sp macro="" textlink="">
      <xdr:nvSpPr>
        <xdr:cNvPr id="12329" name="Text Box 41"/>
        <xdr:cNvSpPr txBox="1">
          <a:spLocks noChangeArrowheads="1"/>
        </xdr:cNvSpPr>
      </xdr:nvSpPr>
      <xdr:spPr bwMode="auto">
        <a:xfrm>
          <a:off x="7715250" y="7096125"/>
          <a:ext cx="114300" cy="2762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twoCellAnchor>
    <xdr:from>
      <xdr:col>2</xdr:col>
      <xdr:colOff>0</xdr:colOff>
      <xdr:row>42</xdr:row>
      <xdr:rowOff>38100</xdr:rowOff>
    </xdr:from>
    <xdr:to>
      <xdr:col>2</xdr:col>
      <xdr:colOff>0</xdr:colOff>
      <xdr:row>43</xdr:row>
      <xdr:rowOff>38100</xdr:rowOff>
    </xdr:to>
    <xdr:sp macro="" textlink="">
      <xdr:nvSpPr>
        <xdr:cNvPr id="12330" name="Line 42"/>
        <xdr:cNvSpPr>
          <a:spLocks noChangeShapeType="1"/>
        </xdr:cNvSpPr>
      </xdr:nvSpPr>
      <xdr:spPr bwMode="auto">
        <a:xfrm>
          <a:off x="1038225" y="11163300"/>
          <a:ext cx="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42</xdr:row>
      <xdr:rowOff>57150</xdr:rowOff>
    </xdr:from>
    <xdr:to>
      <xdr:col>5</xdr:col>
      <xdr:colOff>0</xdr:colOff>
      <xdr:row>43</xdr:row>
      <xdr:rowOff>47625</xdr:rowOff>
    </xdr:to>
    <xdr:sp macro="" textlink="">
      <xdr:nvSpPr>
        <xdr:cNvPr id="12331" name="Line 43"/>
        <xdr:cNvSpPr>
          <a:spLocks noChangeShapeType="1"/>
        </xdr:cNvSpPr>
      </xdr:nvSpPr>
      <xdr:spPr bwMode="auto">
        <a:xfrm>
          <a:off x="3098800" y="11436350"/>
          <a:ext cx="0" cy="320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43</xdr:row>
      <xdr:rowOff>0</xdr:rowOff>
    </xdr:from>
    <xdr:to>
      <xdr:col>4</xdr:col>
      <xdr:colOff>9525</xdr:colOff>
      <xdr:row>43</xdr:row>
      <xdr:rowOff>0</xdr:rowOff>
    </xdr:to>
    <xdr:sp macro="" textlink="">
      <xdr:nvSpPr>
        <xdr:cNvPr id="12332" name="Line 44"/>
        <xdr:cNvSpPr>
          <a:spLocks noChangeShapeType="1"/>
        </xdr:cNvSpPr>
      </xdr:nvSpPr>
      <xdr:spPr bwMode="auto">
        <a:xfrm>
          <a:off x="1038225" y="11449050"/>
          <a:ext cx="13811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oneCellAnchor>
    <xdr:from>
      <xdr:col>2</xdr:col>
      <xdr:colOff>352425</xdr:colOff>
      <xdr:row>43</xdr:row>
      <xdr:rowOff>19050</xdr:rowOff>
    </xdr:from>
    <xdr:ext cx="1231900" cy="219075"/>
    <xdr:sp macro="" textlink="">
      <xdr:nvSpPr>
        <xdr:cNvPr id="12333" name="Text Box 45"/>
        <xdr:cNvSpPr txBox="1">
          <a:spLocks noChangeArrowheads="1"/>
        </xdr:cNvSpPr>
      </xdr:nvSpPr>
      <xdr:spPr bwMode="auto">
        <a:xfrm>
          <a:off x="1390650" y="11468100"/>
          <a:ext cx="1238250" cy="2190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 tIns="18288" rIns="0" bIns="0" anchor="t" upright="1">
          <a:spAutoFit/>
        </a:bodyPr>
        <a:lstStyle/>
        <a:p>
          <a:pPr algn="l" rtl="0">
            <a:defRPr sz="1000"/>
          </a:pPr>
          <a:r>
            <a:rPr lang="ja-JP" altLang="en-US" sz="1000" b="0" i="0" u="none" strike="noStrike" baseline="0">
              <a:solidFill>
                <a:srgbClr val="000000"/>
              </a:solidFill>
              <a:latin typeface="ＭＳ Ｐ明朝"/>
              <a:ea typeface="ＭＳ Ｐ明朝"/>
            </a:rPr>
            <a:t>申請地道路方向延長</a:t>
          </a:r>
        </a:p>
      </xdr:txBody>
    </xdr:sp>
    <xdr:clientData/>
  </xdr:oneCellAnchor>
  <xdr:twoCellAnchor>
    <xdr:from>
      <xdr:col>1</xdr:col>
      <xdr:colOff>400050</xdr:colOff>
      <xdr:row>42</xdr:row>
      <xdr:rowOff>0</xdr:rowOff>
    </xdr:from>
    <xdr:to>
      <xdr:col>1</xdr:col>
      <xdr:colOff>400050</xdr:colOff>
      <xdr:row>45</xdr:row>
      <xdr:rowOff>0</xdr:rowOff>
    </xdr:to>
    <xdr:sp macro="" textlink="">
      <xdr:nvSpPr>
        <xdr:cNvPr id="12334" name="Line 46"/>
        <xdr:cNvSpPr>
          <a:spLocks noChangeShapeType="1"/>
        </xdr:cNvSpPr>
      </xdr:nvSpPr>
      <xdr:spPr bwMode="auto">
        <a:xfrm>
          <a:off x="752475" y="11125200"/>
          <a:ext cx="0" cy="1104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1</xdr:col>
      <xdr:colOff>219075</xdr:colOff>
      <xdr:row>42</xdr:row>
      <xdr:rowOff>19050</xdr:rowOff>
    </xdr:from>
    <xdr:ext cx="257175" cy="1076325"/>
    <xdr:sp macro="" textlink="">
      <xdr:nvSpPr>
        <xdr:cNvPr id="12335" name="Text Box 47"/>
        <xdr:cNvSpPr txBox="1">
          <a:spLocks noChangeArrowheads="1"/>
        </xdr:cNvSpPr>
      </xdr:nvSpPr>
      <xdr:spPr bwMode="auto">
        <a:xfrm>
          <a:off x="571500" y="11144250"/>
          <a:ext cx="257175" cy="10858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vert270" wrap="none" lIns="9144" tIns="18288" rIns="0" bIns="0" anchor="t" upright="1">
          <a:spAutoFit/>
        </a:bodyPr>
        <a:lstStyle/>
        <a:p>
          <a:pPr algn="r" rtl="0">
            <a:defRPr sz="1000"/>
          </a:pPr>
          <a:r>
            <a:rPr lang="ja-JP" altLang="en-US" sz="1000" b="0" i="0" u="none" strike="noStrike" baseline="0">
              <a:solidFill>
                <a:srgbClr val="000000"/>
              </a:solidFill>
              <a:latin typeface="ＭＳ Ｐ明朝"/>
              <a:ea typeface="ＭＳ Ｐ明朝"/>
            </a:rPr>
            <a:t>排水先施設の道路</a:t>
          </a:r>
        </a:p>
      </xdr:txBody>
    </xdr:sp>
    <xdr:clientData/>
  </xdr:oneCellAnchor>
  <xdr:oneCellAnchor>
    <xdr:from>
      <xdr:col>11</xdr:col>
      <xdr:colOff>504825</xdr:colOff>
      <xdr:row>42</xdr:row>
      <xdr:rowOff>47625</xdr:rowOff>
    </xdr:from>
    <xdr:ext cx="114300" cy="269875"/>
    <xdr:sp macro="" textlink="">
      <xdr:nvSpPr>
        <xdr:cNvPr id="12336" name="Text Box 48"/>
        <xdr:cNvSpPr txBox="1">
          <a:spLocks noChangeArrowheads="1"/>
        </xdr:cNvSpPr>
      </xdr:nvSpPr>
      <xdr:spPr bwMode="auto">
        <a:xfrm>
          <a:off x="7715250" y="11172825"/>
          <a:ext cx="114300" cy="2762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twoCellAnchor editAs="oneCell">
    <xdr:from>
      <xdr:col>2</xdr:col>
      <xdr:colOff>390525</xdr:colOff>
      <xdr:row>39</xdr:row>
      <xdr:rowOff>190500</xdr:rowOff>
    </xdr:from>
    <xdr:to>
      <xdr:col>3</xdr:col>
      <xdr:colOff>295275</xdr:colOff>
      <xdr:row>40</xdr:row>
      <xdr:rowOff>152400</xdr:rowOff>
    </xdr:to>
    <xdr:sp macro="" textlink="">
      <xdr:nvSpPr>
        <xdr:cNvPr id="12337" name="Text Box 49"/>
        <xdr:cNvSpPr txBox="1">
          <a:spLocks noChangeArrowheads="1"/>
        </xdr:cNvSpPr>
      </xdr:nvSpPr>
      <xdr:spPr bwMode="auto">
        <a:xfrm>
          <a:off x="1428750" y="10572750"/>
          <a:ext cx="590550" cy="2095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18288" bIns="18288" anchor="ctr" upright="1"/>
        <a:lstStyle/>
        <a:p>
          <a:pPr algn="ctr" rtl="0">
            <a:defRPr sz="1000"/>
          </a:pPr>
          <a:r>
            <a:rPr lang="ja-JP" altLang="en-US" sz="1000" b="0" i="0" u="none" strike="noStrike" baseline="0">
              <a:solidFill>
                <a:srgbClr val="000000"/>
              </a:solidFill>
              <a:latin typeface="ＭＳ Ｐゴシック"/>
              <a:ea typeface="ＭＳ Ｐゴシック"/>
            </a:rPr>
            <a:t>申請地１</a:t>
          </a:r>
        </a:p>
      </xdr:txBody>
    </xdr:sp>
    <xdr:clientData/>
  </xdr:twoCellAnchor>
  <xdr:twoCellAnchor editAs="oneCell">
    <xdr:from>
      <xdr:col>3</xdr:col>
      <xdr:colOff>381000</xdr:colOff>
      <xdr:row>36</xdr:row>
      <xdr:rowOff>85725</xdr:rowOff>
    </xdr:from>
    <xdr:to>
      <xdr:col>4</xdr:col>
      <xdr:colOff>323850</xdr:colOff>
      <xdr:row>37</xdr:row>
      <xdr:rowOff>47625</xdr:rowOff>
    </xdr:to>
    <xdr:sp macro="" textlink="">
      <xdr:nvSpPr>
        <xdr:cNvPr id="12338" name="Text Box 50"/>
        <xdr:cNvSpPr txBox="1">
          <a:spLocks noChangeArrowheads="1"/>
        </xdr:cNvSpPr>
      </xdr:nvSpPr>
      <xdr:spPr bwMode="auto">
        <a:xfrm>
          <a:off x="2105025" y="9725025"/>
          <a:ext cx="628650" cy="2095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18288" bIns="18288" anchor="ctr" upright="1"/>
        <a:lstStyle/>
        <a:p>
          <a:pPr algn="ctr" rtl="0">
            <a:defRPr sz="1000"/>
          </a:pPr>
          <a:r>
            <a:rPr lang="ja-JP" altLang="en-US" sz="1000" b="0" i="0" u="none" strike="noStrike" baseline="0">
              <a:solidFill>
                <a:srgbClr val="000000"/>
              </a:solidFill>
              <a:latin typeface="ＭＳ Ｐゴシック"/>
              <a:ea typeface="ＭＳ Ｐゴシック"/>
            </a:rPr>
            <a:t>申請地２</a:t>
          </a:r>
        </a:p>
      </xdr:txBody>
    </xdr:sp>
    <xdr:clientData/>
  </xdr:twoCellAnchor>
  <xdr:twoCellAnchor>
    <xdr:from>
      <xdr:col>5</xdr:col>
      <xdr:colOff>57150</xdr:colOff>
      <xdr:row>35</xdr:row>
      <xdr:rowOff>0</xdr:rowOff>
    </xdr:from>
    <xdr:to>
      <xdr:col>5</xdr:col>
      <xdr:colOff>523875</xdr:colOff>
      <xdr:row>35</xdr:row>
      <xdr:rowOff>0</xdr:rowOff>
    </xdr:to>
    <xdr:sp macro="" textlink="">
      <xdr:nvSpPr>
        <xdr:cNvPr id="12339" name="Line 51"/>
        <xdr:cNvSpPr>
          <a:spLocks noChangeShapeType="1"/>
        </xdr:cNvSpPr>
      </xdr:nvSpPr>
      <xdr:spPr bwMode="auto">
        <a:xfrm>
          <a:off x="3152775" y="9391650"/>
          <a:ext cx="4667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none" w="sm" len="me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466725</xdr:colOff>
      <xdr:row>35</xdr:row>
      <xdr:rowOff>9525</xdr:rowOff>
    </xdr:from>
    <xdr:to>
      <xdr:col>5</xdr:col>
      <xdr:colOff>466725</xdr:colOff>
      <xdr:row>42</xdr:row>
      <xdr:rowOff>0</xdr:rowOff>
    </xdr:to>
    <xdr:sp macro="" textlink="">
      <xdr:nvSpPr>
        <xdr:cNvPr id="12340" name="Line 52"/>
        <xdr:cNvSpPr>
          <a:spLocks noChangeShapeType="1"/>
        </xdr:cNvSpPr>
      </xdr:nvSpPr>
      <xdr:spPr bwMode="auto">
        <a:xfrm>
          <a:off x="3562350" y="9401175"/>
          <a:ext cx="0" cy="1724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5</xdr:col>
      <xdr:colOff>285750</xdr:colOff>
      <xdr:row>36</xdr:row>
      <xdr:rowOff>200025</xdr:rowOff>
    </xdr:from>
    <xdr:to>
      <xdr:col>5</xdr:col>
      <xdr:colOff>495300</xdr:colOff>
      <xdr:row>39</xdr:row>
      <xdr:rowOff>228600</xdr:rowOff>
    </xdr:to>
    <xdr:sp macro="" textlink="">
      <xdr:nvSpPr>
        <xdr:cNvPr id="12341" name="Text Box 53"/>
        <xdr:cNvSpPr txBox="1">
          <a:spLocks noChangeArrowheads="1"/>
        </xdr:cNvSpPr>
      </xdr:nvSpPr>
      <xdr:spPr bwMode="auto">
        <a:xfrm>
          <a:off x="3381375" y="9839325"/>
          <a:ext cx="209550" cy="7715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18288" tIns="18288" rIns="0" bIns="0" anchor="t" upright="1"/>
        <a:lstStyle/>
        <a:p>
          <a:pPr algn="r" rtl="0">
            <a:defRPr sz="1000"/>
          </a:pPr>
          <a:r>
            <a:rPr lang="ja-JP" altLang="en-US" sz="1000" b="0" i="0" u="none" strike="noStrike" baseline="0">
              <a:solidFill>
                <a:srgbClr val="000000"/>
              </a:solidFill>
              <a:latin typeface="ＭＳ Ｐ明朝"/>
              <a:ea typeface="ＭＳ Ｐ明朝"/>
            </a:rPr>
            <a:t>申請地奥行き</a:t>
          </a:r>
        </a:p>
      </xdr:txBody>
    </xdr:sp>
    <xdr:clientData/>
  </xdr:twoCellAnchor>
  <xdr:twoCellAnchor>
    <xdr:from>
      <xdr:col>9</xdr:col>
      <xdr:colOff>0</xdr:colOff>
      <xdr:row>41</xdr:row>
      <xdr:rowOff>57150</xdr:rowOff>
    </xdr:from>
    <xdr:to>
      <xdr:col>9</xdr:col>
      <xdr:colOff>0</xdr:colOff>
      <xdr:row>43</xdr:row>
      <xdr:rowOff>47625</xdr:rowOff>
    </xdr:to>
    <xdr:sp macro="" textlink="">
      <xdr:nvSpPr>
        <xdr:cNvPr id="12342" name="Line 54"/>
        <xdr:cNvSpPr>
          <a:spLocks noChangeShapeType="1"/>
        </xdr:cNvSpPr>
      </xdr:nvSpPr>
      <xdr:spPr bwMode="auto">
        <a:xfrm>
          <a:off x="5838825" y="10934700"/>
          <a:ext cx="0"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57150</xdr:rowOff>
    </xdr:from>
    <xdr:to>
      <xdr:col>11</xdr:col>
      <xdr:colOff>0</xdr:colOff>
      <xdr:row>43</xdr:row>
      <xdr:rowOff>38100</xdr:rowOff>
    </xdr:to>
    <xdr:sp macro="" textlink="">
      <xdr:nvSpPr>
        <xdr:cNvPr id="12343" name="Line 55"/>
        <xdr:cNvSpPr>
          <a:spLocks noChangeShapeType="1"/>
        </xdr:cNvSpPr>
      </xdr:nvSpPr>
      <xdr:spPr bwMode="auto">
        <a:xfrm>
          <a:off x="7210425" y="10934700"/>
          <a:ext cx="0" cy="5524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19050</xdr:colOff>
      <xdr:row>42</xdr:row>
      <xdr:rowOff>238125</xdr:rowOff>
    </xdr:from>
    <xdr:to>
      <xdr:col>11</xdr:col>
      <xdr:colOff>9525</xdr:colOff>
      <xdr:row>42</xdr:row>
      <xdr:rowOff>238125</xdr:rowOff>
    </xdr:to>
    <xdr:sp macro="" textlink="">
      <xdr:nvSpPr>
        <xdr:cNvPr id="12344" name="Line 56"/>
        <xdr:cNvSpPr>
          <a:spLocks noChangeShapeType="1"/>
        </xdr:cNvSpPr>
      </xdr:nvSpPr>
      <xdr:spPr bwMode="auto">
        <a:xfrm>
          <a:off x="5857875" y="11363325"/>
          <a:ext cx="13620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oneCellAnchor>
    <xdr:from>
      <xdr:col>9</xdr:col>
      <xdr:colOff>114300</xdr:colOff>
      <xdr:row>43</xdr:row>
      <xdr:rowOff>0</xdr:rowOff>
    </xdr:from>
    <xdr:ext cx="1235075" cy="219075"/>
    <xdr:sp macro="" textlink="">
      <xdr:nvSpPr>
        <xdr:cNvPr id="12345" name="Text Box 57"/>
        <xdr:cNvSpPr txBox="1">
          <a:spLocks noChangeArrowheads="1"/>
        </xdr:cNvSpPr>
      </xdr:nvSpPr>
      <xdr:spPr bwMode="auto">
        <a:xfrm>
          <a:off x="5953125" y="11449050"/>
          <a:ext cx="1238250" cy="2190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 tIns="18288" rIns="0" bIns="0" anchor="t" upright="1">
          <a:spAutoFit/>
        </a:bodyPr>
        <a:lstStyle/>
        <a:p>
          <a:pPr algn="l" rtl="0">
            <a:defRPr sz="1000"/>
          </a:pPr>
          <a:r>
            <a:rPr lang="ja-JP" altLang="en-US" sz="1000" b="0" i="0" u="none" strike="noStrike" baseline="0">
              <a:solidFill>
                <a:srgbClr val="000000"/>
              </a:solidFill>
              <a:latin typeface="ＭＳ Ｐ明朝"/>
              <a:ea typeface="ＭＳ Ｐ明朝"/>
            </a:rPr>
            <a:t>申請地道路方向延長</a:t>
          </a:r>
        </a:p>
      </xdr:txBody>
    </xdr:sp>
    <xdr:clientData/>
  </xdr:oneCellAnchor>
  <xdr:twoCellAnchor>
    <xdr:from>
      <xdr:col>11</xdr:col>
      <xdr:colOff>409575</xdr:colOff>
      <xdr:row>40</xdr:row>
      <xdr:rowOff>238125</xdr:rowOff>
    </xdr:from>
    <xdr:to>
      <xdr:col>11</xdr:col>
      <xdr:colOff>409575</xdr:colOff>
      <xdr:row>44</xdr:row>
      <xdr:rowOff>9525</xdr:rowOff>
    </xdr:to>
    <xdr:sp macro="" textlink="">
      <xdr:nvSpPr>
        <xdr:cNvPr id="12346" name="Line 58"/>
        <xdr:cNvSpPr>
          <a:spLocks noChangeShapeType="1"/>
        </xdr:cNvSpPr>
      </xdr:nvSpPr>
      <xdr:spPr bwMode="auto">
        <a:xfrm>
          <a:off x="7620000" y="10868025"/>
          <a:ext cx="0" cy="1047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11</xdr:col>
      <xdr:colOff>219075</xdr:colOff>
      <xdr:row>41</xdr:row>
      <xdr:rowOff>28575</xdr:rowOff>
    </xdr:from>
    <xdr:ext cx="257175" cy="1079500"/>
    <xdr:sp macro="" textlink="">
      <xdr:nvSpPr>
        <xdr:cNvPr id="12347" name="Text Box 59"/>
        <xdr:cNvSpPr txBox="1">
          <a:spLocks noChangeArrowheads="1"/>
        </xdr:cNvSpPr>
      </xdr:nvSpPr>
      <xdr:spPr bwMode="auto">
        <a:xfrm>
          <a:off x="7429500" y="10906125"/>
          <a:ext cx="257175" cy="10763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vert270" wrap="none" lIns="9144" tIns="18288" rIns="0" bIns="0" anchor="t" upright="1">
          <a:spAutoFit/>
        </a:bodyPr>
        <a:lstStyle/>
        <a:p>
          <a:pPr algn="r" rtl="0">
            <a:defRPr sz="1000"/>
          </a:pPr>
          <a:r>
            <a:rPr lang="ja-JP" altLang="en-US" sz="1000" b="0" i="0" u="none" strike="noStrike" baseline="0">
              <a:solidFill>
                <a:srgbClr val="000000"/>
              </a:solidFill>
              <a:latin typeface="ＭＳ Ｐ明朝"/>
              <a:ea typeface="ＭＳ Ｐ明朝"/>
            </a:rPr>
            <a:t>排水先施設の道路</a:t>
          </a:r>
        </a:p>
      </xdr:txBody>
    </xdr:sp>
    <xdr:clientData/>
  </xdr:oneCellAnchor>
  <xdr:oneCellAnchor>
    <xdr:from>
      <xdr:col>11</xdr:col>
      <xdr:colOff>504825</xdr:colOff>
      <xdr:row>58</xdr:row>
      <xdr:rowOff>47625</xdr:rowOff>
    </xdr:from>
    <xdr:ext cx="114300" cy="269875"/>
    <xdr:sp macro="" textlink="">
      <xdr:nvSpPr>
        <xdr:cNvPr id="12348" name="Text Box 60"/>
        <xdr:cNvSpPr txBox="1">
          <a:spLocks noChangeArrowheads="1"/>
        </xdr:cNvSpPr>
      </xdr:nvSpPr>
      <xdr:spPr bwMode="auto">
        <a:xfrm>
          <a:off x="7715250" y="15497175"/>
          <a:ext cx="114300" cy="2762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304800</xdr:colOff>
      <xdr:row>42</xdr:row>
      <xdr:rowOff>47625</xdr:rowOff>
    </xdr:from>
    <xdr:ext cx="406400" cy="238125"/>
    <xdr:sp macro="" textlink="">
      <xdr:nvSpPr>
        <xdr:cNvPr id="12349" name="Text Box 61"/>
        <xdr:cNvSpPr txBox="1">
          <a:spLocks noChangeArrowheads="1"/>
        </xdr:cNvSpPr>
      </xdr:nvSpPr>
      <xdr:spPr bwMode="auto">
        <a:xfrm>
          <a:off x="4772025" y="11172825"/>
          <a:ext cx="409575" cy="2381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18288" tIns="18288" rIns="0" bIns="0" anchor="t" upright="1">
          <a:spAutoFit/>
        </a:bodyPr>
        <a:lstStyle/>
        <a:p>
          <a:pPr algn="l" rtl="0">
            <a:defRPr sz="1000"/>
          </a:pPr>
          <a:r>
            <a:rPr lang="ja-JP" altLang="en-US" sz="1100" b="0" i="0" u="none" strike="noStrike" baseline="0">
              <a:solidFill>
                <a:srgbClr val="000000"/>
              </a:solidFill>
              <a:latin typeface="ＭＳ Ｐゴシック"/>
              <a:ea typeface="ＭＳ Ｐゴシック"/>
            </a:rPr>
            <a:t>道路</a:t>
          </a:r>
        </a:p>
      </xdr:txBody>
    </xdr:sp>
    <xdr:clientData/>
  </xdr:oneCellAnchor>
  <xdr:oneCellAnchor>
    <xdr:from>
      <xdr:col>8</xdr:col>
      <xdr:colOff>219075</xdr:colOff>
      <xdr:row>37</xdr:row>
      <xdr:rowOff>114300</xdr:rowOff>
    </xdr:from>
    <xdr:ext cx="276225" cy="377825"/>
    <xdr:sp macro="" textlink="">
      <xdr:nvSpPr>
        <xdr:cNvPr id="12350" name="Text Box 62"/>
        <xdr:cNvSpPr txBox="1">
          <a:spLocks noChangeArrowheads="1"/>
        </xdr:cNvSpPr>
      </xdr:nvSpPr>
      <xdr:spPr bwMode="auto">
        <a:xfrm>
          <a:off x="5372100" y="10001250"/>
          <a:ext cx="276225" cy="3714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vert270" wrap="none" lIns="18288" tIns="18288" rIns="0" bIns="0" anchor="t" upright="1">
          <a:spAutoFit/>
        </a:bodyPr>
        <a:lstStyle/>
        <a:p>
          <a:pPr algn="r" rtl="0">
            <a:defRPr sz="1000"/>
          </a:pPr>
          <a:r>
            <a:rPr lang="ja-JP" altLang="en-US" sz="1100" b="0" i="0" u="none" strike="noStrike" baseline="0">
              <a:solidFill>
                <a:srgbClr val="000000"/>
              </a:solidFill>
              <a:latin typeface="ＭＳ Ｐゴシック"/>
              <a:ea typeface="ＭＳ Ｐゴシック"/>
            </a:rPr>
            <a:t>道路</a:t>
          </a:r>
        </a:p>
      </xdr:txBody>
    </xdr:sp>
    <xdr:clientData/>
  </xdr:oneCellAnchor>
  <xdr:oneCellAnchor>
    <xdr:from>
      <xdr:col>7</xdr:col>
      <xdr:colOff>285750</xdr:colOff>
      <xdr:row>45</xdr:row>
      <xdr:rowOff>28575</xdr:rowOff>
    </xdr:from>
    <xdr:ext cx="2463800" cy="244475"/>
    <xdr:sp macro="" textlink="">
      <xdr:nvSpPr>
        <xdr:cNvPr id="12351" name="Text Box 63"/>
        <xdr:cNvSpPr txBox="1">
          <a:spLocks noChangeArrowheads="1"/>
        </xdr:cNvSpPr>
      </xdr:nvSpPr>
      <xdr:spPr bwMode="auto">
        <a:xfrm>
          <a:off x="4752975" y="12258675"/>
          <a:ext cx="2476500" cy="2381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18288" tIns="18288"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※排水先の道路に対する寸法を記入。</a:t>
          </a:r>
        </a:p>
      </xdr:txBody>
    </xdr:sp>
    <xdr:clientData/>
  </xdr:oneCellAnchor>
  <xdr:twoCellAnchor>
    <xdr:from>
      <xdr:col>4</xdr:col>
      <xdr:colOff>266700</xdr:colOff>
      <xdr:row>41</xdr:row>
      <xdr:rowOff>123825</xdr:rowOff>
    </xdr:from>
    <xdr:to>
      <xdr:col>4</xdr:col>
      <xdr:colOff>409575</xdr:colOff>
      <xdr:row>42</xdr:row>
      <xdr:rowOff>142875</xdr:rowOff>
    </xdr:to>
    <xdr:sp macro="" textlink="">
      <xdr:nvSpPr>
        <xdr:cNvPr id="12352" name="AutoShape 64"/>
        <xdr:cNvSpPr>
          <a:spLocks noChangeArrowheads="1"/>
        </xdr:cNvSpPr>
      </xdr:nvSpPr>
      <xdr:spPr bwMode="auto">
        <a:xfrm>
          <a:off x="2676525" y="11001375"/>
          <a:ext cx="142875" cy="266700"/>
        </a:xfrm>
        <a:prstGeom prst="downArrow">
          <a:avLst>
            <a:gd name="adj1" fmla="val 33333"/>
            <a:gd name="adj2" fmla="val 37333"/>
          </a:avLst>
        </a:prstGeom>
        <a:solidFill>
          <a:srgbClr xmlns:mc="http://schemas.openxmlformats.org/markup-compatibility/2006" xmlns:a14="http://schemas.microsoft.com/office/drawing/2010/main" val="0000FF" mc:Ignorable="a14" a14:legacySpreadsheetColorIndex="12"/>
        </a:solidFill>
        <a:ln w="9525" algn="ctr">
          <a:solidFill>
            <a:srgbClr xmlns:mc="http://schemas.openxmlformats.org/markup-compatibility/2006" xmlns:a14="http://schemas.microsoft.com/office/drawing/2010/main" val="000000" mc:Ignorable="a14" a14:legacySpreadsheetColorIndex="64"/>
          </a:solidFill>
          <a:miter lim="800000"/>
          <a:headEnd type="none" w="sm" len="med"/>
          <a:tailEnd type="non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9</xdr:col>
      <xdr:colOff>666750</xdr:colOff>
      <xdr:row>41</xdr:row>
      <xdr:rowOff>142875</xdr:rowOff>
    </xdr:from>
    <xdr:ext cx="539750" cy="206375"/>
    <xdr:sp macro="" textlink="">
      <xdr:nvSpPr>
        <xdr:cNvPr id="12353" name="Text Box 65"/>
        <xdr:cNvSpPr txBox="1">
          <a:spLocks noChangeArrowheads="1"/>
        </xdr:cNvSpPr>
      </xdr:nvSpPr>
      <xdr:spPr bwMode="auto">
        <a:xfrm>
          <a:off x="6505575" y="11020425"/>
          <a:ext cx="542925" cy="2000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 tIns="18288" rIns="0" bIns="0" anchor="t" upright="1">
          <a:spAutoFit/>
        </a:bodyPr>
        <a:lstStyle/>
        <a:p>
          <a:pPr algn="l" rtl="0">
            <a:defRPr sz="1000"/>
          </a:pPr>
          <a:r>
            <a:rPr lang="ja-JP" altLang="en-US" sz="900" b="0" i="0" u="none" strike="noStrike" baseline="0">
              <a:solidFill>
                <a:srgbClr val="000000"/>
              </a:solidFill>
              <a:latin typeface="ＭＳ Ｐ明朝"/>
              <a:ea typeface="ＭＳ Ｐ明朝"/>
            </a:rPr>
            <a:t>排水接続</a:t>
          </a:r>
        </a:p>
      </xdr:txBody>
    </xdr:sp>
    <xdr:clientData/>
  </xdr:oneCellAnchor>
  <xdr:twoCellAnchor>
    <xdr:from>
      <xdr:col>11</xdr:col>
      <xdr:colOff>66675</xdr:colOff>
      <xdr:row>37</xdr:row>
      <xdr:rowOff>0</xdr:rowOff>
    </xdr:from>
    <xdr:to>
      <xdr:col>11</xdr:col>
      <xdr:colOff>476250</xdr:colOff>
      <xdr:row>37</xdr:row>
      <xdr:rowOff>0</xdr:rowOff>
    </xdr:to>
    <xdr:sp macro="" textlink="">
      <xdr:nvSpPr>
        <xdr:cNvPr id="12354" name="Line 66"/>
        <xdr:cNvSpPr>
          <a:spLocks noChangeShapeType="1"/>
        </xdr:cNvSpPr>
      </xdr:nvSpPr>
      <xdr:spPr bwMode="auto">
        <a:xfrm>
          <a:off x="7277100" y="9886950"/>
          <a:ext cx="4095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none" w="sm" len="me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409575</xdr:colOff>
      <xdr:row>37</xdr:row>
      <xdr:rowOff>0</xdr:rowOff>
    </xdr:from>
    <xdr:to>
      <xdr:col>11</xdr:col>
      <xdr:colOff>409575</xdr:colOff>
      <xdr:row>41</xdr:row>
      <xdr:rowOff>0</xdr:rowOff>
    </xdr:to>
    <xdr:sp macro="" textlink="">
      <xdr:nvSpPr>
        <xdr:cNvPr id="12355" name="Line 67"/>
        <xdr:cNvSpPr>
          <a:spLocks noChangeShapeType="1"/>
        </xdr:cNvSpPr>
      </xdr:nvSpPr>
      <xdr:spPr bwMode="auto">
        <a:xfrm flipV="1">
          <a:off x="7620000" y="9886950"/>
          <a:ext cx="0" cy="9906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11</xdr:col>
      <xdr:colOff>219075</xdr:colOff>
      <xdr:row>37</xdr:row>
      <xdr:rowOff>123825</xdr:rowOff>
    </xdr:from>
    <xdr:to>
      <xdr:col>11</xdr:col>
      <xdr:colOff>428625</xdr:colOff>
      <xdr:row>40</xdr:row>
      <xdr:rowOff>152400</xdr:rowOff>
    </xdr:to>
    <xdr:sp macro="" textlink="">
      <xdr:nvSpPr>
        <xdr:cNvPr id="12356" name="Text Box 68"/>
        <xdr:cNvSpPr txBox="1">
          <a:spLocks noChangeArrowheads="1"/>
        </xdr:cNvSpPr>
      </xdr:nvSpPr>
      <xdr:spPr bwMode="auto">
        <a:xfrm>
          <a:off x="7429500" y="10010775"/>
          <a:ext cx="209550" cy="7715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18288" tIns="18288" rIns="0" bIns="0" anchor="t" upright="1"/>
        <a:lstStyle/>
        <a:p>
          <a:pPr algn="r" rtl="0">
            <a:defRPr sz="1000"/>
          </a:pPr>
          <a:r>
            <a:rPr lang="ja-JP" altLang="en-US" sz="1000" b="0" i="0" u="none" strike="noStrike" baseline="0">
              <a:solidFill>
                <a:srgbClr val="000000"/>
              </a:solidFill>
              <a:latin typeface="ＭＳ Ｐ明朝"/>
              <a:ea typeface="ＭＳ Ｐ明朝"/>
            </a:rPr>
            <a:t>申請地奥行き</a:t>
          </a:r>
        </a:p>
      </xdr:txBody>
    </xdr:sp>
    <xdr:clientData/>
  </xdr:twoCellAnchor>
  <xdr:twoCellAnchor>
    <xdr:from>
      <xdr:col>7</xdr:col>
      <xdr:colOff>0</xdr:colOff>
      <xdr:row>20</xdr:row>
      <xdr:rowOff>0</xdr:rowOff>
    </xdr:from>
    <xdr:to>
      <xdr:col>9</xdr:col>
      <xdr:colOff>0</xdr:colOff>
      <xdr:row>27</xdr:row>
      <xdr:rowOff>0</xdr:rowOff>
    </xdr:to>
    <xdr:sp macro="" textlink="">
      <xdr:nvSpPr>
        <xdr:cNvPr id="12357" name="Freeform 69" descr="右上がり対角線"/>
        <xdr:cNvSpPr>
          <a:spLocks/>
        </xdr:cNvSpPr>
      </xdr:nvSpPr>
      <xdr:spPr bwMode="auto">
        <a:xfrm>
          <a:off x="4467225" y="5314950"/>
          <a:ext cx="1371600" cy="1733550"/>
        </a:xfrm>
        <a:custGeom>
          <a:avLst/>
          <a:gdLst>
            <a:gd name="T0" fmla="*/ 0 w 144"/>
            <a:gd name="T1" fmla="*/ 182 h 182"/>
            <a:gd name="T2" fmla="*/ 21 w 144"/>
            <a:gd name="T3" fmla="*/ 36 h 182"/>
            <a:gd name="T4" fmla="*/ 111 w 144"/>
            <a:gd name="T5" fmla="*/ 0 h 182"/>
            <a:gd name="T6" fmla="*/ 144 w 144"/>
            <a:gd name="T7" fmla="*/ 107 h 182"/>
            <a:gd name="T8" fmla="*/ 144 w 144"/>
            <a:gd name="T9" fmla="*/ 182 h 182"/>
            <a:gd name="T10" fmla="*/ 0 w 144"/>
            <a:gd name="T11" fmla="*/ 182 h 182"/>
          </a:gdLst>
          <a:ahLst/>
          <a:cxnLst>
            <a:cxn ang="0">
              <a:pos x="T0" y="T1"/>
            </a:cxn>
            <a:cxn ang="0">
              <a:pos x="T2" y="T3"/>
            </a:cxn>
            <a:cxn ang="0">
              <a:pos x="T4" y="T5"/>
            </a:cxn>
            <a:cxn ang="0">
              <a:pos x="T6" y="T7"/>
            </a:cxn>
            <a:cxn ang="0">
              <a:pos x="T8" y="T9"/>
            </a:cxn>
            <a:cxn ang="0">
              <a:pos x="T10" y="T11"/>
            </a:cxn>
          </a:cxnLst>
          <a:rect l="0" t="0" r="r" b="b"/>
          <a:pathLst>
            <a:path w="144" h="182">
              <a:moveTo>
                <a:pt x="0" y="182"/>
              </a:moveTo>
              <a:lnTo>
                <a:pt x="21" y="36"/>
              </a:lnTo>
              <a:lnTo>
                <a:pt x="111" y="0"/>
              </a:lnTo>
              <a:lnTo>
                <a:pt x="144" y="107"/>
              </a:lnTo>
              <a:lnTo>
                <a:pt x="144" y="182"/>
              </a:lnTo>
              <a:lnTo>
                <a:pt x="0" y="182"/>
              </a:lnTo>
              <a:close/>
            </a:path>
          </a:pathLst>
        </a:custGeom>
        <a:pattFill prst="ltUpDiag">
          <a:fgClr>
            <a:srgbClr val="000000"/>
          </a:fgClr>
          <a:bgClr>
            <a:srgbClr val="FFFFFF"/>
          </a:bgClr>
        </a:pattFill>
        <a:ln w="9525" cap="flat" cmpd="sng">
          <a:solidFill>
            <a:srgbClr xmlns:mc="http://schemas.openxmlformats.org/markup-compatibility/2006" xmlns:a14="http://schemas.microsoft.com/office/drawing/2010/main" val="000000" mc:Ignorable="a14" a14:legacySpreadsheetColorIndex="64"/>
          </a:solidFill>
          <a:prstDash val="solid"/>
          <a:round/>
          <a:headEnd type="none" w="sm" len="med"/>
          <a:tailEnd type="non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7</xdr:col>
      <xdr:colOff>523875</xdr:colOff>
      <xdr:row>23</xdr:row>
      <xdr:rowOff>123825</xdr:rowOff>
    </xdr:from>
    <xdr:ext cx="473075" cy="225425"/>
    <xdr:sp macro="" textlink="">
      <xdr:nvSpPr>
        <xdr:cNvPr id="12358" name="Text Box 70"/>
        <xdr:cNvSpPr txBox="1">
          <a:spLocks noChangeArrowheads="1"/>
        </xdr:cNvSpPr>
      </xdr:nvSpPr>
      <xdr:spPr bwMode="auto">
        <a:xfrm>
          <a:off x="4991100" y="6181725"/>
          <a:ext cx="476250" cy="2190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9144" bIns="18288" anchor="ctr" upright="1">
          <a:spAutoFit/>
        </a:bodyPr>
        <a:lstStyle/>
        <a:p>
          <a:pPr algn="ctr" rtl="0">
            <a:defRPr sz="1000"/>
          </a:pPr>
          <a:r>
            <a:rPr lang="ja-JP" altLang="en-US" sz="1000" b="0" i="0" u="none" strike="noStrike" baseline="0">
              <a:solidFill>
                <a:srgbClr val="000000"/>
              </a:solidFill>
              <a:latin typeface="ＭＳ Ｐゴシック"/>
              <a:ea typeface="ＭＳ Ｐゴシック"/>
            </a:rPr>
            <a:t>申請地</a:t>
          </a:r>
        </a:p>
      </xdr:txBody>
    </xdr:sp>
    <xdr:clientData/>
  </xdr:oneCellAnchor>
  <xdr:twoCellAnchor>
    <xdr:from>
      <xdr:col>10</xdr:col>
      <xdr:colOff>161925</xdr:colOff>
      <xdr:row>40</xdr:row>
      <xdr:rowOff>123825</xdr:rowOff>
    </xdr:from>
    <xdr:to>
      <xdr:col>10</xdr:col>
      <xdr:colOff>304800</xdr:colOff>
      <xdr:row>41</xdr:row>
      <xdr:rowOff>142875</xdr:rowOff>
    </xdr:to>
    <xdr:sp macro="" textlink="">
      <xdr:nvSpPr>
        <xdr:cNvPr id="12359" name="AutoShape 71"/>
        <xdr:cNvSpPr>
          <a:spLocks noChangeArrowheads="1"/>
        </xdr:cNvSpPr>
      </xdr:nvSpPr>
      <xdr:spPr bwMode="auto">
        <a:xfrm>
          <a:off x="6686550" y="10753725"/>
          <a:ext cx="142875" cy="266700"/>
        </a:xfrm>
        <a:prstGeom prst="downArrow">
          <a:avLst>
            <a:gd name="adj1" fmla="val 33333"/>
            <a:gd name="adj2" fmla="val 37333"/>
          </a:avLst>
        </a:prstGeom>
        <a:solidFill>
          <a:srgbClr xmlns:mc="http://schemas.openxmlformats.org/markup-compatibility/2006" xmlns:a14="http://schemas.microsoft.com/office/drawing/2010/main" val="0000FF" mc:Ignorable="a14" a14:legacySpreadsheetColorIndex="12"/>
        </a:solidFill>
        <a:ln w="9525" algn="ctr">
          <a:solidFill>
            <a:srgbClr xmlns:mc="http://schemas.openxmlformats.org/markup-compatibility/2006" xmlns:a14="http://schemas.microsoft.com/office/drawing/2010/main" val="000000" mc:Ignorable="a14" a14:legacySpreadsheetColorIndex="64"/>
          </a:solidFill>
          <a:miter lim="800000"/>
          <a:headEnd type="none" w="sm" len="med"/>
          <a:tailEnd type="non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666750</xdr:colOff>
      <xdr:row>41</xdr:row>
      <xdr:rowOff>123825</xdr:rowOff>
    </xdr:from>
    <xdr:to>
      <xdr:col>3</xdr:col>
      <xdr:colOff>123825</xdr:colOff>
      <xdr:row>42</xdr:row>
      <xdr:rowOff>142875</xdr:rowOff>
    </xdr:to>
    <xdr:sp macro="" textlink="">
      <xdr:nvSpPr>
        <xdr:cNvPr id="12360" name="AutoShape 72"/>
        <xdr:cNvSpPr>
          <a:spLocks noChangeArrowheads="1"/>
        </xdr:cNvSpPr>
      </xdr:nvSpPr>
      <xdr:spPr bwMode="auto">
        <a:xfrm>
          <a:off x="1704975" y="11001375"/>
          <a:ext cx="142875" cy="266700"/>
        </a:xfrm>
        <a:prstGeom prst="downArrow">
          <a:avLst>
            <a:gd name="adj1" fmla="val 33333"/>
            <a:gd name="adj2" fmla="val 37333"/>
          </a:avLst>
        </a:prstGeom>
        <a:solidFill>
          <a:srgbClr xmlns:mc="http://schemas.openxmlformats.org/markup-compatibility/2006" xmlns:a14="http://schemas.microsoft.com/office/drawing/2010/main" val="0000FF" mc:Ignorable="a14" a14:legacySpreadsheetColorIndex="12"/>
        </a:solidFill>
        <a:ln w="9525" algn="ctr">
          <a:solidFill>
            <a:srgbClr xmlns:mc="http://schemas.openxmlformats.org/markup-compatibility/2006" xmlns:a14="http://schemas.microsoft.com/office/drawing/2010/main" val="000000" mc:Ignorable="a14" a14:legacySpreadsheetColorIndex="64"/>
          </a:solidFill>
          <a:miter lim="800000"/>
          <a:headEnd type="none" w="sm" len="med"/>
          <a:tailEnd type="non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114300</xdr:colOff>
      <xdr:row>26</xdr:row>
      <xdr:rowOff>123825</xdr:rowOff>
    </xdr:from>
    <xdr:to>
      <xdr:col>8</xdr:col>
      <xdr:colOff>257175</xdr:colOff>
      <xdr:row>27</xdr:row>
      <xdr:rowOff>142875</xdr:rowOff>
    </xdr:to>
    <xdr:sp macro="" textlink="">
      <xdr:nvSpPr>
        <xdr:cNvPr id="12361" name="AutoShape 73"/>
        <xdr:cNvSpPr>
          <a:spLocks noChangeArrowheads="1"/>
        </xdr:cNvSpPr>
      </xdr:nvSpPr>
      <xdr:spPr bwMode="auto">
        <a:xfrm>
          <a:off x="5267325" y="6924675"/>
          <a:ext cx="142875" cy="266700"/>
        </a:xfrm>
        <a:prstGeom prst="downArrow">
          <a:avLst>
            <a:gd name="adj1" fmla="val 33333"/>
            <a:gd name="adj2" fmla="val 37333"/>
          </a:avLst>
        </a:prstGeom>
        <a:solidFill>
          <a:srgbClr xmlns:mc="http://schemas.openxmlformats.org/markup-compatibility/2006" xmlns:a14="http://schemas.microsoft.com/office/drawing/2010/main" val="0000FF" mc:Ignorable="a14" a14:legacySpreadsheetColorIndex="12"/>
        </a:solidFill>
        <a:ln w="9525" algn="ctr">
          <a:solidFill>
            <a:srgbClr xmlns:mc="http://schemas.openxmlformats.org/markup-compatibility/2006" xmlns:a14="http://schemas.microsoft.com/office/drawing/2010/main" val="000000" mc:Ignorable="a14" a14:legacySpreadsheetColorIndex="64"/>
          </a:solidFill>
          <a:miter lim="800000"/>
          <a:headEnd type="none" w="sm" len="med"/>
          <a:tailEnd type="non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142875</xdr:colOff>
      <xdr:row>26</xdr:row>
      <xdr:rowOff>114300</xdr:rowOff>
    </xdr:from>
    <xdr:to>
      <xdr:col>3</xdr:col>
      <xdr:colOff>285750</xdr:colOff>
      <xdr:row>27</xdr:row>
      <xdr:rowOff>133350</xdr:rowOff>
    </xdr:to>
    <xdr:sp macro="" textlink="">
      <xdr:nvSpPr>
        <xdr:cNvPr id="12362" name="AutoShape 74"/>
        <xdr:cNvSpPr>
          <a:spLocks noChangeArrowheads="1"/>
        </xdr:cNvSpPr>
      </xdr:nvSpPr>
      <xdr:spPr bwMode="auto">
        <a:xfrm>
          <a:off x="1866900" y="6915150"/>
          <a:ext cx="142875" cy="266700"/>
        </a:xfrm>
        <a:prstGeom prst="downArrow">
          <a:avLst>
            <a:gd name="adj1" fmla="val 33333"/>
            <a:gd name="adj2" fmla="val 37333"/>
          </a:avLst>
        </a:prstGeom>
        <a:solidFill>
          <a:srgbClr xmlns:mc="http://schemas.openxmlformats.org/markup-compatibility/2006" xmlns:a14="http://schemas.microsoft.com/office/drawing/2010/main" val="0000FF" mc:Ignorable="a14" a14:legacySpreadsheetColorIndex="12"/>
        </a:solidFill>
        <a:ln w="9525" algn="ctr">
          <a:solidFill>
            <a:srgbClr xmlns:mc="http://schemas.openxmlformats.org/markup-compatibility/2006" xmlns:a14="http://schemas.microsoft.com/office/drawing/2010/main" val="000000" mc:Ignorable="a14" a14:legacySpreadsheetColorIndex="64"/>
          </a:solidFill>
          <a:miter lim="800000"/>
          <a:headEnd type="none" w="sm" len="med"/>
          <a:tailEnd type="non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66675</xdr:colOff>
      <xdr:row>12</xdr:row>
      <xdr:rowOff>95250</xdr:rowOff>
    </xdr:from>
    <xdr:to>
      <xdr:col>7</xdr:col>
      <xdr:colOff>209550</xdr:colOff>
      <xdr:row>13</xdr:row>
      <xdr:rowOff>114300</xdr:rowOff>
    </xdr:to>
    <xdr:sp macro="" textlink="">
      <xdr:nvSpPr>
        <xdr:cNvPr id="12363" name="AutoShape 75"/>
        <xdr:cNvSpPr>
          <a:spLocks noChangeArrowheads="1"/>
        </xdr:cNvSpPr>
      </xdr:nvSpPr>
      <xdr:spPr bwMode="auto">
        <a:xfrm>
          <a:off x="4533900" y="3067050"/>
          <a:ext cx="142875" cy="266700"/>
        </a:xfrm>
        <a:prstGeom prst="downArrow">
          <a:avLst>
            <a:gd name="adj1" fmla="val 33333"/>
            <a:gd name="adj2" fmla="val 37333"/>
          </a:avLst>
        </a:prstGeom>
        <a:solidFill>
          <a:srgbClr xmlns:mc="http://schemas.openxmlformats.org/markup-compatibility/2006" xmlns:a14="http://schemas.microsoft.com/office/drawing/2010/main" val="0000FF" mc:Ignorable="a14" a14:legacySpreadsheetColorIndex="12"/>
        </a:solidFill>
        <a:ln w="9525" algn="ctr">
          <a:solidFill>
            <a:srgbClr xmlns:mc="http://schemas.openxmlformats.org/markup-compatibility/2006" xmlns:a14="http://schemas.microsoft.com/office/drawing/2010/main" val="000000" mc:Ignorable="a14" a14:legacySpreadsheetColorIndex="64"/>
          </a:solidFill>
          <a:miter lim="800000"/>
          <a:headEnd type="none" w="sm" len="med"/>
          <a:tailEnd type="non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371475</xdr:colOff>
      <xdr:row>12</xdr:row>
      <xdr:rowOff>104775</xdr:rowOff>
    </xdr:from>
    <xdr:to>
      <xdr:col>3</xdr:col>
      <xdr:colOff>514350</xdr:colOff>
      <xdr:row>13</xdr:row>
      <xdr:rowOff>123825</xdr:rowOff>
    </xdr:to>
    <xdr:sp macro="" textlink="">
      <xdr:nvSpPr>
        <xdr:cNvPr id="12364" name="AutoShape 76"/>
        <xdr:cNvSpPr>
          <a:spLocks noChangeArrowheads="1"/>
        </xdr:cNvSpPr>
      </xdr:nvSpPr>
      <xdr:spPr bwMode="auto">
        <a:xfrm>
          <a:off x="2095500" y="3076575"/>
          <a:ext cx="142875" cy="266700"/>
        </a:xfrm>
        <a:prstGeom prst="downArrow">
          <a:avLst>
            <a:gd name="adj1" fmla="val 33333"/>
            <a:gd name="adj2" fmla="val 37333"/>
          </a:avLst>
        </a:prstGeom>
        <a:solidFill>
          <a:srgbClr xmlns:mc="http://schemas.openxmlformats.org/markup-compatibility/2006" xmlns:a14="http://schemas.microsoft.com/office/drawing/2010/main" val="0000FF" mc:Ignorable="a14" a14:legacySpreadsheetColorIndex="12"/>
        </a:solidFill>
        <a:ln w="9525" algn="ctr">
          <a:solidFill>
            <a:srgbClr xmlns:mc="http://schemas.openxmlformats.org/markup-compatibility/2006" xmlns:a14="http://schemas.microsoft.com/office/drawing/2010/main" val="000000" mc:Ignorable="a14" a14:legacySpreadsheetColorIndex="64"/>
          </a:solidFill>
          <a:miter lim="800000"/>
          <a:headEnd type="none" w="sm" len="med"/>
          <a:tailEnd type="non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7</xdr:col>
      <xdr:colOff>638175</xdr:colOff>
      <xdr:row>27</xdr:row>
      <xdr:rowOff>123825</xdr:rowOff>
    </xdr:from>
    <xdr:ext cx="539750" cy="212725"/>
    <xdr:sp macro="" textlink="">
      <xdr:nvSpPr>
        <xdr:cNvPr id="12365" name="Text Box 77"/>
        <xdr:cNvSpPr txBox="1">
          <a:spLocks noChangeArrowheads="1"/>
        </xdr:cNvSpPr>
      </xdr:nvSpPr>
      <xdr:spPr bwMode="auto">
        <a:xfrm>
          <a:off x="5105400" y="7172325"/>
          <a:ext cx="542925" cy="2190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 tIns="18288" rIns="0" bIns="0" anchor="t" upright="1">
          <a:spAutoFit/>
        </a:bodyPr>
        <a:lstStyle/>
        <a:p>
          <a:pPr algn="l" rtl="0">
            <a:defRPr sz="1000"/>
          </a:pPr>
          <a:r>
            <a:rPr lang="ja-JP" altLang="en-US" sz="900" b="0" i="0" u="none" strike="noStrike" baseline="0">
              <a:solidFill>
                <a:srgbClr val="000000"/>
              </a:solidFill>
              <a:latin typeface="ＭＳ Ｐ明朝"/>
              <a:ea typeface="ＭＳ Ｐ明朝"/>
            </a:rPr>
            <a:t>排水接続</a:t>
          </a:r>
        </a:p>
      </xdr:txBody>
    </xdr:sp>
    <xdr:clientData/>
  </xdr:oneCellAnchor>
  <xdr:oneCellAnchor>
    <xdr:from>
      <xdr:col>2</xdr:col>
      <xdr:colOff>552450</xdr:colOff>
      <xdr:row>27</xdr:row>
      <xdr:rowOff>114300</xdr:rowOff>
    </xdr:from>
    <xdr:ext cx="539750" cy="203200"/>
    <xdr:sp macro="" textlink="">
      <xdr:nvSpPr>
        <xdr:cNvPr id="12366" name="Text Box 78"/>
        <xdr:cNvSpPr txBox="1">
          <a:spLocks noChangeArrowheads="1"/>
        </xdr:cNvSpPr>
      </xdr:nvSpPr>
      <xdr:spPr bwMode="auto">
        <a:xfrm>
          <a:off x="1590675" y="7162800"/>
          <a:ext cx="542925" cy="2095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 tIns="18288" rIns="0" bIns="0" anchor="t" upright="1">
          <a:spAutoFit/>
        </a:bodyPr>
        <a:lstStyle/>
        <a:p>
          <a:pPr algn="l" rtl="0">
            <a:defRPr sz="1000"/>
          </a:pPr>
          <a:r>
            <a:rPr lang="ja-JP" altLang="en-US" sz="900" b="0" i="0" u="none" strike="noStrike" baseline="0">
              <a:solidFill>
                <a:srgbClr val="000000"/>
              </a:solidFill>
              <a:latin typeface="ＭＳ Ｐ明朝"/>
              <a:ea typeface="ＭＳ Ｐ明朝"/>
            </a:rPr>
            <a:t>排水接続</a:t>
          </a:r>
        </a:p>
      </xdr:txBody>
    </xdr:sp>
    <xdr:clientData/>
  </xdr:oneCellAnchor>
  <xdr:oneCellAnchor>
    <xdr:from>
      <xdr:col>4</xdr:col>
      <xdr:colOff>76200</xdr:colOff>
      <xdr:row>42</xdr:row>
      <xdr:rowOff>123825</xdr:rowOff>
    </xdr:from>
    <xdr:ext cx="542925" cy="212725"/>
    <xdr:sp macro="" textlink="">
      <xdr:nvSpPr>
        <xdr:cNvPr id="12367" name="Text Box 79"/>
        <xdr:cNvSpPr txBox="1">
          <a:spLocks noChangeArrowheads="1"/>
        </xdr:cNvSpPr>
      </xdr:nvSpPr>
      <xdr:spPr bwMode="auto">
        <a:xfrm>
          <a:off x="2486025" y="11249025"/>
          <a:ext cx="542925" cy="2190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 tIns="18288" rIns="0" bIns="0" anchor="t" upright="1">
          <a:spAutoFit/>
        </a:bodyPr>
        <a:lstStyle/>
        <a:p>
          <a:pPr algn="l" rtl="0">
            <a:defRPr sz="1000"/>
          </a:pPr>
          <a:r>
            <a:rPr lang="ja-JP" altLang="en-US" sz="900" b="0" i="0" u="none" strike="noStrike" baseline="0">
              <a:solidFill>
                <a:srgbClr val="000000"/>
              </a:solidFill>
              <a:latin typeface="ＭＳ Ｐ明朝"/>
              <a:ea typeface="ＭＳ Ｐ明朝"/>
            </a:rPr>
            <a:t>排水接続</a:t>
          </a:r>
        </a:p>
      </xdr:txBody>
    </xdr:sp>
    <xdr:clientData/>
  </xdr:oneCellAnchor>
  <xdr:oneCellAnchor>
    <xdr:from>
      <xdr:col>2</xdr:col>
      <xdr:colOff>495300</xdr:colOff>
      <xdr:row>42</xdr:row>
      <xdr:rowOff>123825</xdr:rowOff>
    </xdr:from>
    <xdr:ext cx="539750" cy="212725"/>
    <xdr:sp macro="" textlink="">
      <xdr:nvSpPr>
        <xdr:cNvPr id="12368" name="Text Box 80"/>
        <xdr:cNvSpPr txBox="1">
          <a:spLocks noChangeArrowheads="1"/>
        </xdr:cNvSpPr>
      </xdr:nvSpPr>
      <xdr:spPr bwMode="auto">
        <a:xfrm>
          <a:off x="1533525" y="11249025"/>
          <a:ext cx="542925" cy="2190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 tIns="18288" rIns="0" bIns="0" anchor="t" upright="1">
          <a:spAutoFit/>
        </a:bodyPr>
        <a:lstStyle/>
        <a:p>
          <a:pPr algn="l" rtl="0">
            <a:defRPr sz="1000"/>
          </a:pPr>
          <a:r>
            <a:rPr lang="ja-JP" altLang="en-US" sz="900" b="0" i="0" u="none" strike="noStrike" baseline="0">
              <a:solidFill>
                <a:srgbClr val="000000"/>
              </a:solidFill>
              <a:latin typeface="ＭＳ Ｐ明朝"/>
              <a:ea typeface="ＭＳ Ｐ明朝"/>
            </a:rPr>
            <a:t>排水接続</a:t>
          </a:r>
        </a:p>
      </xdr:txBody>
    </xdr:sp>
    <xdr:clientData/>
  </xdr:oneCellAnchor>
  <xdr:oneCellAnchor>
    <xdr:from>
      <xdr:col>7</xdr:col>
      <xdr:colOff>19050</xdr:colOff>
      <xdr:row>13</xdr:row>
      <xdr:rowOff>76200</xdr:rowOff>
    </xdr:from>
    <xdr:ext cx="533400" cy="209550"/>
    <xdr:sp macro="" textlink="">
      <xdr:nvSpPr>
        <xdr:cNvPr id="12369" name="Text Box 81"/>
        <xdr:cNvSpPr txBox="1">
          <a:spLocks noChangeArrowheads="1"/>
        </xdr:cNvSpPr>
      </xdr:nvSpPr>
      <xdr:spPr bwMode="auto">
        <a:xfrm>
          <a:off x="4486275" y="3295650"/>
          <a:ext cx="533400" cy="2095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 tIns="18288" rIns="0" bIns="0" anchor="t" upright="1">
          <a:spAutoFit/>
        </a:bodyPr>
        <a:lstStyle/>
        <a:p>
          <a:pPr algn="l" rtl="0">
            <a:defRPr sz="1000"/>
          </a:pPr>
          <a:r>
            <a:rPr lang="ja-JP" altLang="en-US" sz="900" b="0" i="0" u="none" strike="noStrike" baseline="0">
              <a:solidFill>
                <a:srgbClr val="000000"/>
              </a:solidFill>
              <a:latin typeface="ＭＳ Ｐ明朝"/>
              <a:ea typeface="ＭＳ Ｐ明朝"/>
            </a:rPr>
            <a:t>排水接続</a:t>
          </a:r>
        </a:p>
      </xdr:txBody>
    </xdr:sp>
    <xdr:clientData/>
  </xdr:oneCellAnchor>
  <xdr:oneCellAnchor>
    <xdr:from>
      <xdr:col>3</xdr:col>
      <xdr:colOff>76200</xdr:colOff>
      <xdr:row>13</xdr:row>
      <xdr:rowOff>114300</xdr:rowOff>
    </xdr:from>
    <xdr:ext cx="542925" cy="203200"/>
    <xdr:sp macro="" textlink="">
      <xdr:nvSpPr>
        <xdr:cNvPr id="12370" name="Text Box 82"/>
        <xdr:cNvSpPr txBox="1">
          <a:spLocks noChangeArrowheads="1"/>
        </xdr:cNvSpPr>
      </xdr:nvSpPr>
      <xdr:spPr bwMode="auto">
        <a:xfrm>
          <a:off x="1800225" y="3333750"/>
          <a:ext cx="542925" cy="2095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 tIns="18288" rIns="0" bIns="0" anchor="t" upright="1">
          <a:spAutoFit/>
        </a:bodyPr>
        <a:lstStyle/>
        <a:p>
          <a:pPr algn="l" rtl="0">
            <a:defRPr sz="1000"/>
          </a:pPr>
          <a:r>
            <a:rPr lang="ja-JP" altLang="en-US" sz="900" b="0" i="0" u="none" strike="noStrike" baseline="0">
              <a:solidFill>
                <a:srgbClr val="000000"/>
              </a:solidFill>
              <a:latin typeface="ＭＳ Ｐ明朝"/>
              <a:ea typeface="ＭＳ Ｐ明朝"/>
            </a:rPr>
            <a:t>排水接続</a:t>
          </a:r>
        </a:p>
      </xdr:txBody>
    </xdr:sp>
    <xdr:clientData/>
  </xdr:oneCellAnchor>
  <xdr:twoCellAnchor>
    <xdr:from>
      <xdr:col>4</xdr:col>
      <xdr:colOff>0</xdr:colOff>
      <xdr:row>42</xdr:row>
      <xdr:rowOff>50800</xdr:rowOff>
    </xdr:from>
    <xdr:to>
      <xdr:col>4</xdr:col>
      <xdr:colOff>0</xdr:colOff>
      <xdr:row>43</xdr:row>
      <xdr:rowOff>41275</xdr:rowOff>
    </xdr:to>
    <xdr:sp macro="" textlink="">
      <xdr:nvSpPr>
        <xdr:cNvPr id="84" name="Line 43"/>
        <xdr:cNvSpPr>
          <a:spLocks noChangeShapeType="1"/>
        </xdr:cNvSpPr>
      </xdr:nvSpPr>
      <xdr:spPr bwMode="auto">
        <a:xfrm>
          <a:off x="2413000" y="11430000"/>
          <a:ext cx="0" cy="320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43</xdr:row>
      <xdr:rowOff>0</xdr:rowOff>
    </xdr:from>
    <xdr:to>
      <xdr:col>5</xdr:col>
      <xdr:colOff>19049</xdr:colOff>
      <xdr:row>43</xdr:row>
      <xdr:rowOff>0</xdr:rowOff>
    </xdr:to>
    <xdr:sp macro="" textlink="">
      <xdr:nvSpPr>
        <xdr:cNvPr id="91" name="Line 44"/>
        <xdr:cNvSpPr>
          <a:spLocks noChangeShapeType="1"/>
        </xdr:cNvSpPr>
      </xdr:nvSpPr>
      <xdr:spPr bwMode="auto">
        <a:xfrm flipV="1">
          <a:off x="2409825" y="11449050"/>
          <a:ext cx="70484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1647825</xdr:colOff>
      <xdr:row>9</xdr:row>
      <xdr:rowOff>9525</xdr:rowOff>
    </xdr:from>
    <xdr:to>
      <xdr:col>1</xdr:col>
      <xdr:colOff>1647825</xdr:colOff>
      <xdr:row>22</xdr:row>
      <xdr:rowOff>19050</xdr:rowOff>
    </xdr:to>
    <xdr:sp macro="" textlink="">
      <xdr:nvSpPr>
        <xdr:cNvPr id="13313" name="Line 1"/>
        <xdr:cNvSpPr>
          <a:spLocks noChangeShapeType="1"/>
        </xdr:cNvSpPr>
      </xdr:nvSpPr>
      <xdr:spPr bwMode="auto">
        <a:xfrm>
          <a:off x="1924050" y="1704975"/>
          <a:ext cx="0" cy="2657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114300</xdr:colOff>
      <xdr:row>9</xdr:row>
      <xdr:rowOff>9525</xdr:rowOff>
    </xdr:from>
    <xdr:to>
      <xdr:col>10</xdr:col>
      <xdr:colOff>114300</xdr:colOff>
      <xdr:row>22</xdr:row>
      <xdr:rowOff>9525</xdr:rowOff>
    </xdr:to>
    <xdr:sp macro="" textlink="">
      <xdr:nvSpPr>
        <xdr:cNvPr id="13314" name="Line 2"/>
        <xdr:cNvSpPr>
          <a:spLocks noChangeShapeType="1"/>
        </xdr:cNvSpPr>
      </xdr:nvSpPr>
      <xdr:spPr bwMode="auto">
        <a:xfrm>
          <a:off x="6800850" y="1704975"/>
          <a:ext cx="0" cy="2647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xdr:row>
      <xdr:rowOff>0</xdr:rowOff>
    </xdr:from>
    <xdr:to>
      <xdr:col>10</xdr:col>
      <xdr:colOff>0</xdr:colOff>
      <xdr:row>6</xdr:row>
      <xdr:rowOff>0</xdr:rowOff>
    </xdr:to>
    <xdr:sp macro="" textlink="">
      <xdr:nvSpPr>
        <xdr:cNvPr id="13315" name="Line 3"/>
        <xdr:cNvSpPr>
          <a:spLocks noChangeShapeType="1"/>
        </xdr:cNvSpPr>
      </xdr:nvSpPr>
      <xdr:spPr bwMode="auto">
        <a:xfrm>
          <a:off x="2038350" y="1152525"/>
          <a:ext cx="4648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oneCellAnchor>
    <xdr:from>
      <xdr:col>4</xdr:col>
      <xdr:colOff>193799</xdr:colOff>
      <xdr:row>18</xdr:row>
      <xdr:rowOff>61292</xdr:rowOff>
    </xdr:from>
    <xdr:ext cx="460126" cy="220317"/>
    <xdr:sp macro="" textlink="">
      <xdr:nvSpPr>
        <xdr:cNvPr id="13316" name="Text Box 4"/>
        <xdr:cNvSpPr txBox="1">
          <a:spLocks noChangeArrowheads="1"/>
        </xdr:cNvSpPr>
      </xdr:nvSpPr>
      <xdr:spPr bwMode="auto">
        <a:xfrm>
          <a:off x="3394199" y="3490292"/>
          <a:ext cx="460126" cy="220317"/>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100" b="0" i="0" u="none" strike="noStrike" baseline="0">
              <a:solidFill>
                <a:srgbClr val="000000"/>
              </a:solidFill>
              <a:latin typeface="ＭＳ Ｐ明朝"/>
              <a:ea typeface="ＭＳ Ｐ明朝"/>
            </a:rPr>
            <a:t>申請地</a:t>
          </a:r>
        </a:p>
      </xdr:txBody>
    </xdr:sp>
    <xdr:clientData/>
  </xdr:oneCellAnchor>
  <xdr:twoCellAnchor>
    <xdr:from>
      <xdr:col>7</xdr:col>
      <xdr:colOff>0</xdr:colOff>
      <xdr:row>9</xdr:row>
      <xdr:rowOff>219075</xdr:rowOff>
    </xdr:from>
    <xdr:to>
      <xdr:col>7</xdr:col>
      <xdr:colOff>0</xdr:colOff>
      <xdr:row>16</xdr:row>
      <xdr:rowOff>9525</xdr:rowOff>
    </xdr:to>
    <xdr:sp macro="" textlink="">
      <xdr:nvSpPr>
        <xdr:cNvPr id="13317" name="Line 5"/>
        <xdr:cNvSpPr>
          <a:spLocks noChangeShapeType="1"/>
        </xdr:cNvSpPr>
      </xdr:nvSpPr>
      <xdr:spPr bwMode="auto">
        <a:xfrm>
          <a:off x="5210175" y="1914525"/>
          <a:ext cx="0" cy="1066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editAs="oneCell">
    <xdr:from>
      <xdr:col>6</xdr:col>
      <xdr:colOff>590550</xdr:colOff>
      <xdr:row>12</xdr:row>
      <xdr:rowOff>38100</xdr:rowOff>
    </xdr:from>
    <xdr:to>
      <xdr:col>8</xdr:col>
      <xdr:colOff>685800</xdr:colOff>
      <xdr:row>13</xdr:row>
      <xdr:rowOff>9525</xdr:rowOff>
    </xdr:to>
    <xdr:sp macro="" textlink="">
      <xdr:nvSpPr>
        <xdr:cNvPr id="13318" name="Text Box 6"/>
        <xdr:cNvSpPr txBox="1">
          <a:spLocks noChangeArrowheads="1"/>
        </xdr:cNvSpPr>
      </xdr:nvSpPr>
      <xdr:spPr bwMode="auto">
        <a:xfrm>
          <a:off x="4953000" y="2257425"/>
          <a:ext cx="125730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明朝"/>
              <a:ea typeface="ＭＳ Ｐ明朝"/>
            </a:rPr>
            <a:t>Ｗ 道路の敷地幅</a:t>
          </a:r>
        </a:p>
      </xdr:txBody>
    </xdr:sp>
    <xdr:clientData/>
  </xdr:twoCellAnchor>
  <xdr:oneCellAnchor>
    <xdr:from>
      <xdr:col>1</xdr:col>
      <xdr:colOff>1447800</xdr:colOff>
      <xdr:row>17</xdr:row>
      <xdr:rowOff>9525</xdr:rowOff>
    </xdr:from>
    <xdr:ext cx="228600" cy="342900"/>
    <xdr:sp macro="" textlink="">
      <xdr:nvSpPr>
        <xdr:cNvPr id="13319" name="Text Box 7"/>
        <xdr:cNvSpPr txBox="1">
          <a:spLocks noChangeArrowheads="1"/>
        </xdr:cNvSpPr>
      </xdr:nvSpPr>
      <xdr:spPr bwMode="auto">
        <a:xfrm>
          <a:off x="1724025" y="3209925"/>
          <a:ext cx="2286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vert270" wrap="none" lIns="18288" tIns="18288" rIns="0" bIns="0" anchor="t" upright="1">
          <a:spAutoFit/>
        </a:bodyPr>
        <a:lstStyle/>
        <a:p>
          <a:pPr algn="r" rtl="0">
            <a:defRPr sz="1000"/>
          </a:pPr>
          <a:r>
            <a:rPr lang="ja-JP" altLang="en-US" sz="1100" b="0" i="0" u="none" strike="noStrike" baseline="0">
              <a:solidFill>
                <a:srgbClr val="000000"/>
              </a:solidFill>
              <a:latin typeface="ＭＳ Ｐ明朝"/>
              <a:ea typeface="ＭＳ Ｐ明朝"/>
            </a:rPr>
            <a:t>水路</a:t>
          </a:r>
        </a:p>
      </xdr:txBody>
    </xdr:sp>
    <xdr:clientData/>
  </xdr:oneCellAnchor>
  <xdr:oneCellAnchor>
    <xdr:from>
      <xdr:col>10</xdr:col>
      <xdr:colOff>114300</xdr:colOff>
      <xdr:row>17</xdr:row>
      <xdr:rowOff>19050</xdr:rowOff>
    </xdr:from>
    <xdr:ext cx="228600" cy="342900"/>
    <xdr:sp macro="" textlink="">
      <xdr:nvSpPr>
        <xdr:cNvPr id="13320" name="Text Box 8"/>
        <xdr:cNvSpPr txBox="1">
          <a:spLocks noChangeArrowheads="1"/>
        </xdr:cNvSpPr>
      </xdr:nvSpPr>
      <xdr:spPr bwMode="auto">
        <a:xfrm>
          <a:off x="6800850" y="3219450"/>
          <a:ext cx="2286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vert270" wrap="none" lIns="18288" tIns="18288" rIns="0" bIns="0" anchor="t" upright="1">
          <a:spAutoFit/>
        </a:bodyPr>
        <a:lstStyle/>
        <a:p>
          <a:pPr algn="r" rtl="0">
            <a:defRPr sz="1000"/>
          </a:pPr>
          <a:r>
            <a:rPr lang="ja-JP" altLang="en-US" sz="1100" b="0" i="0" u="none" strike="noStrike" baseline="0">
              <a:solidFill>
                <a:srgbClr val="000000"/>
              </a:solidFill>
              <a:latin typeface="ＭＳ Ｐ明朝"/>
              <a:ea typeface="ＭＳ Ｐ明朝"/>
            </a:rPr>
            <a:t>水路</a:t>
          </a:r>
        </a:p>
      </xdr:txBody>
    </xdr:sp>
    <xdr:clientData/>
  </xdr:oneCellAnchor>
  <xdr:oneCellAnchor>
    <xdr:from>
      <xdr:col>4</xdr:col>
      <xdr:colOff>600075</xdr:colOff>
      <xdr:row>4</xdr:row>
      <xdr:rowOff>114300</xdr:rowOff>
    </xdr:from>
    <xdr:ext cx="1104900" cy="209550"/>
    <xdr:sp macro="" textlink="">
      <xdr:nvSpPr>
        <xdr:cNvPr id="13321" name="Text Box 9"/>
        <xdr:cNvSpPr txBox="1">
          <a:spLocks noChangeArrowheads="1"/>
        </xdr:cNvSpPr>
      </xdr:nvSpPr>
      <xdr:spPr bwMode="auto">
        <a:xfrm>
          <a:off x="3800475" y="952500"/>
          <a:ext cx="11049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Ｌ：流末水路間隔</a:t>
          </a:r>
        </a:p>
      </xdr:txBody>
    </xdr:sp>
    <xdr:clientData/>
  </xdr:oneCellAnchor>
  <xdr:oneCellAnchor>
    <xdr:from>
      <xdr:col>4</xdr:col>
      <xdr:colOff>392683</xdr:colOff>
      <xdr:row>13</xdr:row>
      <xdr:rowOff>23192</xdr:rowOff>
    </xdr:from>
    <xdr:ext cx="1024383" cy="220317"/>
    <xdr:sp macro="" textlink="">
      <xdr:nvSpPr>
        <xdr:cNvPr id="13322" name="Text Box 10"/>
        <xdr:cNvSpPr txBox="1">
          <a:spLocks noChangeArrowheads="1"/>
        </xdr:cNvSpPr>
      </xdr:nvSpPr>
      <xdr:spPr bwMode="auto">
        <a:xfrm>
          <a:off x="3593083" y="2471117"/>
          <a:ext cx="1024383" cy="220317"/>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100" b="0" i="0" u="none" strike="noStrike" baseline="0">
              <a:solidFill>
                <a:srgbClr val="000000"/>
              </a:solidFill>
              <a:latin typeface="ＭＳ Ｐゴシック"/>
              <a:ea typeface="ＭＳ Ｐゴシック"/>
            </a:rPr>
            <a:t>道路区域（路面）</a:t>
          </a:r>
        </a:p>
      </xdr:txBody>
    </xdr:sp>
    <xdr:clientData/>
  </xdr:oneCellAnchor>
  <xdr:twoCellAnchor editAs="oneCell">
    <xdr:from>
      <xdr:col>2</xdr:col>
      <xdr:colOff>247650</xdr:colOff>
      <xdr:row>15</xdr:row>
      <xdr:rowOff>47625</xdr:rowOff>
    </xdr:from>
    <xdr:to>
      <xdr:col>3</xdr:col>
      <xdr:colOff>276225</xdr:colOff>
      <xdr:row>16</xdr:row>
      <xdr:rowOff>161925</xdr:rowOff>
    </xdr:to>
    <xdr:sp macro="" textlink="">
      <xdr:nvSpPr>
        <xdr:cNvPr id="13323" name="Text Box 11"/>
        <xdr:cNvSpPr txBox="1">
          <a:spLocks noChangeArrowheads="1"/>
        </xdr:cNvSpPr>
      </xdr:nvSpPr>
      <xdr:spPr bwMode="auto">
        <a:xfrm>
          <a:off x="2286000" y="2952750"/>
          <a:ext cx="8763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道路排水施設</a:t>
          </a:r>
        </a:p>
      </xdr:txBody>
    </xdr:sp>
    <xdr:clientData/>
  </xdr:twoCellAnchor>
  <xdr:twoCellAnchor>
    <xdr:from>
      <xdr:col>2</xdr:col>
      <xdr:colOff>0</xdr:colOff>
      <xdr:row>20</xdr:row>
      <xdr:rowOff>0</xdr:rowOff>
    </xdr:from>
    <xdr:to>
      <xdr:col>10</xdr:col>
      <xdr:colOff>0</xdr:colOff>
      <xdr:row>20</xdr:row>
      <xdr:rowOff>0</xdr:rowOff>
    </xdr:to>
    <xdr:sp macro="" textlink="">
      <xdr:nvSpPr>
        <xdr:cNvPr id="13324" name="Line 12"/>
        <xdr:cNvSpPr>
          <a:spLocks noChangeShapeType="1"/>
        </xdr:cNvSpPr>
      </xdr:nvSpPr>
      <xdr:spPr bwMode="auto">
        <a:xfrm>
          <a:off x="2038350" y="3886200"/>
          <a:ext cx="4648200" cy="0"/>
        </a:xfrm>
        <a:prstGeom prst="line">
          <a:avLst/>
        </a:prstGeom>
        <a:noFill/>
        <a:ln w="158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16</xdr:row>
      <xdr:rowOff>9525</xdr:rowOff>
    </xdr:from>
    <xdr:to>
      <xdr:col>7</xdr:col>
      <xdr:colOff>0</xdr:colOff>
      <xdr:row>19</xdr:row>
      <xdr:rowOff>219075</xdr:rowOff>
    </xdr:to>
    <xdr:sp macro="" textlink="">
      <xdr:nvSpPr>
        <xdr:cNvPr id="13325" name="Line 13"/>
        <xdr:cNvSpPr>
          <a:spLocks noChangeShapeType="1"/>
        </xdr:cNvSpPr>
      </xdr:nvSpPr>
      <xdr:spPr bwMode="auto">
        <a:xfrm>
          <a:off x="5210175" y="2981325"/>
          <a:ext cx="0" cy="895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editAs="oneCell">
    <xdr:from>
      <xdr:col>6</xdr:col>
      <xdr:colOff>638175</xdr:colOff>
      <xdr:row>17</xdr:row>
      <xdr:rowOff>171450</xdr:rowOff>
    </xdr:from>
    <xdr:to>
      <xdr:col>9</xdr:col>
      <xdr:colOff>85725</xdr:colOff>
      <xdr:row>18</xdr:row>
      <xdr:rowOff>152400</xdr:rowOff>
    </xdr:to>
    <xdr:sp macro="" textlink="">
      <xdr:nvSpPr>
        <xdr:cNvPr id="13326" name="Text Box 14"/>
        <xdr:cNvSpPr txBox="1">
          <a:spLocks noChangeArrowheads="1"/>
        </xdr:cNvSpPr>
      </xdr:nvSpPr>
      <xdr:spPr bwMode="auto">
        <a:xfrm>
          <a:off x="5000625" y="3371850"/>
          <a:ext cx="1457325" cy="2095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Ｂ 集水可能な沿道幅</a:t>
          </a:r>
        </a:p>
      </xdr:txBody>
    </xdr:sp>
    <xdr:clientData/>
  </xdr:twoCellAnchor>
  <xdr:twoCellAnchor editAs="oneCell">
    <xdr:from>
      <xdr:col>2</xdr:col>
      <xdr:colOff>238125</xdr:colOff>
      <xdr:row>9</xdr:row>
      <xdr:rowOff>76200</xdr:rowOff>
    </xdr:from>
    <xdr:to>
      <xdr:col>3</xdr:col>
      <xdr:colOff>295275</xdr:colOff>
      <xdr:row>10</xdr:row>
      <xdr:rowOff>19050</xdr:rowOff>
    </xdr:to>
    <xdr:sp macro="" textlink="">
      <xdr:nvSpPr>
        <xdr:cNvPr id="13327" name="Text Box 15"/>
        <xdr:cNvSpPr txBox="1">
          <a:spLocks noChangeArrowheads="1"/>
        </xdr:cNvSpPr>
      </xdr:nvSpPr>
      <xdr:spPr bwMode="auto">
        <a:xfrm>
          <a:off x="2276475" y="1771650"/>
          <a:ext cx="9048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道路排水施設</a:t>
          </a:r>
        </a:p>
      </xdr:txBody>
    </xdr:sp>
    <xdr:clientData/>
  </xdr:twoCellAnchor>
  <xdr:twoCellAnchor>
    <xdr:from>
      <xdr:col>0</xdr:col>
      <xdr:colOff>66675</xdr:colOff>
      <xdr:row>96</xdr:row>
      <xdr:rowOff>0</xdr:rowOff>
    </xdr:from>
    <xdr:to>
      <xdr:col>12</xdr:col>
      <xdr:colOff>790575</xdr:colOff>
      <xdr:row>96</xdr:row>
      <xdr:rowOff>0</xdr:rowOff>
    </xdr:to>
    <xdr:sp macro="" textlink="">
      <xdr:nvSpPr>
        <xdr:cNvPr id="13328" name="Line 16"/>
        <xdr:cNvSpPr>
          <a:spLocks noChangeShapeType="1"/>
        </xdr:cNvSpPr>
      </xdr:nvSpPr>
      <xdr:spPr bwMode="auto">
        <a:xfrm>
          <a:off x="66675" y="20364450"/>
          <a:ext cx="803910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lgDashDotDot"/>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51</xdr:row>
      <xdr:rowOff>76200</xdr:rowOff>
    </xdr:from>
    <xdr:to>
      <xdr:col>12</xdr:col>
      <xdr:colOff>762000</xdr:colOff>
      <xdr:row>51</xdr:row>
      <xdr:rowOff>76200</xdr:rowOff>
    </xdr:to>
    <xdr:sp macro="" textlink="">
      <xdr:nvSpPr>
        <xdr:cNvPr id="13329" name="Line 17"/>
        <xdr:cNvSpPr>
          <a:spLocks noChangeShapeType="1"/>
        </xdr:cNvSpPr>
      </xdr:nvSpPr>
      <xdr:spPr bwMode="auto">
        <a:xfrm>
          <a:off x="38100" y="9725025"/>
          <a:ext cx="803910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lgDashDotDot"/>
          <a:round/>
          <a:headEnd/>
          <a:tailEnd/>
        </a:ln>
        <a:extLst>
          <a:ext uri="{909E8E84-426E-40DD-AFC4-6F175D3DCCD1}">
            <a14:hiddenFill xmlns:a14="http://schemas.microsoft.com/office/drawing/2010/main">
              <a:noFill/>
            </a14:hiddenFill>
          </a:ext>
        </a:extLst>
      </xdr:spPr>
    </xdr:sp>
    <xdr:clientData/>
  </xdr:twoCellAnchor>
  <xdr:twoCellAnchor>
    <xdr:from>
      <xdr:col>7</xdr:col>
      <xdr:colOff>123825</xdr:colOff>
      <xdr:row>23</xdr:row>
      <xdr:rowOff>133350</xdr:rowOff>
    </xdr:from>
    <xdr:to>
      <xdr:col>10</xdr:col>
      <xdr:colOff>219075</xdr:colOff>
      <xdr:row>25</xdr:row>
      <xdr:rowOff>104775</xdr:rowOff>
    </xdr:to>
    <xdr:sp macro="" textlink="">
      <xdr:nvSpPr>
        <xdr:cNvPr id="13330" name="Rectangle 18"/>
        <xdr:cNvSpPr>
          <a:spLocks noChangeArrowheads="1"/>
        </xdr:cNvSpPr>
      </xdr:nvSpPr>
      <xdr:spPr bwMode="auto">
        <a:xfrm>
          <a:off x="5334000" y="4705350"/>
          <a:ext cx="1571625" cy="428625"/>
        </a:xfrm>
        <a:prstGeom prst="rect">
          <a:avLst/>
        </a:prstGeom>
        <a:noFill/>
        <a:ln w="19050">
          <a:solidFill>
            <a:srgbClr xmlns:mc="http://schemas.openxmlformats.org/markup-compatibility/2006" xmlns:a14="http://schemas.microsoft.com/office/drawing/2010/main" val="0000FF" mc:Ignorable="a14" a14:legacySpreadsheetColorIndex="12"/>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1647825</xdr:colOff>
      <xdr:row>9</xdr:row>
      <xdr:rowOff>9525</xdr:rowOff>
    </xdr:from>
    <xdr:to>
      <xdr:col>1</xdr:col>
      <xdr:colOff>1647825</xdr:colOff>
      <xdr:row>22</xdr:row>
      <xdr:rowOff>19050</xdr:rowOff>
    </xdr:to>
    <xdr:sp macro="" textlink="">
      <xdr:nvSpPr>
        <xdr:cNvPr id="16385" name="Line 1"/>
        <xdr:cNvSpPr>
          <a:spLocks noChangeShapeType="1"/>
        </xdr:cNvSpPr>
      </xdr:nvSpPr>
      <xdr:spPr bwMode="auto">
        <a:xfrm>
          <a:off x="1924050" y="1704975"/>
          <a:ext cx="0" cy="2657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114300</xdr:colOff>
      <xdr:row>9</xdr:row>
      <xdr:rowOff>9525</xdr:rowOff>
    </xdr:from>
    <xdr:to>
      <xdr:col>10</xdr:col>
      <xdr:colOff>114300</xdr:colOff>
      <xdr:row>22</xdr:row>
      <xdr:rowOff>9525</xdr:rowOff>
    </xdr:to>
    <xdr:sp macro="" textlink="">
      <xdr:nvSpPr>
        <xdr:cNvPr id="16386" name="Line 2"/>
        <xdr:cNvSpPr>
          <a:spLocks noChangeShapeType="1"/>
        </xdr:cNvSpPr>
      </xdr:nvSpPr>
      <xdr:spPr bwMode="auto">
        <a:xfrm>
          <a:off x="6800850" y="1704975"/>
          <a:ext cx="0" cy="2647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xdr:row>
      <xdr:rowOff>0</xdr:rowOff>
    </xdr:from>
    <xdr:to>
      <xdr:col>10</xdr:col>
      <xdr:colOff>0</xdr:colOff>
      <xdr:row>6</xdr:row>
      <xdr:rowOff>0</xdr:rowOff>
    </xdr:to>
    <xdr:sp macro="" textlink="">
      <xdr:nvSpPr>
        <xdr:cNvPr id="16387" name="Line 3"/>
        <xdr:cNvSpPr>
          <a:spLocks noChangeShapeType="1"/>
        </xdr:cNvSpPr>
      </xdr:nvSpPr>
      <xdr:spPr bwMode="auto">
        <a:xfrm>
          <a:off x="2038350" y="1152525"/>
          <a:ext cx="4648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oneCellAnchor>
    <xdr:from>
      <xdr:col>4</xdr:col>
      <xdr:colOff>193799</xdr:colOff>
      <xdr:row>18</xdr:row>
      <xdr:rowOff>61292</xdr:rowOff>
    </xdr:from>
    <xdr:ext cx="460126" cy="220317"/>
    <xdr:sp macro="" textlink="">
      <xdr:nvSpPr>
        <xdr:cNvPr id="16388" name="Text Box 4"/>
        <xdr:cNvSpPr txBox="1">
          <a:spLocks noChangeArrowheads="1"/>
        </xdr:cNvSpPr>
      </xdr:nvSpPr>
      <xdr:spPr bwMode="auto">
        <a:xfrm>
          <a:off x="3394199" y="3490292"/>
          <a:ext cx="460126" cy="220317"/>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100" b="0" i="0" u="none" strike="noStrike" baseline="0">
              <a:solidFill>
                <a:srgbClr val="000000"/>
              </a:solidFill>
              <a:latin typeface="ＭＳ Ｐ明朝"/>
              <a:ea typeface="ＭＳ Ｐ明朝"/>
            </a:rPr>
            <a:t>申請地</a:t>
          </a:r>
        </a:p>
      </xdr:txBody>
    </xdr:sp>
    <xdr:clientData/>
  </xdr:oneCellAnchor>
  <xdr:twoCellAnchor>
    <xdr:from>
      <xdr:col>7</xdr:col>
      <xdr:colOff>0</xdr:colOff>
      <xdr:row>9</xdr:row>
      <xdr:rowOff>219075</xdr:rowOff>
    </xdr:from>
    <xdr:to>
      <xdr:col>7</xdr:col>
      <xdr:colOff>0</xdr:colOff>
      <xdr:row>16</xdr:row>
      <xdr:rowOff>9525</xdr:rowOff>
    </xdr:to>
    <xdr:sp macro="" textlink="">
      <xdr:nvSpPr>
        <xdr:cNvPr id="16389" name="Line 5"/>
        <xdr:cNvSpPr>
          <a:spLocks noChangeShapeType="1"/>
        </xdr:cNvSpPr>
      </xdr:nvSpPr>
      <xdr:spPr bwMode="auto">
        <a:xfrm>
          <a:off x="5210175" y="1914525"/>
          <a:ext cx="0" cy="1066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editAs="oneCell">
    <xdr:from>
      <xdr:col>6</xdr:col>
      <xdr:colOff>590550</xdr:colOff>
      <xdr:row>12</xdr:row>
      <xdr:rowOff>38100</xdr:rowOff>
    </xdr:from>
    <xdr:to>
      <xdr:col>8</xdr:col>
      <xdr:colOff>685800</xdr:colOff>
      <xdr:row>13</xdr:row>
      <xdr:rowOff>9525</xdr:rowOff>
    </xdr:to>
    <xdr:sp macro="" textlink="">
      <xdr:nvSpPr>
        <xdr:cNvPr id="16390" name="Text Box 6"/>
        <xdr:cNvSpPr txBox="1">
          <a:spLocks noChangeArrowheads="1"/>
        </xdr:cNvSpPr>
      </xdr:nvSpPr>
      <xdr:spPr bwMode="auto">
        <a:xfrm>
          <a:off x="4953000" y="2257425"/>
          <a:ext cx="125730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明朝"/>
              <a:ea typeface="ＭＳ Ｐ明朝"/>
            </a:rPr>
            <a:t>Ｗ 道路の敷地幅</a:t>
          </a:r>
        </a:p>
      </xdr:txBody>
    </xdr:sp>
    <xdr:clientData/>
  </xdr:twoCellAnchor>
  <xdr:oneCellAnchor>
    <xdr:from>
      <xdr:col>1</xdr:col>
      <xdr:colOff>1447800</xdr:colOff>
      <xdr:row>17</xdr:row>
      <xdr:rowOff>9525</xdr:rowOff>
    </xdr:from>
    <xdr:ext cx="228600" cy="342900"/>
    <xdr:sp macro="" textlink="">
      <xdr:nvSpPr>
        <xdr:cNvPr id="16391" name="Text Box 7"/>
        <xdr:cNvSpPr txBox="1">
          <a:spLocks noChangeArrowheads="1"/>
        </xdr:cNvSpPr>
      </xdr:nvSpPr>
      <xdr:spPr bwMode="auto">
        <a:xfrm>
          <a:off x="1724025" y="3209925"/>
          <a:ext cx="2286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vert270" wrap="none" lIns="18288" tIns="18288" rIns="0" bIns="0" anchor="t" upright="1">
          <a:spAutoFit/>
        </a:bodyPr>
        <a:lstStyle/>
        <a:p>
          <a:pPr algn="r" rtl="0">
            <a:defRPr sz="1000"/>
          </a:pPr>
          <a:r>
            <a:rPr lang="ja-JP" altLang="en-US" sz="1100" b="0" i="0" u="none" strike="noStrike" baseline="0">
              <a:solidFill>
                <a:srgbClr val="000000"/>
              </a:solidFill>
              <a:latin typeface="ＭＳ Ｐ明朝"/>
              <a:ea typeface="ＭＳ Ｐ明朝"/>
            </a:rPr>
            <a:t>水路</a:t>
          </a:r>
        </a:p>
      </xdr:txBody>
    </xdr:sp>
    <xdr:clientData/>
  </xdr:oneCellAnchor>
  <xdr:oneCellAnchor>
    <xdr:from>
      <xdr:col>10</xdr:col>
      <xdr:colOff>114300</xdr:colOff>
      <xdr:row>17</xdr:row>
      <xdr:rowOff>19050</xdr:rowOff>
    </xdr:from>
    <xdr:ext cx="228600" cy="342900"/>
    <xdr:sp macro="" textlink="">
      <xdr:nvSpPr>
        <xdr:cNvPr id="16392" name="Text Box 8"/>
        <xdr:cNvSpPr txBox="1">
          <a:spLocks noChangeArrowheads="1"/>
        </xdr:cNvSpPr>
      </xdr:nvSpPr>
      <xdr:spPr bwMode="auto">
        <a:xfrm>
          <a:off x="6800850" y="3219450"/>
          <a:ext cx="2286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vert270" wrap="none" lIns="18288" tIns="18288" rIns="0" bIns="0" anchor="t" upright="1">
          <a:spAutoFit/>
        </a:bodyPr>
        <a:lstStyle/>
        <a:p>
          <a:pPr algn="r" rtl="0">
            <a:defRPr sz="1000"/>
          </a:pPr>
          <a:r>
            <a:rPr lang="ja-JP" altLang="en-US" sz="1100" b="0" i="0" u="none" strike="noStrike" baseline="0">
              <a:solidFill>
                <a:srgbClr val="000000"/>
              </a:solidFill>
              <a:latin typeface="ＭＳ Ｐ明朝"/>
              <a:ea typeface="ＭＳ Ｐ明朝"/>
            </a:rPr>
            <a:t>水路</a:t>
          </a:r>
        </a:p>
      </xdr:txBody>
    </xdr:sp>
    <xdr:clientData/>
  </xdr:oneCellAnchor>
  <xdr:oneCellAnchor>
    <xdr:from>
      <xdr:col>4</xdr:col>
      <xdr:colOff>600075</xdr:colOff>
      <xdr:row>4</xdr:row>
      <xdr:rowOff>114300</xdr:rowOff>
    </xdr:from>
    <xdr:ext cx="1104900" cy="209550"/>
    <xdr:sp macro="" textlink="">
      <xdr:nvSpPr>
        <xdr:cNvPr id="16393" name="Text Box 9"/>
        <xdr:cNvSpPr txBox="1">
          <a:spLocks noChangeArrowheads="1"/>
        </xdr:cNvSpPr>
      </xdr:nvSpPr>
      <xdr:spPr bwMode="auto">
        <a:xfrm>
          <a:off x="3800475" y="952500"/>
          <a:ext cx="11049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Ｌ：流末水路間隔</a:t>
          </a:r>
        </a:p>
      </xdr:txBody>
    </xdr:sp>
    <xdr:clientData/>
  </xdr:oneCellAnchor>
  <xdr:oneCellAnchor>
    <xdr:from>
      <xdr:col>4</xdr:col>
      <xdr:colOff>392683</xdr:colOff>
      <xdr:row>13</xdr:row>
      <xdr:rowOff>23192</xdr:rowOff>
    </xdr:from>
    <xdr:ext cx="1024383" cy="220317"/>
    <xdr:sp macro="" textlink="">
      <xdr:nvSpPr>
        <xdr:cNvPr id="16394" name="Text Box 10"/>
        <xdr:cNvSpPr txBox="1">
          <a:spLocks noChangeArrowheads="1"/>
        </xdr:cNvSpPr>
      </xdr:nvSpPr>
      <xdr:spPr bwMode="auto">
        <a:xfrm>
          <a:off x="3593083" y="2471117"/>
          <a:ext cx="1024383" cy="220317"/>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100" b="0" i="0" u="none" strike="noStrike" baseline="0">
              <a:solidFill>
                <a:srgbClr val="000000"/>
              </a:solidFill>
              <a:latin typeface="ＭＳ Ｐゴシック"/>
              <a:ea typeface="ＭＳ Ｐゴシック"/>
            </a:rPr>
            <a:t>道路区域（路面）</a:t>
          </a:r>
        </a:p>
      </xdr:txBody>
    </xdr:sp>
    <xdr:clientData/>
  </xdr:oneCellAnchor>
  <xdr:twoCellAnchor editAs="oneCell">
    <xdr:from>
      <xdr:col>2</xdr:col>
      <xdr:colOff>247650</xdr:colOff>
      <xdr:row>15</xdr:row>
      <xdr:rowOff>47625</xdr:rowOff>
    </xdr:from>
    <xdr:to>
      <xdr:col>3</xdr:col>
      <xdr:colOff>276225</xdr:colOff>
      <xdr:row>16</xdr:row>
      <xdr:rowOff>161925</xdr:rowOff>
    </xdr:to>
    <xdr:sp macro="" textlink="">
      <xdr:nvSpPr>
        <xdr:cNvPr id="16395" name="Text Box 11"/>
        <xdr:cNvSpPr txBox="1">
          <a:spLocks noChangeArrowheads="1"/>
        </xdr:cNvSpPr>
      </xdr:nvSpPr>
      <xdr:spPr bwMode="auto">
        <a:xfrm>
          <a:off x="2286000" y="2952750"/>
          <a:ext cx="8763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道路排水施設</a:t>
          </a:r>
        </a:p>
      </xdr:txBody>
    </xdr:sp>
    <xdr:clientData/>
  </xdr:twoCellAnchor>
  <xdr:twoCellAnchor>
    <xdr:from>
      <xdr:col>2</xdr:col>
      <xdr:colOff>0</xdr:colOff>
      <xdr:row>20</xdr:row>
      <xdr:rowOff>0</xdr:rowOff>
    </xdr:from>
    <xdr:to>
      <xdr:col>10</xdr:col>
      <xdr:colOff>0</xdr:colOff>
      <xdr:row>20</xdr:row>
      <xdr:rowOff>0</xdr:rowOff>
    </xdr:to>
    <xdr:sp macro="" textlink="">
      <xdr:nvSpPr>
        <xdr:cNvPr id="16396" name="Line 12"/>
        <xdr:cNvSpPr>
          <a:spLocks noChangeShapeType="1"/>
        </xdr:cNvSpPr>
      </xdr:nvSpPr>
      <xdr:spPr bwMode="auto">
        <a:xfrm>
          <a:off x="2038350" y="3886200"/>
          <a:ext cx="4648200" cy="0"/>
        </a:xfrm>
        <a:prstGeom prst="line">
          <a:avLst/>
        </a:prstGeom>
        <a:noFill/>
        <a:ln w="158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16</xdr:row>
      <xdr:rowOff>9525</xdr:rowOff>
    </xdr:from>
    <xdr:to>
      <xdr:col>7</xdr:col>
      <xdr:colOff>0</xdr:colOff>
      <xdr:row>19</xdr:row>
      <xdr:rowOff>219075</xdr:rowOff>
    </xdr:to>
    <xdr:sp macro="" textlink="">
      <xdr:nvSpPr>
        <xdr:cNvPr id="16397" name="Line 13"/>
        <xdr:cNvSpPr>
          <a:spLocks noChangeShapeType="1"/>
        </xdr:cNvSpPr>
      </xdr:nvSpPr>
      <xdr:spPr bwMode="auto">
        <a:xfrm>
          <a:off x="5210175" y="2981325"/>
          <a:ext cx="0" cy="895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editAs="oneCell">
    <xdr:from>
      <xdr:col>6</xdr:col>
      <xdr:colOff>638175</xdr:colOff>
      <xdr:row>17</xdr:row>
      <xdr:rowOff>171450</xdr:rowOff>
    </xdr:from>
    <xdr:to>
      <xdr:col>9</xdr:col>
      <xdr:colOff>85725</xdr:colOff>
      <xdr:row>18</xdr:row>
      <xdr:rowOff>152400</xdr:rowOff>
    </xdr:to>
    <xdr:sp macro="" textlink="">
      <xdr:nvSpPr>
        <xdr:cNvPr id="16398" name="Text Box 14"/>
        <xdr:cNvSpPr txBox="1">
          <a:spLocks noChangeArrowheads="1"/>
        </xdr:cNvSpPr>
      </xdr:nvSpPr>
      <xdr:spPr bwMode="auto">
        <a:xfrm>
          <a:off x="5000625" y="3371850"/>
          <a:ext cx="1457325" cy="2095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Ｂ 集水可能な沿道幅</a:t>
          </a:r>
        </a:p>
      </xdr:txBody>
    </xdr:sp>
    <xdr:clientData/>
  </xdr:twoCellAnchor>
  <xdr:twoCellAnchor editAs="oneCell">
    <xdr:from>
      <xdr:col>2</xdr:col>
      <xdr:colOff>238125</xdr:colOff>
      <xdr:row>9</xdr:row>
      <xdr:rowOff>76200</xdr:rowOff>
    </xdr:from>
    <xdr:to>
      <xdr:col>3</xdr:col>
      <xdr:colOff>295275</xdr:colOff>
      <xdr:row>10</xdr:row>
      <xdr:rowOff>19050</xdr:rowOff>
    </xdr:to>
    <xdr:sp macro="" textlink="">
      <xdr:nvSpPr>
        <xdr:cNvPr id="16399" name="Text Box 15"/>
        <xdr:cNvSpPr txBox="1">
          <a:spLocks noChangeArrowheads="1"/>
        </xdr:cNvSpPr>
      </xdr:nvSpPr>
      <xdr:spPr bwMode="auto">
        <a:xfrm>
          <a:off x="2276475" y="1771650"/>
          <a:ext cx="9048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道路排水施設</a:t>
          </a:r>
        </a:p>
      </xdr:txBody>
    </xdr:sp>
    <xdr:clientData/>
  </xdr:twoCellAnchor>
  <xdr:twoCellAnchor>
    <xdr:from>
      <xdr:col>0</xdr:col>
      <xdr:colOff>66675</xdr:colOff>
      <xdr:row>96</xdr:row>
      <xdr:rowOff>0</xdr:rowOff>
    </xdr:from>
    <xdr:to>
      <xdr:col>12</xdr:col>
      <xdr:colOff>790575</xdr:colOff>
      <xdr:row>96</xdr:row>
      <xdr:rowOff>0</xdr:rowOff>
    </xdr:to>
    <xdr:sp macro="" textlink="">
      <xdr:nvSpPr>
        <xdr:cNvPr id="16400" name="Line 16"/>
        <xdr:cNvSpPr>
          <a:spLocks noChangeShapeType="1"/>
        </xdr:cNvSpPr>
      </xdr:nvSpPr>
      <xdr:spPr bwMode="auto">
        <a:xfrm>
          <a:off x="66675" y="20364450"/>
          <a:ext cx="803910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lgDashDotDot"/>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51</xdr:row>
      <xdr:rowOff>76200</xdr:rowOff>
    </xdr:from>
    <xdr:to>
      <xdr:col>12</xdr:col>
      <xdr:colOff>762000</xdr:colOff>
      <xdr:row>51</xdr:row>
      <xdr:rowOff>76200</xdr:rowOff>
    </xdr:to>
    <xdr:sp macro="" textlink="">
      <xdr:nvSpPr>
        <xdr:cNvPr id="16401" name="Line 17"/>
        <xdr:cNvSpPr>
          <a:spLocks noChangeShapeType="1"/>
        </xdr:cNvSpPr>
      </xdr:nvSpPr>
      <xdr:spPr bwMode="auto">
        <a:xfrm>
          <a:off x="38100" y="9725025"/>
          <a:ext cx="803910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lgDashDotDot"/>
          <a:round/>
          <a:headEnd/>
          <a:tailEnd/>
        </a:ln>
        <a:extLst>
          <a:ext uri="{909E8E84-426E-40DD-AFC4-6F175D3DCCD1}">
            <a14:hiddenFill xmlns:a14="http://schemas.microsoft.com/office/drawing/2010/main">
              <a:noFill/>
            </a14:hiddenFill>
          </a:ext>
        </a:extLst>
      </xdr:spPr>
    </xdr:sp>
    <xdr:clientData/>
  </xdr:twoCellAnchor>
  <xdr:twoCellAnchor>
    <xdr:from>
      <xdr:col>7</xdr:col>
      <xdr:colOff>123825</xdr:colOff>
      <xdr:row>23</xdr:row>
      <xdr:rowOff>133350</xdr:rowOff>
    </xdr:from>
    <xdr:to>
      <xdr:col>10</xdr:col>
      <xdr:colOff>219075</xdr:colOff>
      <xdr:row>25</xdr:row>
      <xdr:rowOff>104775</xdr:rowOff>
    </xdr:to>
    <xdr:sp macro="" textlink="">
      <xdr:nvSpPr>
        <xdr:cNvPr id="16402" name="Rectangle 18"/>
        <xdr:cNvSpPr>
          <a:spLocks noChangeArrowheads="1"/>
        </xdr:cNvSpPr>
      </xdr:nvSpPr>
      <xdr:spPr bwMode="auto">
        <a:xfrm>
          <a:off x="5334000" y="4705350"/>
          <a:ext cx="1571625" cy="428625"/>
        </a:xfrm>
        <a:prstGeom prst="rect">
          <a:avLst/>
        </a:prstGeom>
        <a:noFill/>
        <a:ln w="19050">
          <a:solidFill>
            <a:srgbClr xmlns:mc="http://schemas.openxmlformats.org/markup-compatibility/2006" xmlns:a14="http://schemas.microsoft.com/office/drawing/2010/main" val="0000FF" mc:Ignorable="a14" a14:legacySpreadsheetColorIndex="12"/>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1638300</xdr:colOff>
      <xdr:row>7</xdr:row>
      <xdr:rowOff>0</xdr:rowOff>
    </xdr:from>
    <xdr:to>
      <xdr:col>1</xdr:col>
      <xdr:colOff>1638300</xdr:colOff>
      <xdr:row>17</xdr:row>
      <xdr:rowOff>9525</xdr:rowOff>
    </xdr:to>
    <xdr:sp macro="" textlink="">
      <xdr:nvSpPr>
        <xdr:cNvPr id="1025" name="Line 1"/>
        <xdr:cNvSpPr>
          <a:spLocks noChangeShapeType="1"/>
        </xdr:cNvSpPr>
      </xdr:nvSpPr>
      <xdr:spPr bwMode="auto">
        <a:xfrm>
          <a:off x="1914525" y="1200150"/>
          <a:ext cx="0" cy="1971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123825</xdr:colOff>
      <xdr:row>7</xdr:row>
      <xdr:rowOff>19050</xdr:rowOff>
    </xdr:from>
    <xdr:to>
      <xdr:col>10</xdr:col>
      <xdr:colOff>123825</xdr:colOff>
      <xdr:row>17</xdr:row>
      <xdr:rowOff>9525</xdr:rowOff>
    </xdr:to>
    <xdr:sp macro="" textlink="">
      <xdr:nvSpPr>
        <xdr:cNvPr id="1026" name="Line 2"/>
        <xdr:cNvSpPr>
          <a:spLocks noChangeShapeType="1"/>
        </xdr:cNvSpPr>
      </xdr:nvSpPr>
      <xdr:spPr bwMode="auto">
        <a:xfrm>
          <a:off x="6810375" y="1219200"/>
          <a:ext cx="0" cy="1952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4</xdr:row>
      <xdr:rowOff>0</xdr:rowOff>
    </xdr:from>
    <xdr:to>
      <xdr:col>10</xdr:col>
      <xdr:colOff>0</xdr:colOff>
      <xdr:row>4</xdr:row>
      <xdr:rowOff>0</xdr:rowOff>
    </xdr:to>
    <xdr:sp macro="" textlink="">
      <xdr:nvSpPr>
        <xdr:cNvPr id="1027" name="Line 3"/>
        <xdr:cNvSpPr>
          <a:spLocks noChangeShapeType="1"/>
        </xdr:cNvSpPr>
      </xdr:nvSpPr>
      <xdr:spPr bwMode="auto">
        <a:xfrm>
          <a:off x="2038350" y="657225"/>
          <a:ext cx="4648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oneCellAnchor>
    <xdr:from>
      <xdr:col>4</xdr:col>
      <xdr:colOff>184274</xdr:colOff>
      <xdr:row>15</xdr:row>
      <xdr:rowOff>23192</xdr:rowOff>
    </xdr:from>
    <xdr:ext cx="460126" cy="220317"/>
    <xdr:sp macro="" textlink="">
      <xdr:nvSpPr>
        <xdr:cNvPr id="1028" name="Text Box 4"/>
        <xdr:cNvSpPr txBox="1">
          <a:spLocks noChangeArrowheads="1"/>
        </xdr:cNvSpPr>
      </xdr:nvSpPr>
      <xdr:spPr bwMode="auto">
        <a:xfrm>
          <a:off x="3384674" y="2728292"/>
          <a:ext cx="460126" cy="220317"/>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100" b="0" i="0" u="none" strike="noStrike" baseline="0">
              <a:solidFill>
                <a:srgbClr val="000000"/>
              </a:solidFill>
              <a:latin typeface="ＭＳ Ｐ明朝"/>
              <a:ea typeface="ＭＳ Ｐ明朝"/>
            </a:rPr>
            <a:t>申請地</a:t>
          </a:r>
        </a:p>
      </xdr:txBody>
    </xdr:sp>
    <xdr:clientData/>
  </xdr:oneCellAnchor>
  <xdr:twoCellAnchor>
    <xdr:from>
      <xdr:col>7</xdr:col>
      <xdr:colOff>0</xdr:colOff>
      <xdr:row>7</xdr:row>
      <xdr:rowOff>219075</xdr:rowOff>
    </xdr:from>
    <xdr:to>
      <xdr:col>7</xdr:col>
      <xdr:colOff>0</xdr:colOff>
      <xdr:row>14</xdr:row>
      <xdr:rowOff>0</xdr:rowOff>
    </xdr:to>
    <xdr:sp macro="" textlink="">
      <xdr:nvSpPr>
        <xdr:cNvPr id="1029" name="Line 5"/>
        <xdr:cNvSpPr>
          <a:spLocks noChangeShapeType="1"/>
        </xdr:cNvSpPr>
      </xdr:nvSpPr>
      <xdr:spPr bwMode="auto">
        <a:xfrm>
          <a:off x="5210175" y="1419225"/>
          <a:ext cx="0" cy="1057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oneCellAnchor>
    <xdr:from>
      <xdr:col>7</xdr:col>
      <xdr:colOff>28575</xdr:colOff>
      <xdr:row>10</xdr:row>
      <xdr:rowOff>0</xdr:rowOff>
    </xdr:from>
    <xdr:ext cx="228600" cy="619125"/>
    <xdr:sp macro="" textlink="">
      <xdr:nvSpPr>
        <xdr:cNvPr id="1030" name="Text Box 6"/>
        <xdr:cNvSpPr txBox="1">
          <a:spLocks noChangeArrowheads="1"/>
        </xdr:cNvSpPr>
      </xdr:nvSpPr>
      <xdr:spPr bwMode="auto">
        <a:xfrm>
          <a:off x="5238750" y="1724025"/>
          <a:ext cx="228600" cy="619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vert270" wrap="none" lIns="18288" tIns="18288" rIns="0" bIns="0" anchor="t" upright="1">
          <a:spAutoFit/>
        </a:bodyPr>
        <a:lstStyle/>
        <a:p>
          <a:pPr algn="r" rtl="0">
            <a:defRPr sz="1000"/>
          </a:pPr>
          <a:r>
            <a:rPr lang="ja-JP" altLang="en-US" sz="1100" b="0" i="0" u="none" strike="noStrike" baseline="0">
              <a:solidFill>
                <a:srgbClr val="000000"/>
              </a:solidFill>
              <a:latin typeface="ＭＳ Ｐ明朝"/>
              <a:ea typeface="ＭＳ Ｐ明朝"/>
            </a:rPr>
            <a:t>路面の幅</a:t>
          </a:r>
        </a:p>
      </xdr:txBody>
    </xdr:sp>
    <xdr:clientData/>
  </xdr:oneCellAnchor>
  <xdr:oneCellAnchor>
    <xdr:from>
      <xdr:col>1</xdr:col>
      <xdr:colOff>1428750</xdr:colOff>
      <xdr:row>15</xdr:row>
      <xdr:rowOff>0</xdr:rowOff>
    </xdr:from>
    <xdr:ext cx="228600" cy="342900"/>
    <xdr:sp macro="" textlink="">
      <xdr:nvSpPr>
        <xdr:cNvPr id="1031" name="Text Box 7"/>
        <xdr:cNvSpPr txBox="1">
          <a:spLocks noChangeArrowheads="1"/>
        </xdr:cNvSpPr>
      </xdr:nvSpPr>
      <xdr:spPr bwMode="auto">
        <a:xfrm>
          <a:off x="1704975" y="2705100"/>
          <a:ext cx="2286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vert270" wrap="none" lIns="18288" tIns="18288" rIns="0" bIns="0" anchor="t" upright="1">
          <a:spAutoFit/>
        </a:bodyPr>
        <a:lstStyle/>
        <a:p>
          <a:pPr algn="r" rtl="0">
            <a:defRPr sz="1000"/>
          </a:pPr>
          <a:r>
            <a:rPr lang="ja-JP" altLang="en-US" sz="1100" b="0" i="0" u="none" strike="noStrike" baseline="0">
              <a:solidFill>
                <a:srgbClr val="000000"/>
              </a:solidFill>
              <a:latin typeface="ＭＳ Ｐ明朝"/>
              <a:ea typeface="ＭＳ Ｐ明朝"/>
            </a:rPr>
            <a:t>水路</a:t>
          </a:r>
        </a:p>
      </xdr:txBody>
    </xdr:sp>
    <xdr:clientData/>
  </xdr:oneCellAnchor>
  <xdr:oneCellAnchor>
    <xdr:from>
      <xdr:col>10</xdr:col>
      <xdr:colOff>142875</xdr:colOff>
      <xdr:row>15</xdr:row>
      <xdr:rowOff>0</xdr:rowOff>
    </xdr:from>
    <xdr:ext cx="228600" cy="342900"/>
    <xdr:sp macro="" textlink="">
      <xdr:nvSpPr>
        <xdr:cNvPr id="1032" name="Text Box 8"/>
        <xdr:cNvSpPr txBox="1">
          <a:spLocks noChangeArrowheads="1"/>
        </xdr:cNvSpPr>
      </xdr:nvSpPr>
      <xdr:spPr bwMode="auto">
        <a:xfrm>
          <a:off x="6829425" y="2705100"/>
          <a:ext cx="2286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vert270" wrap="none" lIns="18288" tIns="18288" rIns="0" bIns="0" anchor="t" upright="1">
          <a:spAutoFit/>
        </a:bodyPr>
        <a:lstStyle/>
        <a:p>
          <a:pPr algn="r" rtl="0">
            <a:defRPr sz="1000"/>
          </a:pPr>
          <a:r>
            <a:rPr lang="ja-JP" altLang="en-US" sz="1100" b="0" i="0" u="none" strike="noStrike" baseline="0">
              <a:solidFill>
                <a:srgbClr val="000000"/>
              </a:solidFill>
              <a:latin typeface="ＭＳ Ｐ明朝"/>
              <a:ea typeface="ＭＳ Ｐ明朝"/>
            </a:rPr>
            <a:t>水路</a:t>
          </a:r>
        </a:p>
      </xdr:txBody>
    </xdr:sp>
    <xdr:clientData/>
  </xdr:oneCellAnchor>
  <xdr:oneCellAnchor>
    <xdr:from>
      <xdr:col>4</xdr:col>
      <xdr:colOff>600075</xdr:colOff>
      <xdr:row>2</xdr:row>
      <xdr:rowOff>114300</xdr:rowOff>
    </xdr:from>
    <xdr:ext cx="1104900" cy="209550"/>
    <xdr:sp macro="" textlink="">
      <xdr:nvSpPr>
        <xdr:cNvPr id="1033" name="Text Box 9"/>
        <xdr:cNvSpPr txBox="1">
          <a:spLocks noChangeArrowheads="1"/>
        </xdr:cNvSpPr>
      </xdr:nvSpPr>
      <xdr:spPr bwMode="auto">
        <a:xfrm>
          <a:off x="3800475" y="457200"/>
          <a:ext cx="11049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Ｌ：流末水路間隔</a:t>
          </a:r>
        </a:p>
      </xdr:txBody>
    </xdr:sp>
    <xdr:clientData/>
  </xdr:oneCellAnchor>
  <xdr:twoCellAnchor>
    <xdr:from>
      <xdr:col>2</xdr:col>
      <xdr:colOff>0</xdr:colOff>
      <xdr:row>14</xdr:row>
      <xdr:rowOff>0</xdr:rowOff>
    </xdr:from>
    <xdr:to>
      <xdr:col>10</xdr:col>
      <xdr:colOff>0</xdr:colOff>
      <xdr:row>18</xdr:row>
      <xdr:rowOff>19050</xdr:rowOff>
    </xdr:to>
    <xdr:sp macro="" textlink="">
      <xdr:nvSpPr>
        <xdr:cNvPr id="1034" name="Freeform 10"/>
        <xdr:cNvSpPr>
          <a:spLocks/>
        </xdr:cNvSpPr>
      </xdr:nvSpPr>
      <xdr:spPr bwMode="auto">
        <a:xfrm>
          <a:off x="2038350" y="2476500"/>
          <a:ext cx="4648200" cy="933450"/>
        </a:xfrm>
        <a:custGeom>
          <a:avLst/>
          <a:gdLst>
            <a:gd name="T0" fmla="*/ 0 w 488"/>
            <a:gd name="T1" fmla="*/ 1 h 98"/>
            <a:gd name="T2" fmla="*/ 90 w 488"/>
            <a:gd name="T3" fmla="*/ 98 h 98"/>
            <a:gd name="T4" fmla="*/ 244 w 488"/>
            <a:gd name="T5" fmla="*/ 98 h 98"/>
            <a:gd name="T6" fmla="*/ 333 w 488"/>
            <a:gd name="T7" fmla="*/ 48 h 98"/>
            <a:gd name="T8" fmla="*/ 455 w 488"/>
            <a:gd name="T9" fmla="*/ 48 h 98"/>
            <a:gd name="T10" fmla="*/ 488 w 488"/>
            <a:gd name="T11" fmla="*/ 0 h 98"/>
          </a:gdLst>
          <a:ahLst/>
          <a:cxnLst>
            <a:cxn ang="0">
              <a:pos x="T0" y="T1"/>
            </a:cxn>
            <a:cxn ang="0">
              <a:pos x="T2" y="T3"/>
            </a:cxn>
            <a:cxn ang="0">
              <a:pos x="T4" y="T5"/>
            </a:cxn>
            <a:cxn ang="0">
              <a:pos x="T6" y="T7"/>
            </a:cxn>
            <a:cxn ang="0">
              <a:pos x="T8" y="T9"/>
            </a:cxn>
            <a:cxn ang="0">
              <a:pos x="T10" y="T11"/>
            </a:cxn>
          </a:cxnLst>
          <a:rect l="0" t="0" r="r" b="b"/>
          <a:pathLst>
            <a:path w="488" h="98">
              <a:moveTo>
                <a:pt x="0" y="1"/>
              </a:moveTo>
              <a:lnTo>
                <a:pt x="90" y="98"/>
              </a:lnTo>
              <a:lnTo>
                <a:pt x="244" y="98"/>
              </a:lnTo>
              <a:lnTo>
                <a:pt x="333" y="48"/>
              </a:lnTo>
              <a:lnTo>
                <a:pt x="455" y="48"/>
              </a:lnTo>
              <a:lnTo>
                <a:pt x="488" y="0"/>
              </a:ln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oneCellAnchor>
    <xdr:from>
      <xdr:col>4</xdr:col>
      <xdr:colOff>383158</xdr:colOff>
      <xdr:row>11</xdr:row>
      <xdr:rowOff>23192</xdr:rowOff>
    </xdr:from>
    <xdr:ext cx="1024383" cy="220317"/>
    <xdr:sp macro="" textlink="">
      <xdr:nvSpPr>
        <xdr:cNvPr id="1035" name="Text Box 11"/>
        <xdr:cNvSpPr txBox="1">
          <a:spLocks noChangeArrowheads="1"/>
        </xdr:cNvSpPr>
      </xdr:nvSpPr>
      <xdr:spPr bwMode="auto">
        <a:xfrm>
          <a:off x="3583558" y="1975817"/>
          <a:ext cx="1024383" cy="220317"/>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100" b="0" i="0" u="none" strike="noStrike" baseline="0">
              <a:solidFill>
                <a:srgbClr val="000000"/>
              </a:solidFill>
              <a:latin typeface="ＭＳ Ｐゴシック"/>
              <a:ea typeface="ＭＳ Ｐゴシック"/>
            </a:rPr>
            <a:t>道路区域（路面）</a:t>
          </a:r>
        </a:p>
      </xdr:txBody>
    </xdr:sp>
    <xdr:clientData/>
  </xdr:oneCellAnchor>
  <xdr:oneCellAnchor>
    <xdr:from>
      <xdr:col>6</xdr:col>
      <xdr:colOff>192658</xdr:colOff>
      <xdr:row>14</xdr:row>
      <xdr:rowOff>137492</xdr:rowOff>
    </xdr:from>
    <xdr:ext cx="1024383" cy="220317"/>
    <xdr:sp macro="" textlink="">
      <xdr:nvSpPr>
        <xdr:cNvPr id="1036" name="Text Box 12"/>
        <xdr:cNvSpPr txBox="1">
          <a:spLocks noChangeArrowheads="1"/>
        </xdr:cNvSpPr>
      </xdr:nvSpPr>
      <xdr:spPr bwMode="auto">
        <a:xfrm>
          <a:off x="4555108" y="2613992"/>
          <a:ext cx="1024383" cy="220317"/>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100" b="0" i="0" u="none" strike="noStrike" baseline="0">
              <a:solidFill>
                <a:srgbClr val="000000"/>
              </a:solidFill>
              <a:latin typeface="ＭＳ Ｐゴシック"/>
              <a:ea typeface="ＭＳ Ｐゴシック"/>
            </a:rPr>
            <a:t>道路区域（法面）</a:t>
          </a:r>
        </a:p>
      </xdr:txBody>
    </xdr:sp>
    <xdr:clientData/>
  </xdr:oneCellAnchor>
  <xdr:twoCellAnchor>
    <xdr:from>
      <xdr:col>1</xdr:col>
      <xdr:colOff>0</xdr:colOff>
      <xdr:row>11</xdr:row>
      <xdr:rowOff>0</xdr:rowOff>
    </xdr:from>
    <xdr:to>
      <xdr:col>13</xdr:col>
      <xdr:colOff>0</xdr:colOff>
      <xdr:row>11</xdr:row>
      <xdr:rowOff>0</xdr:rowOff>
    </xdr:to>
    <xdr:sp macro="" textlink="">
      <xdr:nvSpPr>
        <xdr:cNvPr id="1038" name="Line 14"/>
        <xdr:cNvSpPr>
          <a:spLocks noChangeShapeType="1"/>
        </xdr:cNvSpPr>
      </xdr:nvSpPr>
      <xdr:spPr bwMode="auto">
        <a:xfrm>
          <a:off x="276225" y="1952625"/>
          <a:ext cx="7886700" cy="0"/>
        </a:xfrm>
        <a:prstGeom prst="line">
          <a:avLst/>
        </a:prstGeom>
        <a:noFill/>
        <a:ln w="12700">
          <a:solidFill>
            <a:srgbClr xmlns:mc="http://schemas.openxmlformats.org/markup-compatibility/2006" xmlns:a14="http://schemas.microsoft.com/office/drawing/2010/main" val="000000" mc:Ignorable="a14" a14:legacySpreadsheetColorIndex="64"/>
          </a:solidFill>
          <a:prstDash val="lgDashDot"/>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247650</xdr:colOff>
      <xdr:row>13</xdr:row>
      <xdr:rowOff>47625</xdr:rowOff>
    </xdr:from>
    <xdr:to>
      <xdr:col>2</xdr:col>
      <xdr:colOff>781050</xdr:colOff>
      <xdr:row>14</xdr:row>
      <xdr:rowOff>161925</xdr:rowOff>
    </xdr:to>
    <xdr:sp macro="" textlink="">
      <xdr:nvSpPr>
        <xdr:cNvPr id="1039" name="Text Box 15"/>
        <xdr:cNvSpPr txBox="1">
          <a:spLocks noChangeArrowheads="1"/>
        </xdr:cNvSpPr>
      </xdr:nvSpPr>
      <xdr:spPr bwMode="auto">
        <a:xfrm>
          <a:off x="2286000" y="2457450"/>
          <a:ext cx="5334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排水施設</a:t>
          </a:r>
        </a:p>
      </xdr:txBody>
    </xdr:sp>
    <xdr:clientData/>
  </xdr:twoCellAnchor>
  <xdr:twoCellAnchor editAs="oneCell">
    <xdr:from>
      <xdr:col>2</xdr:col>
      <xdr:colOff>285750</xdr:colOff>
      <xdr:row>7</xdr:row>
      <xdr:rowOff>85725</xdr:rowOff>
    </xdr:from>
    <xdr:to>
      <xdr:col>2</xdr:col>
      <xdr:colOff>819150</xdr:colOff>
      <xdr:row>8</xdr:row>
      <xdr:rowOff>38100</xdr:rowOff>
    </xdr:to>
    <xdr:sp macro="" textlink="">
      <xdr:nvSpPr>
        <xdr:cNvPr id="1040" name="Text Box 16"/>
        <xdr:cNvSpPr txBox="1">
          <a:spLocks noChangeArrowheads="1"/>
        </xdr:cNvSpPr>
      </xdr:nvSpPr>
      <xdr:spPr bwMode="auto">
        <a:xfrm>
          <a:off x="2324100" y="1285875"/>
          <a:ext cx="5334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排水施設</a:t>
          </a:r>
        </a:p>
      </xdr:txBody>
    </xdr:sp>
    <xdr:clientData/>
  </xdr:twoCellAnchor>
  <xdr:twoCellAnchor>
    <xdr:from>
      <xdr:col>0</xdr:col>
      <xdr:colOff>47625</xdr:colOff>
      <xdr:row>52</xdr:row>
      <xdr:rowOff>104775</xdr:rowOff>
    </xdr:from>
    <xdr:to>
      <xdr:col>12</xdr:col>
      <xdr:colOff>771525</xdr:colOff>
      <xdr:row>52</xdr:row>
      <xdr:rowOff>104775</xdr:rowOff>
    </xdr:to>
    <xdr:sp macro="" textlink="">
      <xdr:nvSpPr>
        <xdr:cNvPr id="1042" name="Line 18"/>
        <xdr:cNvSpPr>
          <a:spLocks noChangeShapeType="1"/>
        </xdr:cNvSpPr>
      </xdr:nvSpPr>
      <xdr:spPr bwMode="auto">
        <a:xfrm>
          <a:off x="47625" y="9305925"/>
          <a:ext cx="803910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lgDashDot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14</xdr:row>
      <xdr:rowOff>9525</xdr:rowOff>
    </xdr:from>
    <xdr:to>
      <xdr:col>2</xdr:col>
      <xdr:colOff>447675</xdr:colOff>
      <xdr:row>20</xdr:row>
      <xdr:rowOff>19050</xdr:rowOff>
    </xdr:to>
    <xdr:sp macro="" textlink="">
      <xdr:nvSpPr>
        <xdr:cNvPr id="1048" name="Line 24"/>
        <xdr:cNvSpPr>
          <a:spLocks noChangeShapeType="1"/>
        </xdr:cNvSpPr>
      </xdr:nvSpPr>
      <xdr:spPr bwMode="auto">
        <a:xfrm>
          <a:off x="2038350" y="2486025"/>
          <a:ext cx="447675" cy="1381125"/>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447675</xdr:colOff>
      <xdr:row>20</xdr:row>
      <xdr:rowOff>19050</xdr:rowOff>
    </xdr:from>
    <xdr:to>
      <xdr:col>3</xdr:col>
      <xdr:colOff>0</xdr:colOff>
      <xdr:row>21</xdr:row>
      <xdr:rowOff>0</xdr:rowOff>
    </xdr:to>
    <xdr:sp macro="" textlink="">
      <xdr:nvSpPr>
        <xdr:cNvPr id="1049" name="Line 25"/>
        <xdr:cNvSpPr>
          <a:spLocks noChangeShapeType="1"/>
        </xdr:cNvSpPr>
      </xdr:nvSpPr>
      <xdr:spPr bwMode="auto">
        <a:xfrm>
          <a:off x="2486025" y="3867150"/>
          <a:ext cx="400050" cy="20955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838200</xdr:colOff>
      <xdr:row>21</xdr:row>
      <xdr:rowOff>0</xdr:rowOff>
    </xdr:from>
    <xdr:to>
      <xdr:col>5</xdr:col>
      <xdr:colOff>304800</xdr:colOff>
      <xdr:row>21</xdr:row>
      <xdr:rowOff>0</xdr:rowOff>
    </xdr:to>
    <xdr:sp macro="" textlink="">
      <xdr:nvSpPr>
        <xdr:cNvPr id="1050" name="Line 26"/>
        <xdr:cNvSpPr>
          <a:spLocks noChangeShapeType="1"/>
        </xdr:cNvSpPr>
      </xdr:nvSpPr>
      <xdr:spPr bwMode="auto">
        <a:xfrm>
          <a:off x="2876550" y="4076700"/>
          <a:ext cx="1476375"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5</xdr:col>
      <xdr:colOff>304800</xdr:colOff>
      <xdr:row>16</xdr:row>
      <xdr:rowOff>219075</xdr:rowOff>
    </xdr:from>
    <xdr:to>
      <xdr:col>9</xdr:col>
      <xdr:colOff>9525</xdr:colOff>
      <xdr:row>21</xdr:row>
      <xdr:rowOff>0</xdr:rowOff>
    </xdr:to>
    <xdr:sp macro="" textlink="">
      <xdr:nvSpPr>
        <xdr:cNvPr id="1051" name="Line 27"/>
        <xdr:cNvSpPr>
          <a:spLocks noChangeShapeType="1"/>
        </xdr:cNvSpPr>
      </xdr:nvSpPr>
      <xdr:spPr bwMode="auto">
        <a:xfrm flipV="1">
          <a:off x="4352925" y="3152775"/>
          <a:ext cx="2028825" cy="923925"/>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9</xdr:col>
      <xdr:colOff>9525</xdr:colOff>
      <xdr:row>14</xdr:row>
      <xdr:rowOff>0</xdr:rowOff>
    </xdr:from>
    <xdr:to>
      <xdr:col>10</xdr:col>
      <xdr:colOff>9525</xdr:colOff>
      <xdr:row>16</xdr:row>
      <xdr:rowOff>219075</xdr:rowOff>
    </xdr:to>
    <xdr:sp macro="" textlink="">
      <xdr:nvSpPr>
        <xdr:cNvPr id="1052" name="Line 28"/>
        <xdr:cNvSpPr>
          <a:spLocks noChangeShapeType="1"/>
        </xdr:cNvSpPr>
      </xdr:nvSpPr>
      <xdr:spPr bwMode="auto">
        <a:xfrm flipV="1">
          <a:off x="6381750" y="2476500"/>
          <a:ext cx="314325" cy="676275"/>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3</xdr:col>
      <xdr:colOff>250714</xdr:colOff>
      <xdr:row>19</xdr:row>
      <xdr:rowOff>13667</xdr:rowOff>
    </xdr:from>
    <xdr:ext cx="1165447" cy="220317"/>
    <xdr:sp macro="" textlink="">
      <xdr:nvSpPr>
        <xdr:cNvPr id="1053" name="Text Box 29"/>
        <xdr:cNvSpPr txBox="1">
          <a:spLocks noChangeArrowheads="1"/>
        </xdr:cNvSpPr>
      </xdr:nvSpPr>
      <xdr:spPr bwMode="auto">
        <a:xfrm>
          <a:off x="3136789" y="3633167"/>
          <a:ext cx="1165447" cy="220317"/>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100" b="0" i="0" u="none" strike="noStrike" baseline="0">
              <a:solidFill>
                <a:srgbClr val="000000"/>
              </a:solidFill>
              <a:latin typeface="ＭＳ Ｐゴシック"/>
              <a:ea typeface="ＭＳ Ｐゴシック"/>
            </a:rPr>
            <a:t>道路区域外（法面）</a:t>
          </a:r>
        </a:p>
      </xdr:txBody>
    </xdr:sp>
    <xdr:clientData/>
  </xdr:oneCellAnchor>
  <xdr:twoCellAnchor>
    <xdr:from>
      <xdr:col>7</xdr:col>
      <xdr:colOff>180975</xdr:colOff>
      <xdr:row>19</xdr:row>
      <xdr:rowOff>142875</xdr:rowOff>
    </xdr:from>
    <xdr:to>
      <xdr:col>10</xdr:col>
      <xdr:colOff>276225</xdr:colOff>
      <xdr:row>21</xdr:row>
      <xdr:rowOff>114300</xdr:rowOff>
    </xdr:to>
    <xdr:sp macro="" textlink="">
      <xdr:nvSpPr>
        <xdr:cNvPr id="1054" name="Rectangle 30"/>
        <xdr:cNvSpPr>
          <a:spLocks noChangeArrowheads="1"/>
        </xdr:cNvSpPr>
      </xdr:nvSpPr>
      <xdr:spPr bwMode="auto">
        <a:xfrm>
          <a:off x="5391150" y="3762375"/>
          <a:ext cx="1571625" cy="428625"/>
        </a:xfrm>
        <a:prstGeom prst="rect">
          <a:avLst/>
        </a:prstGeom>
        <a:noFill/>
        <a:ln w="19050">
          <a:solidFill>
            <a:srgbClr xmlns:mc="http://schemas.openxmlformats.org/markup-compatibility/2006" xmlns:a14="http://schemas.microsoft.com/office/drawing/2010/main" val="0000FF" mc:Ignorable="a14" a14:legacySpreadsheetColorIndex="12"/>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1638300</xdr:colOff>
      <xdr:row>7</xdr:row>
      <xdr:rowOff>0</xdr:rowOff>
    </xdr:from>
    <xdr:to>
      <xdr:col>1</xdr:col>
      <xdr:colOff>1638300</xdr:colOff>
      <xdr:row>17</xdr:row>
      <xdr:rowOff>9525</xdr:rowOff>
    </xdr:to>
    <xdr:sp macro="" textlink="">
      <xdr:nvSpPr>
        <xdr:cNvPr id="15361" name="Line 1"/>
        <xdr:cNvSpPr>
          <a:spLocks noChangeShapeType="1"/>
        </xdr:cNvSpPr>
      </xdr:nvSpPr>
      <xdr:spPr bwMode="auto">
        <a:xfrm>
          <a:off x="1914525" y="1200150"/>
          <a:ext cx="0" cy="1971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123825</xdr:colOff>
      <xdr:row>7</xdr:row>
      <xdr:rowOff>19050</xdr:rowOff>
    </xdr:from>
    <xdr:to>
      <xdr:col>10</xdr:col>
      <xdr:colOff>123825</xdr:colOff>
      <xdr:row>17</xdr:row>
      <xdr:rowOff>9525</xdr:rowOff>
    </xdr:to>
    <xdr:sp macro="" textlink="">
      <xdr:nvSpPr>
        <xdr:cNvPr id="15362" name="Line 2"/>
        <xdr:cNvSpPr>
          <a:spLocks noChangeShapeType="1"/>
        </xdr:cNvSpPr>
      </xdr:nvSpPr>
      <xdr:spPr bwMode="auto">
        <a:xfrm>
          <a:off x="6810375" y="1219200"/>
          <a:ext cx="0" cy="1952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4</xdr:row>
      <xdr:rowOff>0</xdr:rowOff>
    </xdr:from>
    <xdr:to>
      <xdr:col>10</xdr:col>
      <xdr:colOff>0</xdr:colOff>
      <xdr:row>4</xdr:row>
      <xdr:rowOff>0</xdr:rowOff>
    </xdr:to>
    <xdr:sp macro="" textlink="">
      <xdr:nvSpPr>
        <xdr:cNvPr id="15363" name="Line 3"/>
        <xdr:cNvSpPr>
          <a:spLocks noChangeShapeType="1"/>
        </xdr:cNvSpPr>
      </xdr:nvSpPr>
      <xdr:spPr bwMode="auto">
        <a:xfrm>
          <a:off x="2038350" y="657225"/>
          <a:ext cx="4648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oneCellAnchor>
    <xdr:from>
      <xdr:col>4</xdr:col>
      <xdr:colOff>184274</xdr:colOff>
      <xdr:row>15</xdr:row>
      <xdr:rowOff>23192</xdr:rowOff>
    </xdr:from>
    <xdr:ext cx="460126" cy="220317"/>
    <xdr:sp macro="" textlink="">
      <xdr:nvSpPr>
        <xdr:cNvPr id="15364" name="Text Box 4"/>
        <xdr:cNvSpPr txBox="1">
          <a:spLocks noChangeArrowheads="1"/>
        </xdr:cNvSpPr>
      </xdr:nvSpPr>
      <xdr:spPr bwMode="auto">
        <a:xfrm>
          <a:off x="3384674" y="2728292"/>
          <a:ext cx="460126" cy="220317"/>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100" b="0" i="0" u="none" strike="noStrike" baseline="0">
              <a:solidFill>
                <a:srgbClr val="000000"/>
              </a:solidFill>
              <a:latin typeface="ＭＳ Ｐ明朝"/>
              <a:ea typeface="ＭＳ Ｐ明朝"/>
            </a:rPr>
            <a:t>申請地</a:t>
          </a:r>
        </a:p>
      </xdr:txBody>
    </xdr:sp>
    <xdr:clientData/>
  </xdr:oneCellAnchor>
  <xdr:twoCellAnchor>
    <xdr:from>
      <xdr:col>7</xdr:col>
      <xdr:colOff>0</xdr:colOff>
      <xdr:row>7</xdr:row>
      <xdr:rowOff>219075</xdr:rowOff>
    </xdr:from>
    <xdr:to>
      <xdr:col>7</xdr:col>
      <xdr:colOff>0</xdr:colOff>
      <xdr:row>14</xdr:row>
      <xdr:rowOff>0</xdr:rowOff>
    </xdr:to>
    <xdr:sp macro="" textlink="">
      <xdr:nvSpPr>
        <xdr:cNvPr id="15365" name="Line 5"/>
        <xdr:cNvSpPr>
          <a:spLocks noChangeShapeType="1"/>
        </xdr:cNvSpPr>
      </xdr:nvSpPr>
      <xdr:spPr bwMode="auto">
        <a:xfrm>
          <a:off x="5210175" y="1419225"/>
          <a:ext cx="0" cy="1057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oneCellAnchor>
    <xdr:from>
      <xdr:col>7</xdr:col>
      <xdr:colOff>28575</xdr:colOff>
      <xdr:row>10</xdr:row>
      <xdr:rowOff>0</xdr:rowOff>
    </xdr:from>
    <xdr:ext cx="228600" cy="619125"/>
    <xdr:sp macro="" textlink="">
      <xdr:nvSpPr>
        <xdr:cNvPr id="15366" name="Text Box 6"/>
        <xdr:cNvSpPr txBox="1">
          <a:spLocks noChangeArrowheads="1"/>
        </xdr:cNvSpPr>
      </xdr:nvSpPr>
      <xdr:spPr bwMode="auto">
        <a:xfrm>
          <a:off x="5238750" y="1724025"/>
          <a:ext cx="228600" cy="619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vert270" wrap="none" lIns="18288" tIns="18288" rIns="0" bIns="0" anchor="t" upright="1">
          <a:spAutoFit/>
        </a:bodyPr>
        <a:lstStyle/>
        <a:p>
          <a:pPr algn="r" rtl="0">
            <a:defRPr sz="1000"/>
          </a:pPr>
          <a:r>
            <a:rPr lang="ja-JP" altLang="en-US" sz="1100" b="0" i="0" u="none" strike="noStrike" baseline="0">
              <a:solidFill>
                <a:srgbClr val="000000"/>
              </a:solidFill>
              <a:latin typeface="ＭＳ Ｐ明朝"/>
              <a:ea typeface="ＭＳ Ｐ明朝"/>
            </a:rPr>
            <a:t>路面の幅</a:t>
          </a:r>
        </a:p>
      </xdr:txBody>
    </xdr:sp>
    <xdr:clientData/>
  </xdr:oneCellAnchor>
  <xdr:oneCellAnchor>
    <xdr:from>
      <xdr:col>1</xdr:col>
      <xdr:colOff>1428750</xdr:colOff>
      <xdr:row>15</xdr:row>
      <xdr:rowOff>0</xdr:rowOff>
    </xdr:from>
    <xdr:ext cx="228600" cy="342900"/>
    <xdr:sp macro="" textlink="">
      <xdr:nvSpPr>
        <xdr:cNvPr id="15367" name="Text Box 7"/>
        <xdr:cNvSpPr txBox="1">
          <a:spLocks noChangeArrowheads="1"/>
        </xdr:cNvSpPr>
      </xdr:nvSpPr>
      <xdr:spPr bwMode="auto">
        <a:xfrm>
          <a:off x="1704975" y="2705100"/>
          <a:ext cx="2286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vert270" wrap="none" lIns="18288" tIns="18288" rIns="0" bIns="0" anchor="t" upright="1">
          <a:spAutoFit/>
        </a:bodyPr>
        <a:lstStyle/>
        <a:p>
          <a:pPr algn="r" rtl="0">
            <a:defRPr sz="1000"/>
          </a:pPr>
          <a:r>
            <a:rPr lang="ja-JP" altLang="en-US" sz="1100" b="0" i="0" u="none" strike="noStrike" baseline="0">
              <a:solidFill>
                <a:srgbClr val="000000"/>
              </a:solidFill>
              <a:latin typeface="ＭＳ Ｐ明朝"/>
              <a:ea typeface="ＭＳ Ｐ明朝"/>
            </a:rPr>
            <a:t>水路</a:t>
          </a:r>
        </a:p>
      </xdr:txBody>
    </xdr:sp>
    <xdr:clientData/>
  </xdr:oneCellAnchor>
  <xdr:oneCellAnchor>
    <xdr:from>
      <xdr:col>10</xdr:col>
      <xdr:colOff>142875</xdr:colOff>
      <xdr:row>15</xdr:row>
      <xdr:rowOff>0</xdr:rowOff>
    </xdr:from>
    <xdr:ext cx="228600" cy="342900"/>
    <xdr:sp macro="" textlink="">
      <xdr:nvSpPr>
        <xdr:cNvPr id="15368" name="Text Box 8"/>
        <xdr:cNvSpPr txBox="1">
          <a:spLocks noChangeArrowheads="1"/>
        </xdr:cNvSpPr>
      </xdr:nvSpPr>
      <xdr:spPr bwMode="auto">
        <a:xfrm>
          <a:off x="6829425" y="2705100"/>
          <a:ext cx="2286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vert270" wrap="none" lIns="18288" tIns="18288" rIns="0" bIns="0" anchor="t" upright="1">
          <a:spAutoFit/>
        </a:bodyPr>
        <a:lstStyle/>
        <a:p>
          <a:pPr algn="r" rtl="0">
            <a:defRPr sz="1000"/>
          </a:pPr>
          <a:r>
            <a:rPr lang="ja-JP" altLang="en-US" sz="1100" b="0" i="0" u="none" strike="noStrike" baseline="0">
              <a:solidFill>
                <a:srgbClr val="000000"/>
              </a:solidFill>
              <a:latin typeface="ＭＳ Ｐ明朝"/>
              <a:ea typeface="ＭＳ Ｐ明朝"/>
            </a:rPr>
            <a:t>水路</a:t>
          </a:r>
        </a:p>
      </xdr:txBody>
    </xdr:sp>
    <xdr:clientData/>
  </xdr:oneCellAnchor>
  <xdr:oneCellAnchor>
    <xdr:from>
      <xdr:col>4</xdr:col>
      <xdr:colOff>600075</xdr:colOff>
      <xdr:row>2</xdr:row>
      <xdr:rowOff>114300</xdr:rowOff>
    </xdr:from>
    <xdr:ext cx="1104900" cy="209550"/>
    <xdr:sp macro="" textlink="">
      <xdr:nvSpPr>
        <xdr:cNvPr id="15369" name="Text Box 9"/>
        <xdr:cNvSpPr txBox="1">
          <a:spLocks noChangeArrowheads="1"/>
        </xdr:cNvSpPr>
      </xdr:nvSpPr>
      <xdr:spPr bwMode="auto">
        <a:xfrm>
          <a:off x="3800475" y="457200"/>
          <a:ext cx="11049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Ｌ：流末水路間隔</a:t>
          </a:r>
        </a:p>
      </xdr:txBody>
    </xdr:sp>
    <xdr:clientData/>
  </xdr:oneCellAnchor>
  <xdr:twoCellAnchor>
    <xdr:from>
      <xdr:col>2</xdr:col>
      <xdr:colOff>0</xdr:colOff>
      <xdr:row>14</xdr:row>
      <xdr:rowOff>0</xdr:rowOff>
    </xdr:from>
    <xdr:to>
      <xdr:col>10</xdr:col>
      <xdr:colOff>0</xdr:colOff>
      <xdr:row>18</xdr:row>
      <xdr:rowOff>19050</xdr:rowOff>
    </xdr:to>
    <xdr:sp macro="" textlink="">
      <xdr:nvSpPr>
        <xdr:cNvPr id="15370" name="Freeform 10"/>
        <xdr:cNvSpPr>
          <a:spLocks/>
        </xdr:cNvSpPr>
      </xdr:nvSpPr>
      <xdr:spPr bwMode="auto">
        <a:xfrm>
          <a:off x="2038350" y="2476500"/>
          <a:ext cx="4648200" cy="933450"/>
        </a:xfrm>
        <a:custGeom>
          <a:avLst/>
          <a:gdLst>
            <a:gd name="T0" fmla="*/ 0 w 488"/>
            <a:gd name="T1" fmla="*/ 1 h 98"/>
            <a:gd name="T2" fmla="*/ 90 w 488"/>
            <a:gd name="T3" fmla="*/ 98 h 98"/>
            <a:gd name="T4" fmla="*/ 244 w 488"/>
            <a:gd name="T5" fmla="*/ 98 h 98"/>
            <a:gd name="T6" fmla="*/ 333 w 488"/>
            <a:gd name="T7" fmla="*/ 48 h 98"/>
            <a:gd name="T8" fmla="*/ 455 w 488"/>
            <a:gd name="T9" fmla="*/ 48 h 98"/>
            <a:gd name="T10" fmla="*/ 488 w 488"/>
            <a:gd name="T11" fmla="*/ 0 h 98"/>
          </a:gdLst>
          <a:ahLst/>
          <a:cxnLst>
            <a:cxn ang="0">
              <a:pos x="T0" y="T1"/>
            </a:cxn>
            <a:cxn ang="0">
              <a:pos x="T2" y="T3"/>
            </a:cxn>
            <a:cxn ang="0">
              <a:pos x="T4" y="T5"/>
            </a:cxn>
            <a:cxn ang="0">
              <a:pos x="T6" y="T7"/>
            </a:cxn>
            <a:cxn ang="0">
              <a:pos x="T8" y="T9"/>
            </a:cxn>
            <a:cxn ang="0">
              <a:pos x="T10" y="T11"/>
            </a:cxn>
          </a:cxnLst>
          <a:rect l="0" t="0" r="r" b="b"/>
          <a:pathLst>
            <a:path w="488" h="98">
              <a:moveTo>
                <a:pt x="0" y="1"/>
              </a:moveTo>
              <a:lnTo>
                <a:pt x="90" y="98"/>
              </a:lnTo>
              <a:lnTo>
                <a:pt x="244" y="98"/>
              </a:lnTo>
              <a:lnTo>
                <a:pt x="333" y="48"/>
              </a:lnTo>
              <a:lnTo>
                <a:pt x="455" y="48"/>
              </a:lnTo>
              <a:lnTo>
                <a:pt x="488" y="0"/>
              </a:ln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oneCellAnchor>
    <xdr:from>
      <xdr:col>4</xdr:col>
      <xdr:colOff>383158</xdr:colOff>
      <xdr:row>11</xdr:row>
      <xdr:rowOff>23192</xdr:rowOff>
    </xdr:from>
    <xdr:ext cx="1024383" cy="220317"/>
    <xdr:sp macro="" textlink="">
      <xdr:nvSpPr>
        <xdr:cNvPr id="15371" name="Text Box 11"/>
        <xdr:cNvSpPr txBox="1">
          <a:spLocks noChangeArrowheads="1"/>
        </xdr:cNvSpPr>
      </xdr:nvSpPr>
      <xdr:spPr bwMode="auto">
        <a:xfrm>
          <a:off x="3583558" y="1975817"/>
          <a:ext cx="1024383" cy="220317"/>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100" b="0" i="0" u="none" strike="noStrike" baseline="0">
              <a:solidFill>
                <a:srgbClr val="000000"/>
              </a:solidFill>
              <a:latin typeface="ＭＳ Ｐゴシック"/>
              <a:ea typeface="ＭＳ Ｐゴシック"/>
            </a:rPr>
            <a:t>道路区域（路面）</a:t>
          </a:r>
        </a:p>
      </xdr:txBody>
    </xdr:sp>
    <xdr:clientData/>
  </xdr:oneCellAnchor>
  <xdr:oneCellAnchor>
    <xdr:from>
      <xdr:col>6</xdr:col>
      <xdr:colOff>192658</xdr:colOff>
      <xdr:row>14</xdr:row>
      <xdr:rowOff>137492</xdr:rowOff>
    </xdr:from>
    <xdr:ext cx="1024383" cy="220317"/>
    <xdr:sp macro="" textlink="">
      <xdr:nvSpPr>
        <xdr:cNvPr id="15372" name="Text Box 12"/>
        <xdr:cNvSpPr txBox="1">
          <a:spLocks noChangeArrowheads="1"/>
        </xdr:cNvSpPr>
      </xdr:nvSpPr>
      <xdr:spPr bwMode="auto">
        <a:xfrm>
          <a:off x="4555108" y="2613992"/>
          <a:ext cx="1024383" cy="220317"/>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100" b="0" i="0" u="none" strike="noStrike" baseline="0">
              <a:solidFill>
                <a:srgbClr val="000000"/>
              </a:solidFill>
              <a:latin typeface="ＭＳ Ｐゴシック"/>
              <a:ea typeface="ＭＳ Ｐゴシック"/>
            </a:rPr>
            <a:t>道路区域（法面）</a:t>
          </a:r>
        </a:p>
      </xdr:txBody>
    </xdr:sp>
    <xdr:clientData/>
  </xdr:oneCellAnchor>
  <xdr:twoCellAnchor>
    <xdr:from>
      <xdr:col>1</xdr:col>
      <xdr:colOff>0</xdr:colOff>
      <xdr:row>11</xdr:row>
      <xdr:rowOff>0</xdr:rowOff>
    </xdr:from>
    <xdr:to>
      <xdr:col>13</xdr:col>
      <xdr:colOff>0</xdr:colOff>
      <xdr:row>11</xdr:row>
      <xdr:rowOff>0</xdr:rowOff>
    </xdr:to>
    <xdr:sp macro="" textlink="">
      <xdr:nvSpPr>
        <xdr:cNvPr id="15373" name="Line 13"/>
        <xdr:cNvSpPr>
          <a:spLocks noChangeShapeType="1"/>
        </xdr:cNvSpPr>
      </xdr:nvSpPr>
      <xdr:spPr bwMode="auto">
        <a:xfrm>
          <a:off x="276225" y="1952625"/>
          <a:ext cx="7886700" cy="0"/>
        </a:xfrm>
        <a:prstGeom prst="line">
          <a:avLst/>
        </a:prstGeom>
        <a:noFill/>
        <a:ln w="12700">
          <a:solidFill>
            <a:srgbClr xmlns:mc="http://schemas.openxmlformats.org/markup-compatibility/2006" xmlns:a14="http://schemas.microsoft.com/office/drawing/2010/main" val="000000" mc:Ignorable="a14" a14:legacySpreadsheetColorIndex="64"/>
          </a:solidFill>
          <a:prstDash val="lgDashDot"/>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247650</xdr:colOff>
      <xdr:row>13</xdr:row>
      <xdr:rowOff>47625</xdr:rowOff>
    </xdr:from>
    <xdr:to>
      <xdr:col>2</xdr:col>
      <xdr:colOff>781050</xdr:colOff>
      <xdr:row>14</xdr:row>
      <xdr:rowOff>161925</xdr:rowOff>
    </xdr:to>
    <xdr:sp macro="" textlink="">
      <xdr:nvSpPr>
        <xdr:cNvPr id="15374" name="Text Box 14"/>
        <xdr:cNvSpPr txBox="1">
          <a:spLocks noChangeArrowheads="1"/>
        </xdr:cNvSpPr>
      </xdr:nvSpPr>
      <xdr:spPr bwMode="auto">
        <a:xfrm>
          <a:off x="2286000" y="2457450"/>
          <a:ext cx="5334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排水施設</a:t>
          </a:r>
        </a:p>
      </xdr:txBody>
    </xdr:sp>
    <xdr:clientData/>
  </xdr:twoCellAnchor>
  <xdr:twoCellAnchor editAs="oneCell">
    <xdr:from>
      <xdr:col>2</xdr:col>
      <xdr:colOff>285750</xdr:colOff>
      <xdr:row>7</xdr:row>
      <xdr:rowOff>85725</xdr:rowOff>
    </xdr:from>
    <xdr:to>
      <xdr:col>2</xdr:col>
      <xdr:colOff>819150</xdr:colOff>
      <xdr:row>8</xdr:row>
      <xdr:rowOff>38100</xdr:rowOff>
    </xdr:to>
    <xdr:sp macro="" textlink="">
      <xdr:nvSpPr>
        <xdr:cNvPr id="15375" name="Text Box 15"/>
        <xdr:cNvSpPr txBox="1">
          <a:spLocks noChangeArrowheads="1"/>
        </xdr:cNvSpPr>
      </xdr:nvSpPr>
      <xdr:spPr bwMode="auto">
        <a:xfrm>
          <a:off x="2324100" y="1285875"/>
          <a:ext cx="5334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排水施設</a:t>
          </a:r>
        </a:p>
      </xdr:txBody>
    </xdr:sp>
    <xdr:clientData/>
  </xdr:twoCellAnchor>
  <xdr:twoCellAnchor>
    <xdr:from>
      <xdr:col>0</xdr:col>
      <xdr:colOff>47625</xdr:colOff>
      <xdr:row>52</xdr:row>
      <xdr:rowOff>104775</xdr:rowOff>
    </xdr:from>
    <xdr:to>
      <xdr:col>12</xdr:col>
      <xdr:colOff>771525</xdr:colOff>
      <xdr:row>52</xdr:row>
      <xdr:rowOff>104775</xdr:rowOff>
    </xdr:to>
    <xdr:sp macro="" textlink="">
      <xdr:nvSpPr>
        <xdr:cNvPr id="15376" name="Line 16"/>
        <xdr:cNvSpPr>
          <a:spLocks noChangeShapeType="1"/>
        </xdr:cNvSpPr>
      </xdr:nvSpPr>
      <xdr:spPr bwMode="auto">
        <a:xfrm>
          <a:off x="47625" y="9305925"/>
          <a:ext cx="803910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lgDashDot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14</xdr:row>
      <xdr:rowOff>9525</xdr:rowOff>
    </xdr:from>
    <xdr:to>
      <xdr:col>2</xdr:col>
      <xdr:colOff>447675</xdr:colOff>
      <xdr:row>20</xdr:row>
      <xdr:rowOff>19050</xdr:rowOff>
    </xdr:to>
    <xdr:sp macro="" textlink="">
      <xdr:nvSpPr>
        <xdr:cNvPr id="15377" name="Line 17"/>
        <xdr:cNvSpPr>
          <a:spLocks noChangeShapeType="1"/>
        </xdr:cNvSpPr>
      </xdr:nvSpPr>
      <xdr:spPr bwMode="auto">
        <a:xfrm>
          <a:off x="2038350" y="2486025"/>
          <a:ext cx="447675" cy="1381125"/>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447675</xdr:colOff>
      <xdr:row>20</xdr:row>
      <xdr:rowOff>19050</xdr:rowOff>
    </xdr:from>
    <xdr:to>
      <xdr:col>3</xdr:col>
      <xdr:colOff>0</xdr:colOff>
      <xdr:row>21</xdr:row>
      <xdr:rowOff>0</xdr:rowOff>
    </xdr:to>
    <xdr:sp macro="" textlink="">
      <xdr:nvSpPr>
        <xdr:cNvPr id="15378" name="Line 18"/>
        <xdr:cNvSpPr>
          <a:spLocks noChangeShapeType="1"/>
        </xdr:cNvSpPr>
      </xdr:nvSpPr>
      <xdr:spPr bwMode="auto">
        <a:xfrm>
          <a:off x="2486025" y="3867150"/>
          <a:ext cx="400050" cy="20955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838200</xdr:colOff>
      <xdr:row>21</xdr:row>
      <xdr:rowOff>0</xdr:rowOff>
    </xdr:from>
    <xdr:to>
      <xdr:col>5</xdr:col>
      <xdr:colOff>304800</xdr:colOff>
      <xdr:row>21</xdr:row>
      <xdr:rowOff>0</xdr:rowOff>
    </xdr:to>
    <xdr:sp macro="" textlink="">
      <xdr:nvSpPr>
        <xdr:cNvPr id="15379" name="Line 19"/>
        <xdr:cNvSpPr>
          <a:spLocks noChangeShapeType="1"/>
        </xdr:cNvSpPr>
      </xdr:nvSpPr>
      <xdr:spPr bwMode="auto">
        <a:xfrm>
          <a:off x="2876550" y="4076700"/>
          <a:ext cx="1476375"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5</xdr:col>
      <xdr:colOff>304800</xdr:colOff>
      <xdr:row>16</xdr:row>
      <xdr:rowOff>219075</xdr:rowOff>
    </xdr:from>
    <xdr:to>
      <xdr:col>9</xdr:col>
      <xdr:colOff>9525</xdr:colOff>
      <xdr:row>21</xdr:row>
      <xdr:rowOff>0</xdr:rowOff>
    </xdr:to>
    <xdr:sp macro="" textlink="">
      <xdr:nvSpPr>
        <xdr:cNvPr id="15380" name="Line 20"/>
        <xdr:cNvSpPr>
          <a:spLocks noChangeShapeType="1"/>
        </xdr:cNvSpPr>
      </xdr:nvSpPr>
      <xdr:spPr bwMode="auto">
        <a:xfrm flipV="1">
          <a:off x="4352925" y="3152775"/>
          <a:ext cx="2028825" cy="923925"/>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9</xdr:col>
      <xdr:colOff>9525</xdr:colOff>
      <xdr:row>14</xdr:row>
      <xdr:rowOff>0</xdr:rowOff>
    </xdr:from>
    <xdr:to>
      <xdr:col>10</xdr:col>
      <xdr:colOff>9525</xdr:colOff>
      <xdr:row>16</xdr:row>
      <xdr:rowOff>219075</xdr:rowOff>
    </xdr:to>
    <xdr:sp macro="" textlink="">
      <xdr:nvSpPr>
        <xdr:cNvPr id="15381" name="Line 21"/>
        <xdr:cNvSpPr>
          <a:spLocks noChangeShapeType="1"/>
        </xdr:cNvSpPr>
      </xdr:nvSpPr>
      <xdr:spPr bwMode="auto">
        <a:xfrm flipV="1">
          <a:off x="6381750" y="2476500"/>
          <a:ext cx="314325" cy="676275"/>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3</xdr:col>
      <xdr:colOff>250714</xdr:colOff>
      <xdr:row>19</xdr:row>
      <xdr:rowOff>13667</xdr:rowOff>
    </xdr:from>
    <xdr:ext cx="1165447" cy="220317"/>
    <xdr:sp macro="" textlink="">
      <xdr:nvSpPr>
        <xdr:cNvPr id="15382" name="Text Box 22"/>
        <xdr:cNvSpPr txBox="1">
          <a:spLocks noChangeArrowheads="1"/>
        </xdr:cNvSpPr>
      </xdr:nvSpPr>
      <xdr:spPr bwMode="auto">
        <a:xfrm>
          <a:off x="3136789" y="3633167"/>
          <a:ext cx="1165447" cy="220317"/>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100" b="0" i="0" u="none" strike="noStrike" baseline="0">
              <a:solidFill>
                <a:srgbClr val="000000"/>
              </a:solidFill>
              <a:latin typeface="ＭＳ Ｐゴシック"/>
              <a:ea typeface="ＭＳ Ｐゴシック"/>
            </a:rPr>
            <a:t>道路区域外（法面）</a:t>
          </a:r>
        </a:p>
      </xdr:txBody>
    </xdr:sp>
    <xdr:clientData/>
  </xdr:oneCellAnchor>
  <xdr:twoCellAnchor>
    <xdr:from>
      <xdr:col>7</xdr:col>
      <xdr:colOff>180975</xdr:colOff>
      <xdr:row>19</xdr:row>
      <xdr:rowOff>142875</xdr:rowOff>
    </xdr:from>
    <xdr:to>
      <xdr:col>10</xdr:col>
      <xdr:colOff>276225</xdr:colOff>
      <xdr:row>21</xdr:row>
      <xdr:rowOff>114300</xdr:rowOff>
    </xdr:to>
    <xdr:sp macro="" textlink="">
      <xdr:nvSpPr>
        <xdr:cNvPr id="15383" name="Rectangle 23"/>
        <xdr:cNvSpPr>
          <a:spLocks noChangeArrowheads="1"/>
        </xdr:cNvSpPr>
      </xdr:nvSpPr>
      <xdr:spPr bwMode="auto">
        <a:xfrm>
          <a:off x="5391150" y="3762375"/>
          <a:ext cx="1571625" cy="428625"/>
        </a:xfrm>
        <a:prstGeom prst="rect">
          <a:avLst/>
        </a:prstGeom>
        <a:noFill/>
        <a:ln w="19050">
          <a:solidFill>
            <a:srgbClr xmlns:mc="http://schemas.openxmlformats.org/markup-compatibility/2006" xmlns:a14="http://schemas.microsoft.com/office/drawing/2010/main" val="0000FF" mc:Ignorable="a14" a14:legacySpreadsheetColorIndex="12"/>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1590676</xdr:colOff>
      <xdr:row>1</xdr:row>
      <xdr:rowOff>190500</xdr:rowOff>
    </xdr:from>
    <xdr:to>
      <xdr:col>5</xdr:col>
      <xdr:colOff>561976</xdr:colOff>
      <xdr:row>3</xdr:row>
      <xdr:rowOff>95250</xdr:rowOff>
    </xdr:to>
    <xdr:sp macro="" textlink="">
      <xdr:nvSpPr>
        <xdr:cNvPr id="2" name="Rectangle 4"/>
        <xdr:cNvSpPr>
          <a:spLocks noChangeArrowheads="1"/>
        </xdr:cNvSpPr>
      </xdr:nvSpPr>
      <xdr:spPr bwMode="auto">
        <a:xfrm>
          <a:off x="3981451" y="485775"/>
          <a:ext cx="1123950" cy="495300"/>
        </a:xfrm>
        <a:prstGeom prst="rect">
          <a:avLst/>
        </a:prstGeom>
        <a:noFill/>
        <a:ln w="19050">
          <a:solidFill>
            <a:srgbClr xmlns:mc="http://schemas.openxmlformats.org/markup-compatibility/2006" xmlns:a14="http://schemas.microsoft.com/office/drawing/2010/main" val="0000FF" mc:Ignorable="a14" a14:legacySpreadsheetColorIndex="12"/>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1</xdr:col>
      <xdr:colOff>264796</xdr:colOff>
      <xdr:row>69</xdr:row>
      <xdr:rowOff>76120</xdr:rowOff>
    </xdr:from>
    <xdr:to>
      <xdr:col>6</xdr:col>
      <xdr:colOff>946490</xdr:colOff>
      <xdr:row>93</xdr:row>
      <xdr:rowOff>137159</xdr:rowOff>
    </xdr:to>
    <xdr:pic>
      <xdr:nvPicPr>
        <xdr:cNvPr id="3" name="図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6200000">
          <a:off x="1131383" y="15043893"/>
          <a:ext cx="4084399" cy="5299414"/>
        </a:xfrm>
        <a:prstGeom prst="rect">
          <a:avLst/>
        </a:prstGeom>
        <a:ln w="25400">
          <a:solidFill>
            <a:schemeClr val="tx2">
              <a:lumMod val="75000"/>
            </a:schemeClr>
          </a:solidFill>
        </a:ln>
      </xdr:spPr>
    </xdr:pic>
    <xdr:clientData/>
  </xdr:twoCellAnchor>
  <xdr:twoCellAnchor editAs="oneCell">
    <xdr:from>
      <xdr:col>1</xdr:col>
      <xdr:colOff>214127</xdr:colOff>
      <xdr:row>39</xdr:row>
      <xdr:rowOff>106580</xdr:rowOff>
    </xdr:from>
    <xdr:to>
      <xdr:col>6</xdr:col>
      <xdr:colOff>935598</xdr:colOff>
      <xdr:row>63</xdr:row>
      <xdr:rowOff>137160</xdr:rowOff>
    </xdr:to>
    <xdr:pic>
      <xdr:nvPicPr>
        <xdr:cNvPr id="4" name="図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200000">
          <a:off x="1115833" y="10010034"/>
          <a:ext cx="4053940" cy="5339191"/>
        </a:xfrm>
        <a:prstGeom prst="rect">
          <a:avLst/>
        </a:prstGeom>
        <a:ln w="25400">
          <a:solidFill>
            <a:schemeClr val="tx2">
              <a:lumMod val="75000"/>
            </a:schemeClr>
          </a:solidFill>
        </a:ln>
      </xdr:spPr>
    </xdr:pic>
    <xdr:clientData/>
  </xdr:twoCellAnchor>
  <xdr:oneCellAnchor>
    <xdr:from>
      <xdr:col>0</xdr:col>
      <xdr:colOff>236836</xdr:colOff>
      <xdr:row>84</xdr:row>
      <xdr:rowOff>115590</xdr:rowOff>
    </xdr:from>
    <xdr:ext cx="275717" cy="1454244"/>
    <xdr:sp macro="" textlink="">
      <xdr:nvSpPr>
        <xdr:cNvPr id="5" name="テキスト ボックス 4"/>
        <xdr:cNvSpPr txBox="1"/>
      </xdr:nvSpPr>
      <xdr:spPr>
        <a:xfrm rot="16200000">
          <a:off x="-352427" y="19059528"/>
          <a:ext cx="145424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latin typeface="HG丸ｺﾞｼｯｸM-PRO" panose="020F0600000000000000" pitchFamily="50" charset="-128"/>
              <a:ea typeface="HG丸ｺﾞｼｯｸM-PRO" panose="020F0600000000000000" pitchFamily="50" charset="-128"/>
            </a:rPr>
            <a:t>河川課ホームページ</a:t>
          </a:r>
        </a:p>
      </xdr:txBody>
    </xdr:sp>
    <xdr:clientData/>
  </xdr:oneCellAnchor>
  <xdr:oneCellAnchor>
    <xdr:from>
      <xdr:col>2</xdr:col>
      <xdr:colOff>485776</xdr:colOff>
      <xdr:row>66</xdr:row>
      <xdr:rowOff>19052</xdr:rowOff>
    </xdr:from>
    <xdr:ext cx="495300" cy="1168490"/>
    <xdr:sp macro="" textlink="">
      <xdr:nvSpPr>
        <xdr:cNvPr id="6" name="テキスト ボックス 5"/>
        <xdr:cNvSpPr txBox="1"/>
      </xdr:nvSpPr>
      <xdr:spPr>
        <a:xfrm rot="16200000">
          <a:off x="1863681" y="15624222"/>
          <a:ext cx="1168490" cy="495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000" b="1">
              <a:solidFill>
                <a:srgbClr val="FF0000"/>
              </a:solidFill>
              <a:latin typeface="HG丸ｺﾞｼｯｸM-PRO" panose="020F0600000000000000" pitchFamily="50" charset="-128"/>
              <a:ea typeface="HG丸ｺﾞｼｯｸM-PRO" panose="020F0600000000000000" pitchFamily="50" charset="-128"/>
            </a:rPr>
            <a:t>総合治水対策を</a:t>
          </a:r>
          <a:endParaRPr kumimoji="1" lang="en-US" altLang="ja-JP" sz="1000" b="1">
            <a:solidFill>
              <a:srgbClr val="FF0000"/>
            </a:solidFill>
            <a:latin typeface="HG丸ｺﾞｼｯｸM-PRO" panose="020F0600000000000000" pitchFamily="50" charset="-128"/>
            <a:ea typeface="HG丸ｺﾞｼｯｸM-PRO" panose="020F0600000000000000" pitchFamily="50" charset="-128"/>
          </a:endParaRPr>
        </a:p>
        <a:p>
          <a:r>
            <a:rPr kumimoji="1" lang="ja-JP" altLang="en-US" sz="1000" b="1">
              <a:solidFill>
                <a:srgbClr val="FF0000"/>
              </a:solidFill>
              <a:latin typeface="HG丸ｺﾞｼｯｸM-PRO" panose="020F0600000000000000" pitchFamily="50" charset="-128"/>
              <a:ea typeface="HG丸ｺﾞｼｯｸM-PRO" panose="020F0600000000000000" pitchFamily="50" charset="-128"/>
            </a:rPr>
            <a:t>クリック</a:t>
          </a:r>
        </a:p>
      </xdr:txBody>
    </xdr:sp>
    <xdr:clientData/>
  </xdr:oneCellAnchor>
  <xdr:twoCellAnchor>
    <xdr:from>
      <xdr:col>2</xdr:col>
      <xdr:colOff>638175</xdr:colOff>
      <xdr:row>87</xdr:row>
      <xdr:rowOff>161924</xdr:rowOff>
    </xdr:from>
    <xdr:to>
      <xdr:col>3</xdr:col>
      <xdr:colOff>47625</xdr:colOff>
      <xdr:row>91</xdr:row>
      <xdr:rowOff>95249</xdr:rowOff>
    </xdr:to>
    <xdr:sp macro="" textlink="">
      <xdr:nvSpPr>
        <xdr:cNvPr id="7" name="円/楕円 6"/>
        <xdr:cNvSpPr/>
      </xdr:nvSpPr>
      <xdr:spPr bwMode="auto">
        <a:xfrm>
          <a:off x="2352675" y="19030949"/>
          <a:ext cx="123825" cy="619125"/>
        </a:xfrm>
        <a:prstGeom prst="ellipse">
          <a:avLst/>
        </a:prstGeom>
        <a:noFill/>
        <a:ln w="19050">
          <a:solidFill>
            <a:srgbClr val="FF0000"/>
          </a:solidFill>
          <a:round/>
          <a:headEnd type="triangle" w="sm" len="med"/>
          <a:tailEnd type="triangle" w="sm" len="med"/>
        </a:ln>
        <a:extLst>
          <a:ext uri="{909E8E84-426E-40DD-AFC4-6F175D3DCCD1}">
            <a14:hiddenFill xmlns:a14="http://schemas.microsoft.com/office/drawing/2010/main">
              <a:noFill/>
            </a14:hiddenFill>
          </a:ext>
        </a:extLst>
      </xdr:spPr>
      <xdr:txBody>
        <a:bodyPr vertOverflow="clip" horzOverflow="clip" rtlCol="0" anchor="t"/>
        <a:lstStyle/>
        <a:p>
          <a:pPr algn="l"/>
          <a:endParaRPr kumimoji="1" lang="ja-JP" altLang="en-US" sz="1100"/>
        </a:p>
      </xdr:txBody>
    </xdr:sp>
    <xdr:clientData/>
  </xdr:twoCellAnchor>
  <xdr:twoCellAnchor>
    <xdr:from>
      <xdr:col>3</xdr:col>
      <xdr:colOff>0</xdr:colOff>
      <xdr:row>72</xdr:row>
      <xdr:rowOff>114300</xdr:rowOff>
    </xdr:from>
    <xdr:to>
      <xdr:col>3</xdr:col>
      <xdr:colOff>0</xdr:colOff>
      <xdr:row>87</xdr:row>
      <xdr:rowOff>142875</xdr:rowOff>
    </xdr:to>
    <xdr:cxnSp macro="">
      <xdr:nvCxnSpPr>
        <xdr:cNvPr id="9" name="直線矢印コネクタ 8"/>
        <xdr:cNvCxnSpPr/>
      </xdr:nvCxnSpPr>
      <xdr:spPr>
        <a:xfrm>
          <a:off x="2428875" y="16411575"/>
          <a:ext cx="0" cy="2600325"/>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409575</xdr:colOff>
      <xdr:row>50</xdr:row>
      <xdr:rowOff>47626</xdr:rowOff>
    </xdr:from>
    <xdr:to>
      <xdr:col>3</xdr:col>
      <xdr:colOff>742950</xdr:colOff>
      <xdr:row>55</xdr:row>
      <xdr:rowOff>123826</xdr:rowOff>
    </xdr:to>
    <xdr:sp macro="" textlink="">
      <xdr:nvSpPr>
        <xdr:cNvPr id="14" name="円/楕円 13"/>
        <xdr:cNvSpPr/>
      </xdr:nvSpPr>
      <xdr:spPr bwMode="auto">
        <a:xfrm>
          <a:off x="2838450" y="12573001"/>
          <a:ext cx="333375" cy="933450"/>
        </a:xfrm>
        <a:prstGeom prst="ellipse">
          <a:avLst/>
        </a:prstGeom>
        <a:noFill/>
        <a:ln w="19050">
          <a:solidFill>
            <a:srgbClr val="FF0000"/>
          </a:solidFill>
          <a:round/>
          <a:headEnd type="triangle" w="sm" len="med"/>
          <a:tailEnd type="triangle" w="sm" len="med"/>
        </a:ln>
        <a:extLst>
          <a:ext uri="{909E8E84-426E-40DD-AFC4-6F175D3DCCD1}">
            <a14:hiddenFill xmlns:a14="http://schemas.microsoft.com/office/drawing/2010/main">
              <a:noFill/>
            </a14:hiddenFill>
          </a:ext>
        </a:extLst>
      </xdr:spPr>
      <xdr:txBody>
        <a:bodyPr vertOverflow="clip" horzOverflow="clip" rtlCol="0" anchor="t"/>
        <a:lstStyle/>
        <a:p>
          <a:pPr algn="l"/>
          <a:endParaRPr kumimoji="1" lang="ja-JP" altLang="en-US" sz="1100"/>
        </a:p>
      </xdr:txBody>
    </xdr:sp>
    <xdr:clientData/>
  </xdr:twoCellAnchor>
  <xdr:oneCellAnchor>
    <xdr:from>
      <xdr:col>3</xdr:col>
      <xdr:colOff>419107</xdr:colOff>
      <xdr:row>37</xdr:row>
      <xdr:rowOff>4</xdr:rowOff>
    </xdr:from>
    <xdr:ext cx="285751" cy="806540"/>
    <xdr:sp macro="" textlink="">
      <xdr:nvSpPr>
        <xdr:cNvPr id="16" name="テキスト ボックス 15"/>
        <xdr:cNvSpPr txBox="1"/>
      </xdr:nvSpPr>
      <xdr:spPr>
        <a:xfrm rot="16200000">
          <a:off x="2587588" y="10556923"/>
          <a:ext cx="806540" cy="28575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000" b="1">
              <a:solidFill>
                <a:srgbClr val="FF0000"/>
              </a:solidFill>
              <a:latin typeface="HG丸ｺﾞｼｯｸM-PRO" panose="020F0600000000000000" pitchFamily="50" charset="-128"/>
              <a:ea typeface="HG丸ｺﾞｼｯｸM-PRO" panose="020F0600000000000000" pitchFamily="50" charset="-128"/>
            </a:rPr>
            <a:t>クリック</a:t>
          </a:r>
        </a:p>
      </xdr:txBody>
    </xdr:sp>
    <xdr:clientData/>
  </xdr:oneCellAnchor>
  <xdr:twoCellAnchor>
    <xdr:from>
      <xdr:col>3</xdr:col>
      <xdr:colOff>581025</xdr:colOff>
      <xdr:row>41</xdr:row>
      <xdr:rowOff>114300</xdr:rowOff>
    </xdr:from>
    <xdr:to>
      <xdr:col>3</xdr:col>
      <xdr:colOff>581026</xdr:colOff>
      <xdr:row>50</xdr:row>
      <xdr:rowOff>57150</xdr:rowOff>
    </xdr:to>
    <xdr:cxnSp macro="">
      <xdr:nvCxnSpPr>
        <xdr:cNvPr id="17" name="直線矢印コネクタ 16"/>
        <xdr:cNvCxnSpPr/>
      </xdr:nvCxnSpPr>
      <xdr:spPr>
        <a:xfrm>
          <a:off x="3009900" y="11096625"/>
          <a:ext cx="1" cy="1485900"/>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857250</xdr:colOff>
      <xdr:row>65</xdr:row>
      <xdr:rowOff>67437</xdr:rowOff>
    </xdr:from>
    <xdr:to>
      <xdr:col>3</xdr:col>
      <xdr:colOff>1238250</xdr:colOff>
      <xdr:row>68</xdr:row>
      <xdr:rowOff>123825</xdr:rowOff>
    </xdr:to>
    <xdr:sp macro="" textlink="">
      <xdr:nvSpPr>
        <xdr:cNvPr id="20" name="ストライプ矢印 19"/>
        <xdr:cNvSpPr/>
      </xdr:nvSpPr>
      <xdr:spPr bwMode="auto">
        <a:xfrm rot="16200000">
          <a:off x="3191256" y="15259431"/>
          <a:ext cx="570738" cy="381000"/>
        </a:xfrm>
        <a:prstGeom prst="stripedRightArrow">
          <a:avLst/>
        </a:prstGeom>
        <a:solidFill>
          <a:schemeClr val="accent3">
            <a:lumMod val="60000"/>
            <a:lumOff val="40000"/>
          </a:schemeClr>
        </a:solid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xtLst/>
      </xdr:spPr>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847725</xdr:colOff>
      <xdr:row>4</xdr:row>
      <xdr:rowOff>152400</xdr:rowOff>
    </xdr:from>
    <xdr:to>
      <xdr:col>6</xdr:col>
      <xdr:colOff>142875</xdr:colOff>
      <xdr:row>6</xdr:row>
      <xdr:rowOff>123825</xdr:rowOff>
    </xdr:to>
    <xdr:sp macro="" textlink="">
      <xdr:nvSpPr>
        <xdr:cNvPr id="11267" name="Rectangle 3"/>
        <xdr:cNvSpPr>
          <a:spLocks noChangeArrowheads="1"/>
        </xdr:cNvSpPr>
      </xdr:nvSpPr>
      <xdr:spPr bwMode="auto">
        <a:xfrm>
          <a:off x="1333500" y="1047750"/>
          <a:ext cx="1285875" cy="466725"/>
        </a:xfrm>
        <a:prstGeom prst="rect">
          <a:avLst/>
        </a:prstGeom>
        <a:noFill/>
        <a:ln w="19050">
          <a:solidFill>
            <a:srgbClr xmlns:mc="http://schemas.openxmlformats.org/markup-compatibility/2006" xmlns:a14="http://schemas.microsoft.com/office/drawing/2010/main" val="0000FF" mc:Ignorable="a14" a14:legacySpreadsheetColorIndex="12"/>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10</xdr:col>
      <xdr:colOff>276225</xdr:colOff>
      <xdr:row>1</xdr:row>
      <xdr:rowOff>142875</xdr:rowOff>
    </xdr:from>
    <xdr:to>
      <xdr:col>17</xdr:col>
      <xdr:colOff>76200</xdr:colOff>
      <xdr:row>24</xdr:row>
      <xdr:rowOff>3175</xdr:rowOff>
    </xdr:to>
    <xdr:pic>
      <xdr:nvPicPr>
        <xdr:cNvPr id="11269" name="Picture 5" descr="浸透ます"/>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390525"/>
          <a:ext cx="2266950" cy="465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95250</xdr:colOff>
      <xdr:row>4</xdr:row>
      <xdr:rowOff>19050</xdr:rowOff>
    </xdr:from>
    <xdr:ext cx="247650" cy="209550"/>
    <xdr:sp macro="" textlink="">
      <xdr:nvSpPr>
        <xdr:cNvPr id="11266" name="Text Box 2"/>
        <xdr:cNvSpPr txBox="1">
          <a:spLocks noChangeArrowheads="1"/>
        </xdr:cNvSpPr>
      </xdr:nvSpPr>
      <xdr:spPr bwMode="auto">
        <a:xfrm>
          <a:off x="4686300" y="914400"/>
          <a:ext cx="2476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100" b="0" i="0" u="none" strike="noStrike" baseline="0">
              <a:solidFill>
                <a:srgbClr val="000000"/>
              </a:solidFill>
              <a:latin typeface="ＭＳ Ｐゴシック"/>
              <a:ea typeface="ＭＳ Ｐゴシック"/>
            </a:rPr>
            <a:t>GL</a:t>
          </a:r>
        </a:p>
      </xdr:txBody>
    </xdr:sp>
    <xdr:clientData/>
  </xdr:oneCellAnchor>
  <xdr:oneCellAnchor>
    <xdr:from>
      <xdr:col>10</xdr:col>
      <xdr:colOff>295275</xdr:colOff>
      <xdr:row>6</xdr:row>
      <xdr:rowOff>238125</xdr:rowOff>
    </xdr:from>
    <xdr:ext cx="761747" cy="242374"/>
    <xdr:sp macro="" textlink="">
      <xdr:nvSpPr>
        <xdr:cNvPr id="2" name="テキスト ボックス 1"/>
        <xdr:cNvSpPr txBox="1"/>
      </xdr:nvSpPr>
      <xdr:spPr>
        <a:xfrm>
          <a:off x="4181475" y="1628775"/>
          <a:ext cx="761747"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t>単粒度砕石</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9525">
          <a:solidFill>
            <a:srgbClr xmlns:mc="http://schemas.openxmlformats.org/markup-compatibility/2006" xmlns:a14="http://schemas.microsoft.com/office/drawing/2010/main" val="000000" mc:Ignorable="a14" a14:legacySpreadsheetColorIndex="64"/>
          </a:solidFill>
          <a:round/>
          <a:headEnd type="triangle" w="sm" len="med"/>
          <a:tailEnd type="triangle" w="sm" len="med"/>
        </a:ln>
        <a:extLst>
          <a:ext uri="{909E8E84-426E-40DD-AFC4-6F175D3DCCD1}">
            <a14:hiddenFill xmlns:a14="http://schemas.microsoft.com/office/drawing/2010/main">
              <a:noFill/>
            </a14:hiddenFill>
          </a:ext>
        </a:extLst>
      </a:spPr>
      <a:bodyPr/>
      <a:lst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A1:J90"/>
  <sheetViews>
    <sheetView view="pageBreakPreview" zoomScaleNormal="100" zoomScaleSheetLayoutView="100" workbookViewId="0">
      <selection activeCell="G4" sqref="G4"/>
    </sheetView>
  </sheetViews>
  <sheetFormatPr defaultColWidth="9" defaultRowHeight="13.5"/>
  <cols>
    <col min="1" max="16384" width="9" style="2"/>
  </cols>
  <sheetData>
    <row r="1" spans="1:10" ht="20.100000000000001" customHeight="1"/>
    <row r="2" spans="1:10" ht="20.100000000000001" customHeight="1"/>
    <row r="3" spans="1:10" ht="20.100000000000001" customHeight="1"/>
    <row r="4" spans="1:10" ht="20.100000000000001" customHeight="1"/>
    <row r="5" spans="1:10" ht="20.100000000000001" customHeight="1"/>
    <row r="6" spans="1:10" ht="20.100000000000001" customHeight="1"/>
    <row r="7" spans="1:10" ht="20.100000000000001" customHeight="1">
      <c r="A7" s="263" t="s">
        <v>209</v>
      </c>
      <c r="B7" s="263"/>
      <c r="C7" s="263"/>
      <c r="D7" s="263"/>
      <c r="E7" s="263"/>
      <c r="F7" s="263"/>
      <c r="G7" s="263"/>
      <c r="H7" s="263"/>
      <c r="I7" s="263"/>
      <c r="J7" s="263"/>
    </row>
    <row r="8" spans="1:10" ht="20.100000000000001" customHeight="1"/>
    <row r="9" spans="1:10" ht="20.100000000000001" customHeight="1"/>
    <row r="10" spans="1:10" ht="20.100000000000001" customHeight="1">
      <c r="A10" s="264" t="s">
        <v>502</v>
      </c>
      <c r="B10" s="264"/>
      <c r="C10" s="264"/>
      <c r="D10" s="264"/>
      <c r="E10" s="264"/>
      <c r="F10" s="264"/>
      <c r="G10" s="264"/>
      <c r="H10" s="264"/>
      <c r="I10" s="264"/>
      <c r="J10" s="264"/>
    </row>
    <row r="11" spans="1:10" ht="20.100000000000001" customHeight="1"/>
    <row r="12" spans="1:10" ht="20.100000000000001" customHeight="1"/>
    <row r="13" spans="1:10" ht="20.100000000000001" customHeight="1"/>
    <row r="14" spans="1:10" ht="20.100000000000001" customHeight="1"/>
    <row r="15" spans="1:10" ht="20.100000000000001" customHeight="1"/>
    <row r="16" spans="1:10" ht="20.100000000000001" customHeight="1"/>
    <row r="17" spans="1:10" ht="20.100000000000001" customHeight="1"/>
    <row r="18" spans="1:10" ht="20.100000000000001" customHeight="1"/>
    <row r="19" spans="1:10" ht="20.100000000000001" customHeight="1"/>
    <row r="20" spans="1:10" ht="20.100000000000001" customHeight="1"/>
    <row r="21" spans="1:10" ht="20.100000000000001" customHeight="1"/>
    <row r="22" spans="1:10" ht="20.100000000000001" customHeight="1"/>
    <row r="23" spans="1:10" ht="20.100000000000001" customHeight="1"/>
    <row r="24" spans="1:10" ht="20.100000000000001" customHeight="1"/>
    <row r="25" spans="1:10" ht="20.100000000000001" customHeight="1"/>
    <row r="26" spans="1:10" ht="20.100000000000001" customHeight="1"/>
    <row r="27" spans="1:10" ht="20.100000000000001" customHeight="1"/>
    <row r="28" spans="1:10" ht="20.100000000000001" customHeight="1"/>
    <row r="29" spans="1:10" ht="20.100000000000001" customHeight="1">
      <c r="A29" s="262" t="s">
        <v>504</v>
      </c>
      <c r="B29" s="262"/>
      <c r="C29" s="262"/>
      <c r="D29" s="262"/>
      <c r="E29" s="262"/>
      <c r="F29" s="262"/>
      <c r="G29" s="262"/>
      <c r="H29" s="262"/>
      <c r="I29" s="262"/>
      <c r="J29" s="262"/>
    </row>
    <row r="30" spans="1:10" ht="20.100000000000001" customHeight="1">
      <c r="A30" s="209"/>
      <c r="B30" s="209"/>
      <c r="C30" s="209"/>
      <c r="D30" s="209"/>
      <c r="E30" s="209"/>
      <c r="F30" s="209"/>
      <c r="G30" s="209"/>
      <c r="H30" s="209"/>
      <c r="I30" s="209"/>
      <c r="J30" s="209"/>
    </row>
    <row r="31" spans="1:10" ht="20.100000000000001" customHeight="1">
      <c r="A31" s="209"/>
      <c r="B31" s="209"/>
      <c r="C31" s="209"/>
      <c r="D31" s="209"/>
      <c r="E31" s="209"/>
      <c r="F31" s="209"/>
      <c r="G31" s="209"/>
      <c r="H31" s="209"/>
      <c r="I31" s="209"/>
      <c r="J31" s="209"/>
    </row>
    <row r="32" spans="1:10" ht="20.100000000000001" customHeight="1">
      <c r="A32" s="209"/>
      <c r="B32" s="209"/>
      <c r="C32" s="209"/>
      <c r="D32" s="209"/>
      <c r="E32" s="209"/>
      <c r="F32" s="209"/>
      <c r="G32" s="209"/>
      <c r="H32" s="209"/>
      <c r="I32" s="209"/>
      <c r="J32" s="209"/>
    </row>
    <row r="33" spans="1:10" ht="20.100000000000001" customHeight="1">
      <c r="A33" s="262" t="s">
        <v>418</v>
      </c>
      <c r="B33" s="262"/>
      <c r="C33" s="262"/>
      <c r="D33" s="262"/>
      <c r="E33" s="262"/>
      <c r="F33" s="262"/>
      <c r="G33" s="262"/>
      <c r="H33" s="262"/>
      <c r="I33" s="262"/>
      <c r="J33" s="262"/>
    </row>
    <row r="34" spans="1:10" ht="20.100000000000001" customHeight="1"/>
    <row r="35" spans="1:10" ht="20.100000000000001" customHeight="1"/>
    <row r="36" spans="1:10" ht="20.100000000000001" customHeight="1"/>
    <row r="37" spans="1:10" ht="20.100000000000001" customHeight="1"/>
    <row r="38" spans="1:10" ht="20.100000000000001" customHeight="1"/>
    <row r="39" spans="1:10" ht="20.100000000000001" customHeight="1"/>
    <row r="40" spans="1:10" ht="20.100000000000001" customHeight="1"/>
    <row r="41" spans="1:10" ht="20.100000000000001" customHeight="1"/>
    <row r="42" spans="1:10" ht="20.100000000000001" customHeight="1"/>
    <row r="43" spans="1:10" ht="20.100000000000001" customHeight="1"/>
    <row r="44" spans="1:10" ht="20.100000000000001" customHeight="1"/>
    <row r="45" spans="1:10" ht="20.100000000000001" customHeight="1"/>
    <row r="46" spans="1:10" ht="20.100000000000001" customHeight="1"/>
    <row r="47" spans="1:10" ht="20.100000000000001" customHeight="1"/>
    <row r="48" spans="1:10"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sheetData>
  <mergeCells count="4">
    <mergeCell ref="A33:J33"/>
    <mergeCell ref="A29:J29"/>
    <mergeCell ref="A7:J7"/>
    <mergeCell ref="A10:J10"/>
  </mergeCells>
  <phoneticPr fontId="1"/>
  <printOptions horizontalCentered="1" verticalCentered="1"/>
  <pageMargins left="0.59055118110236227" right="0.39370078740157483" top="0.70866141732283472" bottom="0.39370078740157483" header="0.51181102362204722" footer="0.23622047244094491"/>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6"/>
  </sheetPr>
  <dimension ref="B1:W125"/>
  <sheetViews>
    <sheetView tabSelected="1" view="pageBreakPreview" zoomScaleNormal="100" zoomScaleSheetLayoutView="100" workbookViewId="0">
      <selection activeCell="F42" sqref="F42:G42"/>
    </sheetView>
  </sheetViews>
  <sheetFormatPr defaultColWidth="9" defaultRowHeight="13.5"/>
  <cols>
    <col min="1" max="1" width="2.5" style="2" customWidth="1"/>
    <col min="2" max="2" width="3.875" style="2" customWidth="1"/>
    <col min="3" max="3" width="12.25" style="2" customWidth="1"/>
    <col min="4" max="23" width="4.625" style="2" customWidth="1"/>
    <col min="24" max="16384" width="9" style="2"/>
  </cols>
  <sheetData>
    <row r="1" spans="2:10" ht="20.100000000000001" customHeight="1">
      <c r="B1" s="41" t="s">
        <v>212</v>
      </c>
      <c r="D1" s="1"/>
    </row>
    <row r="2" spans="2:10" ht="12" customHeight="1"/>
    <row r="3" spans="2:10" ht="20.100000000000001" customHeight="1">
      <c r="C3" s="1" t="s">
        <v>255</v>
      </c>
      <c r="D3" s="28"/>
    </row>
    <row r="4" spans="2:10" ht="20.100000000000001" customHeight="1">
      <c r="J4" s="178" t="s">
        <v>445</v>
      </c>
    </row>
    <row r="5" spans="2:10" ht="20.100000000000001" customHeight="1" thickBot="1"/>
    <row r="6" spans="2:10" ht="20.100000000000001" customHeight="1" thickBot="1">
      <c r="D6" s="389"/>
      <c r="E6" s="390"/>
      <c r="F6" s="2" t="s">
        <v>1</v>
      </c>
    </row>
    <row r="7" spans="2:10" ht="20.100000000000001" customHeight="1"/>
    <row r="8" spans="2:10" ht="20.100000000000001" customHeight="1" thickBot="1"/>
    <row r="9" spans="2:10" ht="20.100000000000001" customHeight="1" thickBot="1">
      <c r="B9" s="387" t="s">
        <v>214</v>
      </c>
      <c r="C9" s="388"/>
      <c r="D9" s="391" t="e">
        <f>浸透対策総括!I11</f>
        <v>#DIV/0!</v>
      </c>
      <c r="E9" s="392"/>
      <c r="F9" s="6" t="s">
        <v>234</v>
      </c>
      <c r="G9" s="245" t="s">
        <v>503</v>
      </c>
    </row>
    <row r="10" spans="2:10" ht="20.100000000000001" customHeight="1">
      <c r="D10" s="393" t="s">
        <v>256</v>
      </c>
      <c r="E10" s="393"/>
    </row>
    <row r="11" spans="2:10" ht="20.100000000000001" customHeight="1">
      <c r="D11" s="371" t="e">
        <f>D9*60*60</f>
        <v>#DIV/0!</v>
      </c>
      <c r="E11" s="372"/>
      <c r="F11" s="6" t="s">
        <v>236</v>
      </c>
      <c r="G11" s="28" t="s">
        <v>237</v>
      </c>
    </row>
    <row r="12" spans="2:10" ht="20.100000000000001" customHeight="1"/>
    <row r="13" spans="2:10" ht="20.100000000000001" customHeight="1">
      <c r="B13" s="28" t="s">
        <v>263</v>
      </c>
    </row>
    <row r="14" spans="2:10" ht="9" customHeight="1" thickBot="1"/>
    <row r="15" spans="2:10" ht="20.100000000000001" customHeight="1" thickBot="1">
      <c r="C15" s="5" t="s">
        <v>216</v>
      </c>
      <c r="D15" s="382"/>
      <c r="E15" s="383"/>
      <c r="F15" s="2" t="s">
        <v>254</v>
      </c>
    </row>
    <row r="16" spans="2:10" ht="9" customHeight="1" thickBot="1">
      <c r="C16" s="5"/>
      <c r="D16" s="114"/>
      <c r="E16" s="115"/>
    </row>
    <row r="17" spans="3:23" ht="20.100000000000001" customHeight="1" thickBot="1">
      <c r="C17" s="5" t="s">
        <v>257</v>
      </c>
      <c r="D17" s="382"/>
      <c r="E17" s="383"/>
      <c r="F17" s="2" t="s">
        <v>254</v>
      </c>
    </row>
    <row r="18" spans="3:23" ht="9" customHeight="1">
      <c r="C18" s="171"/>
      <c r="D18" s="165"/>
      <c r="E18" s="165"/>
    </row>
    <row r="19" spans="3:23" ht="20.100000000000001" customHeight="1">
      <c r="C19" s="298" t="s">
        <v>422</v>
      </c>
      <c r="D19" s="298"/>
      <c r="E19" s="298"/>
      <c r="F19" s="385">
        <v>0.03</v>
      </c>
      <c r="G19" s="386"/>
      <c r="H19" s="6" t="s">
        <v>436</v>
      </c>
      <c r="I19" s="2" t="s">
        <v>441</v>
      </c>
    </row>
    <row r="20" spans="3:23" ht="9" customHeight="1"/>
    <row r="21" spans="3:23" ht="20.100000000000001" customHeight="1">
      <c r="C21" s="6" t="s">
        <v>437</v>
      </c>
      <c r="D21" s="354" t="s">
        <v>262</v>
      </c>
      <c r="E21" s="354"/>
      <c r="F21" s="354"/>
      <c r="G21" s="3" t="s">
        <v>241</v>
      </c>
      <c r="H21" s="371">
        <f>H23*(D15^2)+H25*D15+H27</f>
        <v>-0.28299999999999997</v>
      </c>
      <c r="I21" s="372"/>
      <c r="J21" s="375" t="s">
        <v>446</v>
      </c>
      <c r="K21" s="298"/>
    </row>
    <row r="22" spans="3:23" ht="9" customHeight="1">
      <c r="C22" s="6"/>
    </row>
    <row r="23" spans="3:23" ht="20.100000000000001" customHeight="1">
      <c r="C23" s="4" t="s">
        <v>239</v>
      </c>
      <c r="D23" s="384" t="s">
        <v>259</v>
      </c>
      <c r="E23" s="384"/>
      <c r="F23" s="384"/>
      <c r="G23" s="3" t="s">
        <v>241</v>
      </c>
      <c r="H23" s="378">
        <f>0.12*D17+0.985</f>
        <v>0.98499999999999999</v>
      </c>
      <c r="I23" s="379"/>
    </row>
    <row r="24" spans="3:23" ht="9" customHeight="1">
      <c r="C24" s="4"/>
      <c r="D24" s="116"/>
      <c r="E24" s="116"/>
    </row>
    <row r="25" spans="3:23" ht="20.100000000000001" customHeight="1">
      <c r="C25" s="4" t="s">
        <v>240</v>
      </c>
      <c r="D25" s="354" t="s">
        <v>260</v>
      </c>
      <c r="E25" s="354"/>
      <c r="F25" s="354"/>
      <c r="G25" s="3" t="s">
        <v>241</v>
      </c>
      <c r="H25" s="380">
        <f>7.837*D17+0.82</f>
        <v>0.82</v>
      </c>
      <c r="I25" s="381"/>
    </row>
    <row r="26" spans="3:23" ht="9" customHeight="1">
      <c r="C26" s="4"/>
      <c r="D26" s="5"/>
      <c r="E26" s="5"/>
      <c r="F26" s="5"/>
      <c r="G26" s="3"/>
      <c r="H26" s="118"/>
      <c r="I26" s="118"/>
    </row>
    <row r="27" spans="3:23" ht="20.100000000000001" customHeight="1">
      <c r="C27" s="4" t="s">
        <v>258</v>
      </c>
      <c r="D27" s="384" t="s">
        <v>261</v>
      </c>
      <c r="E27" s="384"/>
      <c r="F27" s="384"/>
      <c r="G27" s="3" t="s">
        <v>241</v>
      </c>
      <c r="H27" s="380">
        <f>2.858*D17-0.283</f>
        <v>-0.28299999999999997</v>
      </c>
      <c r="I27" s="381"/>
    </row>
    <row r="28" spans="3:23" ht="9" customHeight="1">
      <c r="V28" s="336"/>
      <c r="W28" s="336"/>
    </row>
    <row r="29" spans="3:23" ht="19.5" customHeight="1">
      <c r="C29" s="298" t="s">
        <v>423</v>
      </c>
      <c r="D29" s="298"/>
      <c r="E29" s="298"/>
      <c r="F29" s="298"/>
      <c r="G29" s="400"/>
      <c r="H29" s="401">
        <f>I31*I32</f>
        <v>0.81</v>
      </c>
      <c r="I29" s="402"/>
    </row>
    <row r="30" spans="3:23" ht="7.5" customHeight="1">
      <c r="C30" s="172"/>
      <c r="D30" s="172"/>
      <c r="E30" s="172"/>
      <c r="F30" s="172"/>
      <c r="G30" s="173"/>
      <c r="H30" s="174"/>
      <c r="I30" s="174"/>
    </row>
    <row r="31" spans="3:23" ht="19.5" customHeight="1">
      <c r="C31" s="172"/>
      <c r="D31" s="374" t="s">
        <v>426</v>
      </c>
      <c r="E31" s="374"/>
      <c r="F31" s="374"/>
      <c r="G31" s="374"/>
      <c r="H31" s="4" t="s">
        <v>427</v>
      </c>
      <c r="I31" s="354">
        <v>0.9</v>
      </c>
      <c r="J31" s="354"/>
    </row>
    <row r="32" spans="3:23" ht="19.5" customHeight="1">
      <c r="C32" s="172"/>
      <c r="D32" s="399" t="s">
        <v>424</v>
      </c>
      <c r="E32" s="399"/>
      <c r="F32" s="399"/>
      <c r="G32" s="399"/>
      <c r="H32" s="4" t="s">
        <v>425</v>
      </c>
      <c r="I32" s="354">
        <v>0.9</v>
      </c>
      <c r="J32" s="354"/>
    </row>
    <row r="33" spans="2:14" ht="20.100000000000001" customHeight="1">
      <c r="C33" s="4"/>
      <c r="D33" s="171"/>
      <c r="E33" s="171"/>
      <c r="F33" s="171"/>
      <c r="G33" s="170"/>
      <c r="H33" s="131"/>
      <c r="I33" s="131"/>
      <c r="J33" s="176"/>
    </row>
    <row r="34" spans="2:14" ht="20.100000000000001" customHeight="1">
      <c r="C34" s="298" t="s">
        <v>433</v>
      </c>
      <c r="D34" s="298"/>
      <c r="E34" s="298"/>
      <c r="F34" s="298"/>
      <c r="G34" s="298"/>
      <c r="H34" s="371">
        <f>F19*H21*H29</f>
        <v>-6.8769E-3</v>
      </c>
      <c r="I34" s="372"/>
      <c r="J34" s="375" t="s">
        <v>215</v>
      </c>
      <c r="K34" s="298"/>
      <c r="L34" s="175"/>
      <c r="M34" s="175"/>
      <c r="N34" s="70"/>
    </row>
    <row r="35" spans="2:14" ht="9" customHeight="1"/>
    <row r="36" spans="2:14" ht="20.100000000000001" customHeight="1">
      <c r="C36" s="354" t="s">
        <v>447</v>
      </c>
      <c r="D36" s="354"/>
      <c r="E36" s="354"/>
      <c r="F36" s="376">
        <f>H34</f>
        <v>-6.8769E-3</v>
      </c>
      <c r="G36" s="377"/>
      <c r="H36" s="375" t="s">
        <v>215</v>
      </c>
      <c r="I36" s="298"/>
    </row>
    <row r="37" spans="2:14" s="132" customFormat="1" ht="20.100000000000001" customHeight="1">
      <c r="C37" s="121"/>
      <c r="D37" s="121"/>
      <c r="E37" s="121"/>
      <c r="F37" s="177"/>
      <c r="G37" s="177"/>
      <c r="H37" s="96"/>
    </row>
    <row r="38" spans="2:14" ht="20.100000000000001" customHeight="1">
      <c r="B38" s="28" t="s">
        <v>264</v>
      </c>
    </row>
    <row r="39" spans="2:14" ht="9" customHeight="1" thickBot="1"/>
    <row r="40" spans="2:14" ht="20.100000000000001" customHeight="1" thickBot="1">
      <c r="C40" s="298" t="s">
        <v>265</v>
      </c>
      <c r="D40" s="298"/>
      <c r="E40" s="373"/>
      <c r="F40" s="382"/>
      <c r="G40" s="383"/>
      <c r="H40" s="2" t="s">
        <v>242</v>
      </c>
    </row>
    <row r="41" spans="2:14" ht="9" customHeight="1" thickBot="1">
      <c r="C41" s="5"/>
      <c r="D41" s="5"/>
      <c r="E41" s="5"/>
    </row>
    <row r="42" spans="2:14" ht="20.100000000000001" customHeight="1" thickBot="1">
      <c r="C42" s="298" t="s">
        <v>266</v>
      </c>
      <c r="D42" s="298"/>
      <c r="E42" s="296"/>
      <c r="F42" s="403"/>
      <c r="G42" s="404"/>
      <c r="H42" s="2" t="s">
        <v>242</v>
      </c>
    </row>
    <row r="43" spans="2:14" ht="9" customHeight="1">
      <c r="C43" s="42"/>
      <c r="D43" s="130"/>
      <c r="F43" s="131"/>
      <c r="G43" s="131"/>
      <c r="H43" s="6"/>
    </row>
    <row r="44" spans="2:14" ht="20.100000000000001" customHeight="1">
      <c r="C44" s="298" t="s">
        <v>267</v>
      </c>
      <c r="D44" s="296"/>
      <c r="E44" s="132"/>
      <c r="F44" s="371">
        <f>PI()*(F40)^2/4*F42</f>
        <v>0</v>
      </c>
      <c r="G44" s="372"/>
      <c r="H44" s="6" t="s">
        <v>268</v>
      </c>
    </row>
    <row r="45" spans="2:14" ht="9" customHeight="1"/>
    <row r="46" spans="2:14" ht="20.100000000000001" customHeight="1">
      <c r="C46" s="354" t="s">
        <v>269</v>
      </c>
      <c r="D46" s="354"/>
      <c r="E46" s="354"/>
      <c r="F46" s="409"/>
      <c r="G46" s="371">
        <f>F44</f>
        <v>0</v>
      </c>
      <c r="H46" s="372"/>
      <c r="I46" s="6" t="s">
        <v>268</v>
      </c>
      <c r="J46" s="2" t="s">
        <v>270</v>
      </c>
    </row>
    <row r="47" spans="2:14" ht="9" customHeight="1"/>
    <row r="48" spans="2:14" ht="20.100000000000001" customHeight="1">
      <c r="C48" s="2" t="s">
        <v>227</v>
      </c>
      <c r="D48" s="371">
        <f>D15*D17^2-F44</f>
        <v>0</v>
      </c>
      <c r="E48" s="372"/>
      <c r="F48" s="6" t="s">
        <v>268</v>
      </c>
    </row>
    <row r="49" spans="2:12" ht="9" customHeight="1"/>
    <row r="50" spans="2:12" ht="20.100000000000001" customHeight="1">
      <c r="C50" s="298" t="s">
        <v>228</v>
      </c>
      <c r="D50" s="298"/>
      <c r="E50" s="407">
        <v>40</v>
      </c>
      <c r="F50" s="408"/>
      <c r="G50" s="2" t="s">
        <v>243</v>
      </c>
      <c r="H50" s="8" t="s">
        <v>244</v>
      </c>
      <c r="I50" s="405">
        <f>E50/100</f>
        <v>0.4</v>
      </c>
      <c r="J50" s="406"/>
    </row>
    <row r="51" spans="2:12" ht="9" customHeight="1"/>
    <row r="52" spans="2:12" ht="20.100000000000001" customHeight="1">
      <c r="C52" s="354" t="s">
        <v>230</v>
      </c>
      <c r="D52" s="354"/>
      <c r="E52" s="371">
        <f>D48*I50</f>
        <v>0</v>
      </c>
      <c r="F52" s="372"/>
    </row>
    <row r="53" spans="2:12" ht="9" customHeight="1"/>
    <row r="54" spans="2:12" ht="20.100000000000001" customHeight="1">
      <c r="C54" s="354" t="s">
        <v>245</v>
      </c>
      <c r="D54" s="354"/>
      <c r="E54" s="371">
        <f>G46+E52</f>
        <v>0</v>
      </c>
      <c r="F54" s="398"/>
    </row>
    <row r="55" spans="2:12" ht="20.25" customHeight="1"/>
    <row r="56" spans="2:12" ht="20.100000000000001" customHeight="1">
      <c r="B56" s="113" t="s">
        <v>448</v>
      </c>
      <c r="C56" s="113"/>
      <c r="D56" s="113"/>
      <c r="E56" s="113"/>
      <c r="F56" s="113"/>
      <c r="G56" s="113"/>
      <c r="H56" s="5"/>
      <c r="I56" s="371">
        <f>F36+E54</f>
        <v>-6.8769E-3</v>
      </c>
      <c r="J56" s="372"/>
      <c r="K56" s="375" t="s">
        <v>468</v>
      </c>
      <c r="L56" s="298"/>
    </row>
    <row r="57" spans="2:12" ht="20.25" customHeight="1" thickBot="1"/>
    <row r="58" spans="2:12" ht="24" customHeight="1" thickTop="1" thickBot="1">
      <c r="B58" s="394" t="s">
        <v>449</v>
      </c>
      <c r="C58" s="394"/>
      <c r="D58" s="394"/>
      <c r="E58" s="394"/>
      <c r="F58" s="394"/>
      <c r="G58" s="395"/>
      <c r="H58" s="396" t="e">
        <f>ROUNDUP(D11/I56,0)</f>
        <v>#DIV/0!</v>
      </c>
      <c r="I58" s="397"/>
      <c r="J58" s="2" t="s">
        <v>271</v>
      </c>
    </row>
    <row r="59" spans="2:12" ht="12" customHeight="1" thickTop="1"/>
    <row r="60" spans="2:12" ht="20.100000000000001" customHeight="1"/>
    <row r="61" spans="2:12" ht="20.100000000000001" customHeight="1"/>
    <row r="62" spans="2:12" ht="20.100000000000001" customHeight="1"/>
    <row r="63" spans="2:12" ht="20.100000000000001" customHeight="1"/>
    <row r="64" spans="2:12"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sheetData>
  <mergeCells count="51">
    <mergeCell ref="K56:L56"/>
    <mergeCell ref="H34:I34"/>
    <mergeCell ref="D32:G32"/>
    <mergeCell ref="I32:J32"/>
    <mergeCell ref="V28:W28"/>
    <mergeCell ref="C29:G29"/>
    <mergeCell ref="H29:I29"/>
    <mergeCell ref="F40:G40"/>
    <mergeCell ref="F42:G42"/>
    <mergeCell ref="F44:G44"/>
    <mergeCell ref="I50:J50"/>
    <mergeCell ref="D48:E48"/>
    <mergeCell ref="C50:D50"/>
    <mergeCell ref="E50:F50"/>
    <mergeCell ref="C46:F46"/>
    <mergeCell ref="G46:H46"/>
    <mergeCell ref="I56:J56"/>
    <mergeCell ref="B58:G58"/>
    <mergeCell ref="H58:I58"/>
    <mergeCell ref="C52:D52"/>
    <mergeCell ref="E52:F52"/>
    <mergeCell ref="C54:D54"/>
    <mergeCell ref="E54:F54"/>
    <mergeCell ref="B9:C9"/>
    <mergeCell ref="D6:E6"/>
    <mergeCell ref="D11:E11"/>
    <mergeCell ref="D9:E9"/>
    <mergeCell ref="D10:E10"/>
    <mergeCell ref="D15:E15"/>
    <mergeCell ref="D17:E17"/>
    <mergeCell ref="D25:F25"/>
    <mergeCell ref="D27:F27"/>
    <mergeCell ref="D23:F23"/>
    <mergeCell ref="C19:E19"/>
    <mergeCell ref="F19:G19"/>
    <mergeCell ref="D21:F21"/>
    <mergeCell ref="H21:I21"/>
    <mergeCell ref="C44:D44"/>
    <mergeCell ref="C40:E40"/>
    <mergeCell ref="C42:E42"/>
    <mergeCell ref="D31:G31"/>
    <mergeCell ref="I31:J31"/>
    <mergeCell ref="J34:K34"/>
    <mergeCell ref="C36:E36"/>
    <mergeCell ref="F36:G36"/>
    <mergeCell ref="H36:I36"/>
    <mergeCell ref="J21:K21"/>
    <mergeCell ref="C34:G34"/>
    <mergeCell ref="H23:I23"/>
    <mergeCell ref="H27:I27"/>
    <mergeCell ref="H25:I25"/>
  </mergeCells>
  <phoneticPr fontId="1"/>
  <printOptions horizontalCentered="1"/>
  <pageMargins left="0.78740157480314965" right="0.78740157480314965" top="0.67" bottom="0.27559055118110237" header="0.33" footer="0.19685039370078741"/>
  <pageSetup paperSize="9" scale="85" orientation="portrait" r:id="rId1"/>
  <headerFooter alignWithMargins="0">
    <oddHeader>&amp;F</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6"/>
  </sheetPr>
  <dimension ref="B1:O123"/>
  <sheetViews>
    <sheetView view="pageBreakPreview" topLeftCell="A46" zoomScaleNormal="100" zoomScaleSheetLayoutView="100" workbookViewId="0">
      <selection activeCell="N54" sqref="N54"/>
    </sheetView>
  </sheetViews>
  <sheetFormatPr defaultColWidth="9" defaultRowHeight="13.5"/>
  <cols>
    <col min="1" max="1" width="2.5" style="2" customWidth="1"/>
    <col min="2" max="2" width="3.875" style="2" customWidth="1"/>
    <col min="3" max="3" width="12.25" style="2" customWidth="1"/>
    <col min="4" max="23" width="4.625" style="2" customWidth="1"/>
    <col min="24" max="16384" width="9" style="2"/>
  </cols>
  <sheetData>
    <row r="1" spans="2:15" ht="20.100000000000001" customHeight="1">
      <c r="B1" s="41" t="s">
        <v>212</v>
      </c>
      <c r="D1" s="1"/>
    </row>
    <row r="2" spans="2:15" ht="12" customHeight="1"/>
    <row r="3" spans="2:15" ht="20.100000000000001" customHeight="1">
      <c r="C3" s="1" t="s">
        <v>213</v>
      </c>
      <c r="D3" s="28"/>
    </row>
    <row r="4" spans="2:15" ht="20.100000000000001" customHeight="1"/>
    <row r="5" spans="2:15" ht="20.100000000000001" customHeight="1"/>
    <row r="6" spans="2:15" ht="20.100000000000001" customHeight="1"/>
    <row r="7" spans="2:15" ht="20.100000000000001" customHeight="1"/>
    <row r="8" spans="2:15" ht="20.100000000000001" customHeight="1"/>
    <row r="9" spans="2:15" ht="20.100000000000001" customHeight="1"/>
    <row r="10" spans="2:15" ht="20.100000000000001" customHeight="1"/>
    <row r="11" spans="2:15" ht="20.100000000000001" customHeight="1" thickBot="1"/>
    <row r="12" spans="2:15" ht="20.100000000000001" customHeight="1" thickBot="1">
      <c r="K12" s="389"/>
      <c r="L12" s="390"/>
      <c r="M12" s="2" t="s">
        <v>1</v>
      </c>
    </row>
    <row r="13" spans="2:15" ht="20.100000000000001" customHeight="1"/>
    <row r="14" spans="2:15" ht="20.100000000000001" customHeight="1" thickBot="1"/>
    <row r="15" spans="2:15" ht="20.100000000000001" customHeight="1" thickBot="1">
      <c r="B15" s="387" t="s">
        <v>214</v>
      </c>
      <c r="C15" s="388"/>
      <c r="D15" s="391" t="e">
        <f>浸透対策総括!I11</f>
        <v>#DIV/0!</v>
      </c>
      <c r="E15" s="392"/>
      <c r="F15" s="6" t="s">
        <v>221</v>
      </c>
      <c r="G15" s="8" t="s">
        <v>92</v>
      </c>
      <c r="H15" s="371" t="e">
        <f>D15*60*60</f>
        <v>#DIV/0!</v>
      </c>
      <c r="I15" s="372"/>
      <c r="J15" s="6" t="s">
        <v>215</v>
      </c>
      <c r="K15" s="28" t="s">
        <v>72</v>
      </c>
    </row>
    <row r="16" spans="2:15" ht="20.100000000000001" customHeight="1">
      <c r="D16" s="245" t="s">
        <v>503</v>
      </c>
      <c r="O16" s="168"/>
    </row>
    <row r="17" spans="2:10" ht="20.100000000000001" customHeight="1">
      <c r="B17" s="28" t="s">
        <v>232</v>
      </c>
    </row>
    <row r="18" spans="2:10" ht="9" customHeight="1" thickBot="1"/>
    <row r="19" spans="2:10" ht="20.100000000000001" customHeight="1" thickBot="1">
      <c r="C19" s="5" t="s">
        <v>216</v>
      </c>
      <c r="D19" s="382"/>
      <c r="E19" s="383"/>
      <c r="F19" s="2" t="s">
        <v>194</v>
      </c>
    </row>
    <row r="20" spans="2:10" ht="9" customHeight="1" thickBot="1">
      <c r="C20" s="5"/>
      <c r="D20" s="114"/>
      <c r="E20" s="115"/>
    </row>
    <row r="21" spans="2:10" ht="20.100000000000001" customHeight="1" thickBot="1">
      <c r="C21" s="5" t="s">
        <v>217</v>
      </c>
      <c r="D21" s="382"/>
      <c r="E21" s="383"/>
      <c r="F21" s="2" t="s">
        <v>194</v>
      </c>
    </row>
    <row r="22" spans="2:10" ht="9" customHeight="1">
      <c r="C22" s="168"/>
      <c r="D22" s="165"/>
      <c r="E22" s="165"/>
    </row>
    <row r="23" spans="2:10" ht="20.100000000000001" customHeight="1">
      <c r="C23" s="298" t="s">
        <v>422</v>
      </c>
      <c r="D23" s="298"/>
      <c r="E23" s="298"/>
      <c r="F23" s="385">
        <v>0.03</v>
      </c>
      <c r="G23" s="386"/>
      <c r="H23" s="6" t="s">
        <v>436</v>
      </c>
      <c r="I23" s="2" t="s">
        <v>441</v>
      </c>
    </row>
    <row r="24" spans="2:10" ht="9" customHeight="1"/>
    <row r="25" spans="2:10" ht="20.100000000000001" customHeight="1">
      <c r="C25" s="6" t="s">
        <v>437</v>
      </c>
      <c r="D25" s="336" t="s">
        <v>438</v>
      </c>
      <c r="E25" s="336"/>
      <c r="F25" s="371">
        <f>D26*D19+G27</f>
        <v>0.67700000000000005</v>
      </c>
      <c r="G25" s="372"/>
      <c r="H25" s="375" t="s">
        <v>439</v>
      </c>
      <c r="I25" s="298"/>
    </row>
    <row r="26" spans="2:10" ht="20.100000000000001" customHeight="1">
      <c r="C26" s="4" t="s">
        <v>218</v>
      </c>
      <c r="D26" s="384">
        <v>3.093</v>
      </c>
      <c r="E26" s="384"/>
    </row>
    <row r="27" spans="2:10" ht="20.100000000000001" customHeight="1">
      <c r="C27" s="4" t="s">
        <v>219</v>
      </c>
      <c r="D27" s="298" t="s">
        <v>440</v>
      </c>
      <c r="E27" s="298"/>
      <c r="F27" s="298"/>
      <c r="G27" s="378">
        <f>1.34*D21+0.677</f>
        <v>0.67700000000000005</v>
      </c>
      <c r="H27" s="379"/>
    </row>
    <row r="28" spans="2:10" ht="9" customHeight="1"/>
    <row r="29" spans="2:10" ht="19.5" customHeight="1">
      <c r="C29" s="298" t="s">
        <v>423</v>
      </c>
      <c r="D29" s="298"/>
      <c r="E29" s="298"/>
      <c r="F29" s="298"/>
      <c r="G29" s="400"/>
      <c r="H29" s="401">
        <f>I31*I32</f>
        <v>0.81</v>
      </c>
      <c r="I29" s="402"/>
    </row>
    <row r="30" spans="2:10" ht="7.5" customHeight="1">
      <c r="C30" s="166"/>
      <c r="D30" s="166"/>
      <c r="E30" s="166"/>
      <c r="F30" s="166"/>
      <c r="G30" s="167"/>
      <c r="H30" s="169"/>
      <c r="I30" s="169"/>
    </row>
    <row r="31" spans="2:10" ht="19.5" customHeight="1">
      <c r="C31" s="166"/>
      <c r="D31" s="374" t="s">
        <v>426</v>
      </c>
      <c r="E31" s="374"/>
      <c r="F31" s="374"/>
      <c r="G31" s="374"/>
      <c r="H31" s="4" t="s">
        <v>427</v>
      </c>
      <c r="I31" s="354">
        <v>0.9</v>
      </c>
      <c r="J31" s="354"/>
    </row>
    <row r="32" spans="2:10" ht="19.5" customHeight="1">
      <c r="C32" s="166"/>
      <c r="D32" s="399" t="s">
        <v>424</v>
      </c>
      <c r="E32" s="399"/>
      <c r="F32" s="399"/>
      <c r="G32" s="399"/>
      <c r="H32" s="4" t="s">
        <v>425</v>
      </c>
      <c r="I32" s="354">
        <v>0.9</v>
      </c>
      <c r="J32" s="354"/>
    </row>
    <row r="33" spans="2:14" ht="19.5" customHeight="1"/>
    <row r="34" spans="2:14" ht="20.100000000000001" customHeight="1">
      <c r="C34" s="298" t="s">
        <v>433</v>
      </c>
      <c r="D34" s="298"/>
      <c r="E34" s="298"/>
      <c r="F34" s="298"/>
      <c r="G34" s="298"/>
      <c r="H34" s="371">
        <f>F23*F25*H29</f>
        <v>1.6451100000000003E-2</v>
      </c>
      <c r="I34" s="372"/>
      <c r="J34" s="375" t="s">
        <v>215</v>
      </c>
      <c r="K34" s="298"/>
      <c r="L34" s="175"/>
      <c r="M34" s="175"/>
      <c r="N34" s="70"/>
    </row>
    <row r="35" spans="2:14" ht="9" customHeight="1"/>
    <row r="36" spans="2:14" ht="20.100000000000001" customHeight="1">
      <c r="C36" s="354" t="s">
        <v>442</v>
      </c>
      <c r="D36" s="354"/>
      <c r="E36" s="354"/>
      <c r="F36" s="376">
        <f>H34</f>
        <v>1.6451100000000003E-2</v>
      </c>
      <c r="G36" s="377"/>
      <c r="H36" s="375" t="s">
        <v>215</v>
      </c>
      <c r="I36" s="298"/>
    </row>
    <row r="37" spans="2:14" ht="20.100000000000001" customHeight="1"/>
    <row r="38" spans="2:14" ht="20.100000000000001" customHeight="1">
      <c r="B38" s="28" t="s">
        <v>233</v>
      </c>
    </row>
    <row r="39" spans="2:14" ht="9" customHeight="1" thickBot="1"/>
    <row r="40" spans="2:14" ht="20.100000000000001" customHeight="1" thickBot="1">
      <c r="C40" s="298" t="s">
        <v>223</v>
      </c>
      <c r="D40" s="296"/>
      <c r="E40" s="382"/>
      <c r="F40" s="383"/>
      <c r="G40" s="2" t="s">
        <v>222</v>
      </c>
    </row>
    <row r="41" spans="2:14" ht="9" customHeight="1"/>
    <row r="42" spans="2:14" ht="20.100000000000001" customHeight="1">
      <c r="C42" s="298" t="s">
        <v>224</v>
      </c>
      <c r="D42" s="400"/>
      <c r="E42" s="371">
        <f>PI()*(E40)^2/4</f>
        <v>0</v>
      </c>
      <c r="F42" s="372"/>
      <c r="G42" s="375" t="s">
        <v>220</v>
      </c>
      <c r="H42" s="298"/>
    </row>
    <row r="43" spans="2:14" ht="9" customHeight="1"/>
    <row r="44" spans="2:14" ht="20.100000000000001" customHeight="1">
      <c r="C44" s="2" t="s">
        <v>225</v>
      </c>
      <c r="F44" s="371">
        <f>E42</f>
        <v>0</v>
      </c>
      <c r="G44" s="372"/>
      <c r="H44" s="6" t="s">
        <v>220</v>
      </c>
      <c r="I44" s="2" t="s">
        <v>226</v>
      </c>
    </row>
    <row r="45" spans="2:14" ht="9" customHeight="1"/>
    <row r="46" spans="2:14" ht="20.100000000000001" customHeight="1">
      <c r="C46" s="2" t="s">
        <v>227</v>
      </c>
      <c r="D46" s="371">
        <f>D19*D21-E42</f>
        <v>0</v>
      </c>
      <c r="E46" s="372"/>
      <c r="F46" s="6" t="s">
        <v>220</v>
      </c>
    </row>
    <row r="47" spans="2:14" ht="9" customHeight="1"/>
    <row r="48" spans="2:14" ht="20.100000000000001" customHeight="1">
      <c r="C48" s="298" t="s">
        <v>228</v>
      </c>
      <c r="D48" s="298"/>
      <c r="E48" s="407">
        <v>40</v>
      </c>
      <c r="F48" s="408"/>
      <c r="G48" s="2" t="s">
        <v>229</v>
      </c>
      <c r="H48" s="8" t="s">
        <v>92</v>
      </c>
      <c r="I48" s="405">
        <f>E48/100</f>
        <v>0.4</v>
      </c>
      <c r="J48" s="406"/>
    </row>
    <row r="49" spans="2:12" ht="9" customHeight="1"/>
    <row r="50" spans="2:12" ht="20.100000000000001" customHeight="1">
      <c r="C50" s="354" t="s">
        <v>230</v>
      </c>
      <c r="D50" s="354"/>
      <c r="E50" s="412">
        <f>D46*I48</f>
        <v>0</v>
      </c>
      <c r="F50" s="413"/>
    </row>
    <row r="51" spans="2:12" ht="9" customHeight="1"/>
    <row r="52" spans="2:12" ht="20.100000000000001" customHeight="1">
      <c r="C52" s="354" t="s">
        <v>231</v>
      </c>
      <c r="D52" s="354"/>
      <c r="E52" s="371">
        <f>F44+E50</f>
        <v>0</v>
      </c>
      <c r="F52" s="398"/>
    </row>
    <row r="53" spans="2:12" ht="20.25" customHeight="1"/>
    <row r="54" spans="2:12" ht="20.100000000000001" customHeight="1">
      <c r="B54" s="113" t="s">
        <v>443</v>
      </c>
      <c r="C54" s="113"/>
      <c r="D54" s="113"/>
      <c r="E54" s="113"/>
      <c r="F54" s="113"/>
      <c r="G54" s="113"/>
      <c r="H54" s="5"/>
      <c r="I54" s="371">
        <f>F36+E52</f>
        <v>1.6451100000000003E-2</v>
      </c>
      <c r="J54" s="372"/>
      <c r="K54" s="375" t="s">
        <v>469</v>
      </c>
      <c r="L54" s="298"/>
    </row>
    <row r="55" spans="2:12" ht="20.25" customHeight="1" thickBot="1"/>
    <row r="56" spans="2:12" ht="24" customHeight="1" thickTop="1" thickBot="1">
      <c r="B56" s="394" t="s">
        <v>444</v>
      </c>
      <c r="C56" s="394"/>
      <c r="D56" s="394"/>
      <c r="E56" s="394"/>
      <c r="F56" s="394"/>
      <c r="G56" s="395"/>
      <c r="H56" s="410" t="e">
        <f>H15/I54</f>
        <v>#DIV/0!</v>
      </c>
      <c r="I56" s="411"/>
      <c r="J56" s="2" t="s">
        <v>194</v>
      </c>
    </row>
    <row r="57" spans="2:12" ht="12" customHeight="1" thickTop="1"/>
    <row r="58" spans="2:12" ht="20.100000000000001" customHeight="1"/>
    <row r="59" spans="2:12" ht="20.100000000000001" customHeight="1"/>
    <row r="60" spans="2:12" ht="20.100000000000001" customHeight="1"/>
    <row r="61" spans="2:12" ht="20.100000000000001" customHeight="1"/>
    <row r="62" spans="2:12" ht="20.100000000000001" customHeight="1"/>
    <row r="63" spans="2:12" ht="20.100000000000001" customHeight="1"/>
    <row r="64" spans="2:12"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sheetData>
  <mergeCells count="44">
    <mergeCell ref="K54:L54"/>
    <mergeCell ref="B56:G56"/>
    <mergeCell ref="H56:I56"/>
    <mergeCell ref="C50:D50"/>
    <mergeCell ref="E50:F50"/>
    <mergeCell ref="C52:D52"/>
    <mergeCell ref="E52:F52"/>
    <mergeCell ref="B15:C15"/>
    <mergeCell ref="K12:L12"/>
    <mergeCell ref="H15:I15"/>
    <mergeCell ref="D15:E15"/>
    <mergeCell ref="I54:J54"/>
    <mergeCell ref="I48:J48"/>
    <mergeCell ref="F44:G44"/>
    <mergeCell ref="D46:E46"/>
    <mergeCell ref="C48:D48"/>
    <mergeCell ref="E48:F48"/>
    <mergeCell ref="E40:F40"/>
    <mergeCell ref="C40:D40"/>
    <mergeCell ref="C42:D42"/>
    <mergeCell ref="E42:F42"/>
    <mergeCell ref="G42:H42"/>
    <mergeCell ref="C34:G34"/>
    <mergeCell ref="H25:I25"/>
    <mergeCell ref="G27:H27"/>
    <mergeCell ref="C23:E23"/>
    <mergeCell ref="F23:G23"/>
    <mergeCell ref="C29:G29"/>
    <mergeCell ref="D19:E19"/>
    <mergeCell ref="D21:E21"/>
    <mergeCell ref="D27:F27"/>
    <mergeCell ref="D26:E26"/>
    <mergeCell ref="D25:E25"/>
    <mergeCell ref="F25:G25"/>
    <mergeCell ref="C36:E36"/>
    <mergeCell ref="F36:G36"/>
    <mergeCell ref="H36:I36"/>
    <mergeCell ref="H29:I29"/>
    <mergeCell ref="D31:G31"/>
    <mergeCell ref="I31:J31"/>
    <mergeCell ref="D32:G32"/>
    <mergeCell ref="I32:J32"/>
    <mergeCell ref="H34:I34"/>
    <mergeCell ref="J34:K34"/>
  </mergeCells>
  <phoneticPr fontId="1"/>
  <printOptions horizontalCentered="1"/>
  <pageMargins left="0.78740157480314965" right="0.78740157480314965" top="0.69" bottom="0.27559055118110237" header="0.23622047244094491" footer="0.19685039370078741"/>
  <pageSetup paperSize="9" scale="85" orientation="portrait" r:id="rId1"/>
  <headerFooter alignWithMargins="0">
    <oddHeader>&amp;F</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6"/>
  </sheetPr>
  <dimension ref="B1:M112"/>
  <sheetViews>
    <sheetView view="pageBreakPreview" zoomScaleNormal="100" zoomScaleSheetLayoutView="100" workbookViewId="0">
      <selection activeCell="D18" sqref="D18:E18"/>
    </sheetView>
  </sheetViews>
  <sheetFormatPr defaultColWidth="9" defaultRowHeight="13.5"/>
  <cols>
    <col min="1" max="1" width="2.5" style="2" customWidth="1"/>
    <col min="2" max="2" width="3.875" style="2" customWidth="1"/>
    <col min="3" max="3" width="12.25" style="2" customWidth="1"/>
    <col min="4" max="23" width="4.625" style="2" customWidth="1"/>
    <col min="24" max="16384" width="9" style="2"/>
  </cols>
  <sheetData>
    <row r="1" spans="2:13" ht="20.100000000000001" customHeight="1">
      <c r="B1" s="41" t="s">
        <v>212</v>
      </c>
      <c r="D1" s="1"/>
    </row>
    <row r="2" spans="2:13" ht="12" customHeight="1"/>
    <row r="3" spans="2:13" ht="20.100000000000001" customHeight="1">
      <c r="C3" s="1" t="s">
        <v>246</v>
      </c>
      <c r="D3" s="28"/>
    </row>
    <row r="4" spans="2:13" ht="20.100000000000001" customHeight="1"/>
    <row r="5" spans="2:13" ht="20.100000000000001" customHeight="1"/>
    <row r="6" spans="2:13" ht="20.100000000000001" customHeight="1"/>
    <row r="7" spans="2:13" ht="20.100000000000001" customHeight="1"/>
    <row r="8" spans="2:13" ht="20.100000000000001" customHeight="1"/>
    <row r="9" spans="2:13" ht="20.100000000000001" customHeight="1"/>
    <row r="10" spans="2:13" ht="20.100000000000001" customHeight="1" thickBot="1"/>
    <row r="11" spans="2:13" ht="20.100000000000001" customHeight="1" thickBot="1">
      <c r="K11" s="389"/>
      <c r="L11" s="390"/>
      <c r="M11" s="2" t="s">
        <v>1</v>
      </c>
    </row>
    <row r="12" spans="2:13" ht="20.100000000000001" customHeight="1"/>
    <row r="13" spans="2:13" ht="20.100000000000001" customHeight="1" thickBot="1"/>
    <row r="14" spans="2:13" ht="20.100000000000001" customHeight="1" thickBot="1">
      <c r="B14" s="387" t="s">
        <v>214</v>
      </c>
      <c r="C14" s="388"/>
      <c r="D14" s="391" t="e">
        <f>浸透対策総括!I11</f>
        <v>#DIV/0!</v>
      </c>
      <c r="E14" s="392"/>
      <c r="F14" s="6" t="s">
        <v>234</v>
      </c>
      <c r="G14" s="8" t="s">
        <v>235</v>
      </c>
      <c r="H14" s="371" t="e">
        <f>D14*60*60</f>
        <v>#DIV/0!</v>
      </c>
      <c r="I14" s="372"/>
      <c r="J14" s="6" t="s">
        <v>236</v>
      </c>
      <c r="K14" s="28" t="s">
        <v>237</v>
      </c>
    </row>
    <row r="15" spans="2:13" ht="20.100000000000001" customHeight="1">
      <c r="D15" s="245" t="s">
        <v>503</v>
      </c>
    </row>
    <row r="16" spans="2:13" ht="20.100000000000001" customHeight="1">
      <c r="B16" s="28" t="s">
        <v>249</v>
      </c>
    </row>
    <row r="17" spans="3:11" ht="9" customHeight="1" thickBot="1"/>
    <row r="18" spans="3:11" ht="20.100000000000001" customHeight="1" thickBot="1">
      <c r="C18" s="5" t="s">
        <v>216</v>
      </c>
      <c r="D18" s="382"/>
      <c r="E18" s="383"/>
      <c r="F18" s="2" t="s">
        <v>238</v>
      </c>
      <c r="G18" s="2" t="s">
        <v>421</v>
      </c>
    </row>
    <row r="19" spans="3:11" ht="9" customHeight="1">
      <c r="C19" s="161"/>
      <c r="D19" s="165"/>
      <c r="E19" s="165"/>
    </row>
    <row r="20" spans="3:11" ht="20.100000000000001" customHeight="1">
      <c r="C20" s="298" t="s">
        <v>422</v>
      </c>
      <c r="D20" s="298"/>
      <c r="E20" s="298"/>
      <c r="F20" s="385">
        <v>0.03</v>
      </c>
      <c r="G20" s="386"/>
      <c r="H20" s="6" t="s">
        <v>436</v>
      </c>
      <c r="I20" s="2" t="s">
        <v>441</v>
      </c>
    </row>
    <row r="21" spans="3:11" ht="9" customHeight="1"/>
    <row r="22" spans="3:11" ht="20.100000000000001" customHeight="1">
      <c r="C22" s="162" t="s">
        <v>428</v>
      </c>
      <c r="D22" s="354" t="s">
        <v>247</v>
      </c>
      <c r="E22" s="354"/>
      <c r="F22" s="415">
        <f>ROUND(D23*D18+D24,3)</f>
        <v>1.2869999999999999</v>
      </c>
      <c r="G22" s="416"/>
      <c r="H22" s="375" t="s">
        <v>435</v>
      </c>
      <c r="I22" s="298"/>
    </row>
    <row r="23" spans="3:11" ht="20.100000000000001" customHeight="1">
      <c r="C23" s="4" t="s">
        <v>239</v>
      </c>
      <c r="D23" s="384">
        <v>1.4E-2</v>
      </c>
      <c r="E23" s="384"/>
    </row>
    <row r="24" spans="3:11" ht="20.100000000000001" customHeight="1">
      <c r="C24" s="4" t="s">
        <v>240</v>
      </c>
      <c r="D24" s="354">
        <v>1.2869999999999999</v>
      </c>
      <c r="E24" s="354"/>
      <c r="F24" s="129"/>
      <c r="G24" s="3"/>
      <c r="H24" s="414"/>
      <c r="I24" s="414"/>
    </row>
    <row r="25" spans="3:11" ht="9" customHeight="1"/>
    <row r="26" spans="3:11" ht="19.5" customHeight="1">
      <c r="C26" s="298" t="s">
        <v>423</v>
      </c>
      <c r="D26" s="298"/>
      <c r="E26" s="298"/>
      <c r="F26" s="298"/>
      <c r="G26" s="400"/>
      <c r="H26" s="401">
        <f>I28*I29</f>
        <v>0.45</v>
      </c>
      <c r="I26" s="402"/>
    </row>
    <row r="27" spans="3:11" ht="7.5" customHeight="1">
      <c r="C27" s="162"/>
      <c r="D27" s="162"/>
      <c r="E27" s="162"/>
      <c r="F27" s="162"/>
      <c r="G27" s="163"/>
      <c r="H27" s="164"/>
      <c r="I27" s="164"/>
    </row>
    <row r="28" spans="3:11" ht="19.5" customHeight="1">
      <c r="C28" s="162"/>
      <c r="D28" s="374" t="s">
        <v>426</v>
      </c>
      <c r="E28" s="374"/>
      <c r="F28" s="374"/>
      <c r="G28" s="374"/>
      <c r="H28" s="4" t="s">
        <v>427</v>
      </c>
      <c r="I28" s="354">
        <v>0.9</v>
      </c>
      <c r="J28" s="354"/>
    </row>
    <row r="29" spans="3:11" ht="19.5" customHeight="1">
      <c r="C29" s="162"/>
      <c r="D29" s="399" t="s">
        <v>424</v>
      </c>
      <c r="E29" s="399"/>
      <c r="F29" s="399"/>
      <c r="G29" s="399"/>
      <c r="H29" s="4" t="s">
        <v>425</v>
      </c>
      <c r="I29" s="354">
        <v>0.5</v>
      </c>
      <c r="J29" s="354"/>
    </row>
    <row r="30" spans="3:11" ht="19.5" customHeight="1"/>
    <row r="31" spans="3:11" ht="20.100000000000001" customHeight="1">
      <c r="C31" s="298" t="s">
        <v>433</v>
      </c>
      <c r="D31" s="298"/>
      <c r="E31" s="298"/>
      <c r="F31" s="298"/>
      <c r="G31" s="298"/>
      <c r="H31" s="371">
        <f>F20*F22*H26</f>
        <v>1.7374500000000001E-2</v>
      </c>
      <c r="I31" s="372"/>
      <c r="J31" s="375" t="s">
        <v>432</v>
      </c>
      <c r="K31" s="298"/>
    </row>
    <row r="32" spans="3:11" ht="9" customHeight="1"/>
    <row r="33" spans="2:12" ht="20.100000000000001" customHeight="1">
      <c r="C33" s="354" t="s">
        <v>434</v>
      </c>
      <c r="D33" s="354"/>
      <c r="E33" s="354"/>
      <c r="F33" s="376">
        <f>H31</f>
        <v>1.7374500000000001E-2</v>
      </c>
      <c r="G33" s="377"/>
      <c r="H33" s="375" t="s">
        <v>432</v>
      </c>
      <c r="I33" s="298"/>
    </row>
    <row r="34" spans="2:12" ht="20.100000000000001" customHeight="1"/>
    <row r="35" spans="2:12" ht="20.100000000000001" customHeight="1">
      <c r="B35" s="28" t="s">
        <v>248</v>
      </c>
    </row>
    <row r="36" spans="2:12" ht="9" customHeight="1"/>
    <row r="37" spans="2:12" ht="20.100000000000001" customHeight="1">
      <c r="C37" s="298" t="s">
        <v>250</v>
      </c>
      <c r="D37" s="400"/>
      <c r="E37" s="371">
        <f>D18</f>
        <v>0</v>
      </c>
      <c r="F37" s="372"/>
      <c r="G37" s="375" t="s">
        <v>430</v>
      </c>
      <c r="H37" s="298"/>
    </row>
    <row r="38" spans="2:12" ht="9" customHeight="1"/>
    <row r="39" spans="2:12" ht="20.100000000000001" customHeight="1">
      <c r="C39" s="298" t="s">
        <v>251</v>
      </c>
      <c r="D39" s="298"/>
      <c r="E39" s="407">
        <v>10</v>
      </c>
      <c r="F39" s="408"/>
      <c r="G39" s="2" t="s">
        <v>243</v>
      </c>
      <c r="H39" s="8" t="s">
        <v>244</v>
      </c>
      <c r="I39" s="405">
        <f>E39/100</f>
        <v>0.1</v>
      </c>
      <c r="J39" s="406"/>
    </row>
    <row r="40" spans="2:12" ht="9" customHeight="1"/>
    <row r="41" spans="2:12" ht="20.100000000000001" customHeight="1">
      <c r="C41" s="298" t="s">
        <v>252</v>
      </c>
      <c r="D41" s="400"/>
      <c r="E41" s="371">
        <f>E37*I39</f>
        <v>0</v>
      </c>
      <c r="F41" s="398"/>
    </row>
    <row r="42" spans="2:12" ht="20.25" customHeight="1"/>
    <row r="43" spans="2:12" ht="20.100000000000001" customHeight="1">
      <c r="B43" s="317" t="s">
        <v>429</v>
      </c>
      <c r="C43" s="317"/>
      <c r="D43" s="317"/>
      <c r="E43" s="317"/>
      <c r="F43" s="317"/>
      <c r="G43" s="317"/>
      <c r="H43" s="417"/>
      <c r="I43" s="371">
        <f>F33+E41</f>
        <v>1.7374500000000001E-2</v>
      </c>
      <c r="J43" s="372"/>
      <c r="K43" s="375" t="s">
        <v>470</v>
      </c>
      <c r="L43" s="298"/>
    </row>
    <row r="44" spans="2:12" ht="20.25" customHeight="1" thickBot="1"/>
    <row r="45" spans="2:12" ht="24" customHeight="1" thickTop="1" thickBot="1">
      <c r="B45" s="394" t="s">
        <v>431</v>
      </c>
      <c r="C45" s="394"/>
      <c r="D45" s="394"/>
      <c r="E45" s="394"/>
      <c r="F45" s="394"/>
      <c r="G45" s="395"/>
      <c r="H45" s="410" t="e">
        <f>H14/I43</f>
        <v>#DIV/0!</v>
      </c>
      <c r="I45" s="411"/>
      <c r="J45" s="2" t="s">
        <v>253</v>
      </c>
    </row>
    <row r="46" spans="2:12" ht="12" customHeight="1" thickTop="1"/>
    <row r="47" spans="2:12" ht="20.100000000000001" customHeight="1"/>
    <row r="48" spans="2:12"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sheetData>
  <mergeCells count="38">
    <mergeCell ref="B45:G45"/>
    <mergeCell ref="H45:I45"/>
    <mergeCell ref="C41:D41"/>
    <mergeCell ref="E41:F41"/>
    <mergeCell ref="B43:H43"/>
    <mergeCell ref="B14:C14"/>
    <mergeCell ref="K11:L11"/>
    <mergeCell ref="H14:I14"/>
    <mergeCell ref="D14:E14"/>
    <mergeCell ref="D18:E18"/>
    <mergeCell ref="C33:E33"/>
    <mergeCell ref="F33:G33"/>
    <mergeCell ref="C20:E20"/>
    <mergeCell ref="F20:G20"/>
    <mergeCell ref="C31:G31"/>
    <mergeCell ref="C26:G26"/>
    <mergeCell ref="D28:G28"/>
    <mergeCell ref="D29:G29"/>
    <mergeCell ref="D23:E23"/>
    <mergeCell ref="D24:E24"/>
    <mergeCell ref="D22:E22"/>
    <mergeCell ref="F22:G22"/>
    <mergeCell ref="C39:D39"/>
    <mergeCell ref="E39:F39"/>
    <mergeCell ref="C37:D37"/>
    <mergeCell ref="E37:F37"/>
    <mergeCell ref="I43:J43"/>
    <mergeCell ref="H22:I22"/>
    <mergeCell ref="G37:H37"/>
    <mergeCell ref="K43:L43"/>
    <mergeCell ref="H33:I33"/>
    <mergeCell ref="I39:J39"/>
    <mergeCell ref="H31:I31"/>
    <mergeCell ref="J31:K31"/>
    <mergeCell ref="H26:I26"/>
    <mergeCell ref="I29:J29"/>
    <mergeCell ref="I28:J28"/>
    <mergeCell ref="H24:I24"/>
  </mergeCells>
  <phoneticPr fontId="1"/>
  <printOptions horizontalCentered="1"/>
  <pageMargins left="0.78740157480314965" right="0.78740157480314965" top="1.02" bottom="0.27559055118110237" header="0.38" footer="0.19685039370078741"/>
  <pageSetup paperSize="9" scale="91" orientation="portrait" r:id="rId1"/>
  <headerFooter alignWithMargins="0">
    <oddHeader>&amp;F</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sheetPr>
  <dimension ref="A1:O233"/>
  <sheetViews>
    <sheetView zoomScaleNormal="100" workbookViewId="0">
      <selection activeCell="B3" sqref="B3"/>
    </sheetView>
  </sheetViews>
  <sheetFormatPr defaultColWidth="9" defaultRowHeight="13.5"/>
  <cols>
    <col min="1" max="1" width="3.625" style="2" customWidth="1"/>
    <col min="2" max="2" width="23.125" style="2" customWidth="1"/>
    <col min="3" max="3" width="11.125" style="2" customWidth="1"/>
    <col min="4" max="4" width="4.125" style="3" customWidth="1"/>
    <col min="5" max="5" width="11.125" style="2" customWidth="1"/>
    <col min="6" max="6" width="4.125" style="2" customWidth="1"/>
    <col min="7" max="7" width="11.125" style="2" customWidth="1"/>
    <col min="8" max="8" width="4.125" style="2" customWidth="1"/>
    <col min="9" max="9" width="11.125" style="2" customWidth="1"/>
    <col min="10" max="12" width="4.125" style="2" customWidth="1"/>
    <col min="13" max="13" width="11.125" style="2" customWidth="1"/>
    <col min="14" max="16384" width="9" style="2"/>
  </cols>
  <sheetData>
    <row r="1" spans="1:13" ht="20.100000000000001" customHeight="1">
      <c r="A1" s="91" t="s">
        <v>129</v>
      </c>
    </row>
    <row r="2" spans="1:13" ht="7.5" customHeight="1"/>
    <row r="3" spans="1:13" ht="20.100000000000001" customHeight="1">
      <c r="B3" s="200" t="s">
        <v>464</v>
      </c>
      <c r="I3" s="41" t="s">
        <v>130</v>
      </c>
    </row>
    <row r="4" spans="1:13" ht="20.100000000000001" customHeight="1">
      <c r="I4" s="9"/>
    </row>
    <row r="5" spans="1:13" ht="18" customHeight="1"/>
    <row r="6" spans="1:13" ht="6.75" customHeight="1">
      <c r="C6" s="37"/>
      <c r="K6" s="37"/>
    </row>
    <row r="7" spans="1:13" ht="18" customHeight="1">
      <c r="C7" s="37"/>
      <c r="K7" s="37"/>
    </row>
    <row r="8" spans="1:13" ht="18" customHeight="1">
      <c r="C8" s="37"/>
      <c r="K8" s="37"/>
    </row>
    <row r="9" spans="1:13" ht="6.75" customHeight="1"/>
    <row r="10" spans="1:13" ht="18" customHeight="1">
      <c r="B10" s="38"/>
      <c r="C10" s="39"/>
      <c r="D10" s="40"/>
      <c r="E10" s="38"/>
      <c r="F10" s="38"/>
      <c r="G10" s="38"/>
      <c r="H10" s="38"/>
      <c r="I10" s="38"/>
      <c r="J10" s="38"/>
      <c r="K10" s="39"/>
      <c r="L10" s="38"/>
      <c r="M10" s="38"/>
    </row>
    <row r="11" spans="1:13" ht="5.25" customHeight="1">
      <c r="B11" s="201"/>
      <c r="C11" s="202"/>
      <c r="D11" s="203"/>
      <c r="E11" s="201"/>
      <c r="F11" s="201"/>
      <c r="G11" s="201"/>
      <c r="H11" s="201"/>
      <c r="I11" s="201"/>
      <c r="J11" s="201"/>
      <c r="K11" s="202"/>
      <c r="L11" s="201"/>
      <c r="M11" s="201"/>
    </row>
    <row r="12" spans="1:13" ht="18" customHeight="1">
      <c r="B12" s="204"/>
      <c r="C12" s="301"/>
      <c r="D12" s="302"/>
      <c r="E12" s="302"/>
      <c r="F12" s="302"/>
      <c r="G12" s="302"/>
      <c r="H12" s="302"/>
      <c r="I12" s="302"/>
      <c r="J12" s="303"/>
      <c r="K12" s="205"/>
      <c r="L12" s="204"/>
      <c r="M12" s="204"/>
    </row>
    <row r="13" spans="1:13" ht="18" customHeight="1">
      <c r="B13" s="204"/>
      <c r="C13" s="304"/>
      <c r="D13" s="305"/>
      <c r="E13" s="305"/>
      <c r="F13" s="305"/>
      <c r="G13" s="305"/>
      <c r="H13" s="305"/>
      <c r="I13" s="305"/>
      <c r="J13" s="306"/>
      <c r="K13" s="205"/>
      <c r="L13" s="204"/>
      <c r="M13" s="204"/>
    </row>
    <row r="14" spans="1:13" ht="18" customHeight="1">
      <c r="B14" s="204"/>
      <c r="C14" s="304"/>
      <c r="D14" s="305"/>
      <c r="E14" s="305"/>
      <c r="F14" s="305"/>
      <c r="G14" s="305"/>
      <c r="H14" s="305"/>
      <c r="I14" s="305"/>
      <c r="J14" s="306"/>
      <c r="K14" s="205"/>
      <c r="L14" s="204"/>
      <c r="M14" s="204"/>
    </row>
    <row r="15" spans="1:13" ht="18" customHeight="1">
      <c r="B15" s="201"/>
      <c r="C15" s="307"/>
      <c r="D15" s="308"/>
      <c r="E15" s="308"/>
      <c r="F15" s="308"/>
      <c r="G15" s="308"/>
      <c r="H15" s="308"/>
      <c r="I15" s="308"/>
      <c r="J15" s="309"/>
      <c r="K15" s="202"/>
      <c r="L15" s="201"/>
      <c r="M15" s="201"/>
    </row>
    <row r="16" spans="1:13" ht="5.25" customHeight="1">
      <c r="B16" s="206"/>
      <c r="C16" s="207"/>
      <c r="D16" s="208"/>
      <c r="E16" s="206"/>
      <c r="F16" s="206"/>
      <c r="G16" s="206"/>
      <c r="H16" s="206"/>
      <c r="I16" s="206"/>
      <c r="J16" s="206"/>
      <c r="K16" s="207"/>
      <c r="L16" s="206"/>
      <c r="M16" s="206"/>
    </row>
    <row r="17" spans="1:13" ht="18" customHeight="1">
      <c r="C17" s="37"/>
      <c r="E17" s="300"/>
      <c r="K17" s="37"/>
    </row>
    <row r="18" spans="1:13" ht="18" customHeight="1">
      <c r="C18" s="37"/>
      <c r="E18" s="294"/>
      <c r="K18" s="37"/>
    </row>
    <row r="19" spans="1:13" ht="18" customHeight="1">
      <c r="C19" s="37"/>
      <c r="E19" s="294"/>
      <c r="K19" s="37"/>
    </row>
    <row r="20" spans="1:13" ht="18" customHeight="1">
      <c r="C20" s="37"/>
      <c r="E20" s="46"/>
      <c r="K20" s="37"/>
    </row>
    <row r="21" spans="1:13" ht="18" customHeight="1">
      <c r="C21" s="37"/>
      <c r="E21" s="46"/>
      <c r="K21" s="37"/>
    </row>
    <row r="22" spans="1:13" ht="18" customHeight="1">
      <c r="C22" s="37"/>
      <c r="E22" s="47"/>
      <c r="K22" s="37"/>
    </row>
    <row r="23" spans="1:13" ht="18" customHeight="1"/>
    <row r="24" spans="1:13" ht="18" customHeight="1" thickBot="1"/>
    <row r="25" spans="1:13" ht="18" customHeight="1" thickBot="1">
      <c r="B25" s="53" t="s">
        <v>386</v>
      </c>
      <c r="I25" s="119"/>
      <c r="J25" s="2" t="s">
        <v>1</v>
      </c>
    </row>
    <row r="26" spans="1:13" ht="20.100000000000001" customHeight="1">
      <c r="A26" s="1"/>
    </row>
    <row r="27" spans="1:13" ht="20.100000000000001" customHeight="1" thickBot="1">
      <c r="C27" s="34" t="s">
        <v>206</v>
      </c>
      <c r="D27" s="34"/>
      <c r="E27" s="34" t="s">
        <v>207</v>
      </c>
    </row>
    <row r="28" spans="1:13" ht="20.100000000000001" customHeight="1" thickBot="1">
      <c r="A28" s="4" t="s">
        <v>89</v>
      </c>
      <c r="B28" s="2" t="s">
        <v>2</v>
      </c>
      <c r="C28" s="120"/>
      <c r="D28" s="3" t="s">
        <v>90</v>
      </c>
      <c r="E28" s="122"/>
      <c r="F28" s="121" t="s">
        <v>91</v>
      </c>
      <c r="G28" s="8" t="s">
        <v>92</v>
      </c>
      <c r="I28" s="6" t="s">
        <v>4</v>
      </c>
      <c r="J28" s="310">
        <f>C28*E28</f>
        <v>0</v>
      </c>
      <c r="K28" s="311"/>
      <c r="L28" s="2" t="s">
        <v>93</v>
      </c>
      <c r="M28" s="2" t="s">
        <v>152</v>
      </c>
    </row>
    <row r="29" spans="1:13" ht="6" customHeight="1" thickBot="1">
      <c r="A29" s="4"/>
      <c r="C29" s="78"/>
      <c r="E29" s="7"/>
      <c r="F29" s="7"/>
      <c r="J29" s="4"/>
      <c r="K29" s="4"/>
    </row>
    <row r="30" spans="1:13" ht="20.100000000000001" customHeight="1" thickBot="1">
      <c r="A30" s="4" t="s">
        <v>94</v>
      </c>
      <c r="B30" s="2" t="s">
        <v>205</v>
      </c>
      <c r="C30" s="123"/>
      <c r="D30" s="3" t="s">
        <v>95</v>
      </c>
      <c r="E30" s="8" t="s">
        <v>96</v>
      </c>
      <c r="F30" s="8"/>
      <c r="G30" s="30">
        <f>C30/100</f>
        <v>0</v>
      </c>
      <c r="H30" s="9"/>
      <c r="J30" s="4"/>
      <c r="K30" s="4"/>
      <c r="M30" s="2" t="s">
        <v>153</v>
      </c>
    </row>
    <row r="31" spans="1:13" ht="6" customHeight="1" thickBot="1">
      <c r="A31" s="4"/>
      <c r="C31" s="79"/>
      <c r="D31" s="10"/>
      <c r="E31" s="11"/>
      <c r="F31" s="11"/>
      <c r="G31" s="9"/>
      <c r="H31" s="9"/>
      <c r="J31" s="4"/>
      <c r="K31" s="4"/>
    </row>
    <row r="32" spans="1:13" ht="20.100000000000001" customHeight="1" thickBot="1">
      <c r="A32" s="4" t="s">
        <v>97</v>
      </c>
      <c r="B32" s="2" t="s">
        <v>85</v>
      </c>
      <c r="C32" s="124"/>
      <c r="D32" s="155" t="s">
        <v>412</v>
      </c>
      <c r="E32" s="156" t="s">
        <v>416</v>
      </c>
      <c r="F32" s="11"/>
      <c r="G32" s="9"/>
      <c r="H32" s="9"/>
      <c r="J32" s="4"/>
      <c r="K32" s="4"/>
      <c r="M32" s="2" t="s">
        <v>154</v>
      </c>
    </row>
    <row r="33" spans="1:15" ht="6" customHeight="1" thickBot="1">
      <c r="A33" s="4"/>
      <c r="C33" s="81"/>
      <c r="J33" s="4"/>
      <c r="K33" s="4"/>
    </row>
    <row r="34" spans="1:15" ht="20.100000000000001" customHeight="1" thickBot="1">
      <c r="A34" s="4" t="s">
        <v>98</v>
      </c>
      <c r="B34" s="2" t="s">
        <v>69</v>
      </c>
      <c r="C34" s="124"/>
      <c r="D34" s="3" t="s">
        <v>99</v>
      </c>
      <c r="J34" s="4"/>
      <c r="K34" s="4"/>
      <c r="M34" s="2" t="s">
        <v>155</v>
      </c>
    </row>
    <row r="35" spans="1:15" ht="6" customHeight="1" thickBot="1">
      <c r="A35" s="4"/>
      <c r="C35" s="84"/>
      <c r="J35" s="4"/>
      <c r="K35" s="4"/>
    </row>
    <row r="36" spans="1:15" ht="20.100000000000001" customHeight="1" thickBot="1">
      <c r="A36" s="4" t="s">
        <v>100</v>
      </c>
      <c r="B36" s="2" t="s">
        <v>3</v>
      </c>
      <c r="C36" s="123"/>
      <c r="D36" s="3" t="s">
        <v>101</v>
      </c>
      <c r="J36" s="4"/>
      <c r="K36" s="4"/>
      <c r="M36" s="2" t="s">
        <v>156</v>
      </c>
    </row>
    <row r="37" spans="1:15" ht="6" customHeight="1">
      <c r="A37" s="4"/>
      <c r="C37" s="82"/>
      <c r="J37" s="4"/>
      <c r="K37" s="4"/>
    </row>
    <row r="38" spans="1:15" ht="19.5" customHeight="1">
      <c r="A38" s="4" t="s">
        <v>102</v>
      </c>
      <c r="B38" s="42" t="s">
        <v>67</v>
      </c>
      <c r="C38" s="80">
        <v>0.9</v>
      </c>
      <c r="D38" s="5"/>
      <c r="M38" s="2" t="s">
        <v>157</v>
      </c>
      <c r="O38"/>
    </row>
    <row r="39" spans="1:15" ht="6" customHeight="1" thickBot="1">
      <c r="A39" s="4"/>
      <c r="C39" s="83"/>
      <c r="D39" s="7"/>
      <c r="E39" s="7"/>
      <c r="F39" s="3"/>
      <c r="H39" s="12"/>
    </row>
    <row r="40" spans="1:15" ht="19.5" customHeight="1" thickBot="1">
      <c r="A40" s="4" t="s">
        <v>103</v>
      </c>
      <c r="B40" s="13" t="s">
        <v>6</v>
      </c>
      <c r="C40" s="123"/>
      <c r="D40" s="3" t="s">
        <v>104</v>
      </c>
      <c r="M40" s="2" t="s">
        <v>162</v>
      </c>
    </row>
    <row r="41" spans="1:15" ht="6" customHeight="1" thickBot="1">
      <c r="A41" s="4"/>
      <c r="B41" s="13"/>
      <c r="C41" s="85"/>
    </row>
    <row r="42" spans="1:15" ht="19.5" customHeight="1" thickBot="1">
      <c r="A42" s="4" t="s">
        <v>103</v>
      </c>
      <c r="B42" s="13" t="s">
        <v>145</v>
      </c>
      <c r="C42" s="124"/>
      <c r="D42" s="3" t="s">
        <v>146</v>
      </c>
      <c r="M42" s="2" t="s">
        <v>158</v>
      </c>
    </row>
    <row r="43" spans="1:15" ht="6" customHeight="1" thickBot="1">
      <c r="A43" s="4"/>
      <c r="B43" s="13"/>
      <c r="C43" s="90"/>
    </row>
    <row r="44" spans="1:15" ht="19.5" customHeight="1" thickBot="1">
      <c r="A44" s="4" t="s">
        <v>103</v>
      </c>
      <c r="B44" s="13" t="s">
        <v>149</v>
      </c>
      <c r="C44" s="124"/>
      <c r="D44" s="3" t="s">
        <v>146</v>
      </c>
      <c r="M44" s="2" t="s">
        <v>75</v>
      </c>
    </row>
    <row r="45" spans="1:15" ht="6" customHeight="1" thickBot="1">
      <c r="A45" s="4"/>
      <c r="C45" s="7"/>
      <c r="D45" s="7"/>
      <c r="E45" s="7"/>
      <c r="F45" s="3"/>
      <c r="H45" s="12"/>
    </row>
    <row r="46" spans="1:15" ht="18.75" customHeight="1" thickBot="1">
      <c r="A46" s="4" t="s">
        <v>105</v>
      </c>
      <c r="B46" s="6" t="s">
        <v>0</v>
      </c>
      <c r="C46" s="314" t="s">
        <v>403</v>
      </c>
      <c r="D46" s="314"/>
      <c r="E46" s="125"/>
      <c r="F46" s="117" t="s">
        <v>106</v>
      </c>
      <c r="G46" s="8" t="s">
        <v>107</v>
      </c>
      <c r="I46" s="43">
        <f>ROUND(E46/100,1)</f>
        <v>0</v>
      </c>
      <c r="M46" s="2" t="s">
        <v>159</v>
      </c>
    </row>
    <row r="47" spans="1:15" ht="6" customHeight="1" thickBot="1">
      <c r="A47" s="4"/>
      <c r="C47" s="7"/>
      <c r="D47" s="7"/>
      <c r="E47" s="7"/>
      <c r="F47" s="3"/>
      <c r="H47" s="12"/>
    </row>
    <row r="48" spans="1:15" ht="25.5" customHeight="1" thickBot="1">
      <c r="A48" s="4" t="s">
        <v>102</v>
      </c>
      <c r="B48" s="36" t="s">
        <v>30</v>
      </c>
      <c r="C48" s="126"/>
      <c r="D48" s="312" t="s">
        <v>7</v>
      </c>
      <c r="E48" s="313"/>
      <c r="G48" s="8" t="s">
        <v>107</v>
      </c>
      <c r="H48" s="9"/>
      <c r="I48" s="57">
        <f>C48/(24*60*60)</f>
        <v>0</v>
      </c>
      <c r="J48" s="17" t="s">
        <v>39</v>
      </c>
      <c r="K48" s="9"/>
      <c r="M48" s="2" t="s">
        <v>160</v>
      </c>
    </row>
    <row r="49" spans="1:13" ht="6" customHeight="1">
      <c r="B49" s="36"/>
      <c r="C49" s="28"/>
    </row>
    <row r="50" spans="1:13" ht="19.5" customHeight="1">
      <c r="A50" s="4" t="s">
        <v>89</v>
      </c>
      <c r="B50" s="13" t="s">
        <v>5</v>
      </c>
      <c r="C50" s="27">
        <v>100</v>
      </c>
      <c r="D50" s="5" t="s">
        <v>108</v>
      </c>
      <c r="M50" s="2" t="s">
        <v>161</v>
      </c>
    </row>
    <row r="51" spans="1:13" ht="19.5" customHeight="1">
      <c r="A51" s="4"/>
      <c r="B51" s="13"/>
      <c r="C51" s="29"/>
      <c r="D51" s="5"/>
    </row>
    <row r="52" spans="1:13" ht="19.5" customHeight="1">
      <c r="A52" s="4"/>
      <c r="B52" s="13"/>
      <c r="C52" s="26"/>
      <c r="D52" s="5"/>
    </row>
    <row r="53" spans="1:13" ht="20.100000000000001" customHeight="1">
      <c r="A53" s="1" t="s">
        <v>10</v>
      </c>
    </row>
    <row r="54" spans="1:13" ht="7.5" customHeight="1" thickBot="1">
      <c r="A54" s="1"/>
    </row>
    <row r="55" spans="1:13" ht="20.100000000000001" customHeight="1" thickBot="1">
      <c r="B55" s="33" t="s">
        <v>404</v>
      </c>
      <c r="C55" s="22" t="e">
        <f>ROUND(0.7*I57*K60,5)</f>
        <v>#DIV/0!</v>
      </c>
      <c r="D55" s="17" t="s">
        <v>117</v>
      </c>
      <c r="F55" s="3">
        <v>0.7</v>
      </c>
      <c r="G55" s="2" t="s">
        <v>118</v>
      </c>
    </row>
    <row r="56" spans="1:13" ht="7.5" customHeight="1">
      <c r="F56" s="3"/>
    </row>
    <row r="57" spans="1:13" ht="18" customHeight="1">
      <c r="F57" s="3" t="s">
        <v>88</v>
      </c>
      <c r="G57" s="6" t="s">
        <v>83</v>
      </c>
      <c r="H57" s="3" t="s">
        <v>119</v>
      </c>
      <c r="I57" s="52">
        <f>J28</f>
        <v>0</v>
      </c>
    </row>
    <row r="58" spans="1:13" ht="7.5" customHeight="1">
      <c r="F58" s="3"/>
      <c r="G58" s="17"/>
      <c r="H58" s="17"/>
    </row>
    <row r="59" spans="1:13" ht="17.25" customHeight="1">
      <c r="F59" s="5" t="s">
        <v>201</v>
      </c>
      <c r="G59" s="17"/>
      <c r="H59" s="17"/>
    </row>
    <row r="60" spans="1:13" ht="19.5" customHeight="1">
      <c r="F60" s="3" t="s">
        <v>120</v>
      </c>
      <c r="G60" s="6" t="s">
        <v>84</v>
      </c>
      <c r="H60" s="3" t="s">
        <v>121</v>
      </c>
      <c r="I60" s="315" t="s">
        <v>122</v>
      </c>
      <c r="J60" s="316"/>
      <c r="K60" s="331" t="e">
        <f>1/I66*(K62^(2/3))*(G30^(1/2))</f>
        <v>#DIV/0!</v>
      </c>
      <c r="L60" s="332"/>
    </row>
    <row r="61" spans="1:13" ht="7.5" customHeight="1">
      <c r="F61" s="3"/>
      <c r="G61" s="17"/>
      <c r="H61" s="17"/>
      <c r="I61" s="23"/>
      <c r="J61" s="23"/>
      <c r="K61" s="48"/>
      <c r="L61" s="48"/>
    </row>
    <row r="62" spans="1:13" ht="18" customHeight="1">
      <c r="F62" s="3" t="s">
        <v>123</v>
      </c>
      <c r="G62" s="2" t="s">
        <v>11</v>
      </c>
      <c r="H62" s="3" t="s">
        <v>124</v>
      </c>
      <c r="I62" s="3" t="s">
        <v>125</v>
      </c>
      <c r="J62" s="3" t="s">
        <v>124</v>
      </c>
      <c r="K62" s="333" t="e">
        <f>I57/K64</f>
        <v>#DIV/0!</v>
      </c>
      <c r="L62" s="334"/>
    </row>
    <row r="63" spans="1:13" ht="7.5" customHeight="1">
      <c r="F63" s="3"/>
      <c r="H63" s="3"/>
      <c r="I63" s="3"/>
      <c r="J63" s="3"/>
      <c r="K63" s="49"/>
      <c r="L63" s="48"/>
    </row>
    <row r="64" spans="1:13" ht="18" customHeight="1">
      <c r="F64" s="3" t="s">
        <v>126</v>
      </c>
      <c r="G64" s="2" t="s">
        <v>12</v>
      </c>
      <c r="H64" s="3" t="s">
        <v>124</v>
      </c>
      <c r="I64" s="3" t="s">
        <v>127</v>
      </c>
      <c r="J64" s="3" t="s">
        <v>124</v>
      </c>
      <c r="K64" s="323">
        <f>C28*2+E28</f>
        <v>0</v>
      </c>
      <c r="L64" s="324"/>
    </row>
    <row r="65" spans="1:13" ht="7.5" customHeight="1">
      <c r="F65" s="3"/>
      <c r="H65" s="3"/>
      <c r="I65" s="24"/>
    </row>
    <row r="66" spans="1:13" ht="18" customHeight="1">
      <c r="F66" s="3" t="s">
        <v>128</v>
      </c>
      <c r="G66" s="2" t="s">
        <v>86</v>
      </c>
      <c r="H66" s="3" t="s">
        <v>56</v>
      </c>
      <c r="I66" s="52">
        <f>C32</f>
        <v>0</v>
      </c>
    </row>
    <row r="67" spans="1:13" ht="18" customHeight="1">
      <c r="F67" s="3"/>
      <c r="H67" s="3"/>
      <c r="I67" s="110"/>
    </row>
    <row r="68" spans="1:13" ht="19.5" customHeight="1">
      <c r="D68" s="2"/>
    </row>
    <row r="69" spans="1:13" ht="19.5" customHeight="1">
      <c r="A69" s="53" t="s">
        <v>135</v>
      </c>
      <c r="D69" s="2"/>
    </row>
    <row r="70" spans="1:13" ht="24" customHeight="1">
      <c r="D70" s="344" t="s">
        <v>131</v>
      </c>
      <c r="E70" s="344"/>
    </row>
    <row r="71" spans="1:13" ht="18" customHeight="1">
      <c r="B71" s="33" t="s">
        <v>198</v>
      </c>
      <c r="C71" s="54" t="s">
        <v>133</v>
      </c>
      <c r="D71" s="3" t="s">
        <v>113</v>
      </c>
      <c r="E71" s="76" t="e">
        <f>C55</f>
        <v>#DIV/0!</v>
      </c>
      <c r="F71" s="55"/>
    </row>
    <row r="72" spans="1:13" ht="15.75" customHeight="1">
      <c r="E72" s="14"/>
      <c r="G72" s="14" t="s">
        <v>111</v>
      </c>
      <c r="J72" s="340" t="s">
        <v>8</v>
      </c>
      <c r="K72" s="340"/>
      <c r="L72" s="340"/>
    </row>
    <row r="73" spans="1:13" ht="18" customHeight="1">
      <c r="B73" s="4"/>
      <c r="C73" s="32"/>
      <c r="D73" s="17" t="s">
        <v>132</v>
      </c>
      <c r="E73" s="25">
        <v>90</v>
      </c>
      <c r="F73" s="3" t="s">
        <v>113</v>
      </c>
      <c r="G73" s="107">
        <f>C34</f>
        <v>0</v>
      </c>
      <c r="H73" s="335" t="s">
        <v>137</v>
      </c>
      <c r="I73" s="336"/>
      <c r="J73" s="337">
        <f>C36</f>
        <v>0</v>
      </c>
      <c r="K73" s="338"/>
      <c r="L73" s="339"/>
      <c r="M73" s="28" t="s">
        <v>199</v>
      </c>
    </row>
    <row r="74" spans="1:13" ht="30.75" customHeight="1">
      <c r="D74" s="2"/>
      <c r="E74" s="77" t="s">
        <v>138</v>
      </c>
      <c r="G74" s="14" t="s">
        <v>163</v>
      </c>
      <c r="I74" s="325" t="s">
        <v>8</v>
      </c>
      <c r="J74" s="325"/>
    </row>
    <row r="75" spans="1:13" ht="18" customHeight="1">
      <c r="D75" s="3" t="s">
        <v>200</v>
      </c>
      <c r="E75" s="35">
        <f>I46</f>
        <v>0</v>
      </c>
      <c r="F75" s="3" t="s">
        <v>113</v>
      </c>
      <c r="G75" s="35">
        <f>C50</f>
        <v>100</v>
      </c>
      <c r="H75" s="3" t="s">
        <v>134</v>
      </c>
      <c r="I75" s="89">
        <f>C36</f>
        <v>0</v>
      </c>
      <c r="J75" s="28"/>
    </row>
    <row r="76" spans="1:13" ht="19.5" customHeight="1" thickBot="1"/>
    <row r="77" spans="1:13" ht="18" customHeight="1" thickBot="1">
      <c r="B77" s="4" t="s">
        <v>38</v>
      </c>
      <c r="C77" s="61" t="e">
        <f>(3600000*E71-90*G73/2*J73)/(E75*G75*I75)</f>
        <v>#DIV/0!</v>
      </c>
      <c r="D77" s="17" t="s">
        <v>136</v>
      </c>
      <c r="E77" s="2" t="s">
        <v>150</v>
      </c>
    </row>
    <row r="78" spans="1:13" ht="19.5" customHeight="1"/>
    <row r="79" spans="1:13" ht="19.5" customHeight="1">
      <c r="A79" s="1" t="s">
        <v>139</v>
      </c>
    </row>
    <row r="80" spans="1:13" ht="27.75" customHeight="1">
      <c r="C80" s="59" t="s">
        <v>164</v>
      </c>
      <c r="G80" s="77" t="s">
        <v>138</v>
      </c>
      <c r="I80" s="14" t="s">
        <v>165</v>
      </c>
    </row>
    <row r="81" spans="1:9" ht="18" customHeight="1">
      <c r="B81" s="58" t="s">
        <v>140</v>
      </c>
      <c r="C81" s="60">
        <f>I48</f>
        <v>0</v>
      </c>
      <c r="D81" s="3" t="s">
        <v>141</v>
      </c>
      <c r="E81" s="54" t="s">
        <v>133</v>
      </c>
      <c r="F81" s="3" t="s">
        <v>142</v>
      </c>
      <c r="G81" s="35">
        <f>I46</f>
        <v>0</v>
      </c>
      <c r="H81" s="3" t="s">
        <v>142</v>
      </c>
      <c r="I81" s="35">
        <f>C50</f>
        <v>100</v>
      </c>
    </row>
    <row r="82" spans="1:9" ht="19.5" customHeight="1" thickBot="1"/>
    <row r="83" spans="1:9" ht="18" customHeight="1" thickBot="1">
      <c r="B83" s="4" t="s">
        <v>38</v>
      </c>
      <c r="C83" s="61" t="e">
        <f>C81*3600000/G81/I81</f>
        <v>#DIV/0!</v>
      </c>
      <c r="D83" s="3" t="s">
        <v>143</v>
      </c>
    </row>
    <row r="84" spans="1:9" ht="19.5" customHeight="1"/>
    <row r="85" spans="1:9" ht="27.75" customHeight="1">
      <c r="C85" s="59" t="s">
        <v>144</v>
      </c>
      <c r="E85" s="77" t="s">
        <v>166</v>
      </c>
      <c r="F85" s="21"/>
      <c r="G85" s="21"/>
    </row>
    <row r="86" spans="1:9" ht="18" customHeight="1">
      <c r="B86" s="4" t="s">
        <v>174</v>
      </c>
      <c r="C86" s="62" t="e">
        <f>C83</f>
        <v>#DIV/0!</v>
      </c>
      <c r="D86" s="3" t="s">
        <v>142</v>
      </c>
      <c r="E86" s="35">
        <f>C42</f>
        <v>0</v>
      </c>
    </row>
    <row r="87" spans="1:9" ht="19.5" customHeight="1" thickBot="1"/>
    <row r="88" spans="1:9" ht="18" customHeight="1" thickBot="1">
      <c r="B88" s="4" t="s">
        <v>38</v>
      </c>
      <c r="C88" s="61" t="e">
        <f>C86/E86</f>
        <v>#DIV/0!</v>
      </c>
      <c r="D88" s="3" t="s">
        <v>146</v>
      </c>
      <c r="E88" s="2" t="s">
        <v>151</v>
      </c>
    </row>
    <row r="89" spans="1:9" ht="19.5" customHeight="1"/>
    <row r="90" spans="1:9" ht="27.75" customHeight="1" thickBot="1">
      <c r="C90" s="86" t="s">
        <v>169</v>
      </c>
      <c r="G90" s="77" t="s">
        <v>173</v>
      </c>
      <c r="H90" s="86"/>
      <c r="I90" s="86" t="s">
        <v>170</v>
      </c>
    </row>
    <row r="91" spans="1:9" ht="24" customHeight="1" thickBot="1">
      <c r="A91" s="53" t="s">
        <v>171</v>
      </c>
      <c r="C91" s="61" t="e">
        <f>C77</f>
        <v>#DIV/0!</v>
      </c>
      <c r="D91" s="87" t="e">
        <f>IF(C91&gt;=E91,"&gt;=","&lt;")</f>
        <v>#DIV/0!</v>
      </c>
      <c r="E91" s="61" t="e">
        <f>G91+I91</f>
        <v>#DIV/0!</v>
      </c>
      <c r="F91" s="3" t="s">
        <v>168</v>
      </c>
      <c r="G91" s="88">
        <f>C44</f>
        <v>0</v>
      </c>
      <c r="H91" s="3" t="s">
        <v>167</v>
      </c>
      <c r="I91" s="88" t="e">
        <f>C88</f>
        <v>#DIV/0!</v>
      </c>
    </row>
    <row r="92" spans="1:9" ht="19.5" customHeight="1" thickBot="1"/>
    <row r="93" spans="1:9" ht="24" customHeight="1" thickTop="1" thickBot="1">
      <c r="D93" s="319" t="e">
        <f>IF(C91&gt;=E91,"全面受入可","受入一部不可")</f>
        <v>#DIV/0!</v>
      </c>
      <c r="E93" s="320"/>
      <c r="F93" s="321"/>
    </row>
    <row r="94" spans="1:9" ht="19.5" customHeight="1" thickTop="1" thickBot="1">
      <c r="D94" s="106"/>
      <c r="E94" s="106"/>
      <c r="F94" s="106"/>
    </row>
    <row r="95" spans="1:9" ht="24" customHeight="1" thickBot="1">
      <c r="C95" s="326" t="s">
        <v>204</v>
      </c>
      <c r="D95" s="327"/>
      <c r="E95" s="328"/>
      <c r="F95" s="329" t="e">
        <f>IF(C91&gt;=E91,"0",E91-C91)</f>
        <v>#DIV/0!</v>
      </c>
      <c r="G95" s="330"/>
      <c r="H95" s="93" t="s">
        <v>194</v>
      </c>
    </row>
    <row r="96" spans="1:9" ht="29.25" customHeight="1">
      <c r="D96" s="106"/>
      <c r="E96" s="106"/>
      <c r="F96" s="106"/>
    </row>
    <row r="97" spans="1:10" ht="19.5" customHeight="1"/>
    <row r="98" spans="1:10" ht="20.100000000000001" customHeight="1" thickBot="1">
      <c r="A98" s="1" t="s">
        <v>9</v>
      </c>
    </row>
    <row r="99" spans="1:10" ht="18" customHeight="1" thickBot="1">
      <c r="A99" s="1"/>
      <c r="B99" s="2" t="s">
        <v>196</v>
      </c>
      <c r="C99" s="109" t="e">
        <f>IF(C91&gt;=E91,C40,C42*(C44-F95))</f>
        <v>#DIV/0!</v>
      </c>
      <c r="D99" s="3" t="s">
        <v>197</v>
      </c>
    </row>
    <row r="100" spans="1:10" ht="20.100000000000001" customHeight="1">
      <c r="A100" s="1"/>
    </row>
    <row r="101" spans="1:10" ht="20.100000000000001" customHeight="1">
      <c r="E101" s="14" t="s">
        <v>177</v>
      </c>
      <c r="F101" s="15"/>
      <c r="G101" s="14" t="s">
        <v>165</v>
      </c>
      <c r="H101" s="15"/>
      <c r="I101" s="14" t="s">
        <v>176</v>
      </c>
      <c r="J101" s="14"/>
    </row>
    <row r="102" spans="1:10" ht="18" customHeight="1">
      <c r="A102" s="75" t="s">
        <v>147</v>
      </c>
      <c r="B102" s="16" t="s">
        <v>36</v>
      </c>
      <c r="C102" s="31" t="s">
        <v>109</v>
      </c>
      <c r="D102" s="3" t="s">
        <v>37</v>
      </c>
      <c r="E102" s="35">
        <f>I46</f>
        <v>0</v>
      </c>
      <c r="F102" s="17" t="s">
        <v>37</v>
      </c>
      <c r="G102" s="35">
        <f>C50</f>
        <v>100</v>
      </c>
      <c r="H102" s="17" t="s">
        <v>37</v>
      </c>
      <c r="I102" s="89" t="e">
        <f>C99</f>
        <v>#DIV/0!</v>
      </c>
      <c r="J102" s="3"/>
    </row>
    <row r="103" spans="1:10" ht="10.5" customHeight="1" thickBot="1">
      <c r="A103" s="28"/>
      <c r="B103" s="4"/>
      <c r="C103" s="18"/>
      <c r="E103" s="3"/>
      <c r="F103" s="17"/>
      <c r="G103" s="3"/>
      <c r="H103" s="17"/>
      <c r="I103" s="3"/>
      <c r="J103" s="3"/>
    </row>
    <row r="104" spans="1:10" ht="18" customHeight="1" thickBot="1">
      <c r="A104" s="28"/>
      <c r="B104" s="4" t="s">
        <v>38</v>
      </c>
      <c r="C104" s="56" t="e">
        <f>1/3600000*E102*G102*I102</f>
        <v>#DIV/0!</v>
      </c>
      <c r="D104" s="17" t="s">
        <v>39</v>
      </c>
    </row>
    <row r="105" spans="1:10" ht="20.100000000000001" customHeight="1">
      <c r="A105" s="28"/>
    </row>
    <row r="106" spans="1:10" ht="20.100000000000001" customHeight="1">
      <c r="A106" s="75" t="s">
        <v>148</v>
      </c>
      <c r="B106" s="2" t="s">
        <v>175</v>
      </c>
    </row>
    <row r="107" spans="1:10" ht="10.5" customHeight="1" thickBot="1">
      <c r="A107" s="4"/>
    </row>
    <row r="108" spans="1:10" ht="18" customHeight="1" thickBot="1">
      <c r="B108" s="20" t="s">
        <v>38</v>
      </c>
      <c r="C108" s="56">
        <f>I48</f>
        <v>0</v>
      </c>
      <c r="D108" s="17" t="s">
        <v>39</v>
      </c>
    </row>
    <row r="109" spans="1:10" ht="20.100000000000001" customHeight="1" thickBot="1">
      <c r="B109" s="20"/>
      <c r="C109" s="19"/>
      <c r="D109" s="17"/>
    </row>
    <row r="110" spans="1:10" ht="20.100000000000001" customHeight="1" thickBot="1">
      <c r="B110" s="317" t="s">
        <v>172</v>
      </c>
      <c r="C110" s="317"/>
      <c r="D110" s="318"/>
      <c r="E110" s="199" t="e">
        <f>C104+C108</f>
        <v>#DIV/0!</v>
      </c>
      <c r="F110" s="17" t="s">
        <v>39</v>
      </c>
    </row>
    <row r="111" spans="1:10" ht="20.100000000000001" customHeight="1">
      <c r="B111" s="20"/>
      <c r="C111" s="19"/>
      <c r="D111" s="236"/>
    </row>
    <row r="112" spans="1:10" s="9" customFormat="1" ht="19.5" customHeight="1">
      <c r="D112" s="66"/>
      <c r="F112" s="66"/>
      <c r="G112" s="70"/>
      <c r="H112" s="66"/>
      <c r="I112" s="71"/>
    </row>
    <row r="113" spans="1:12" ht="20.100000000000001" customHeight="1" thickBot="1">
      <c r="A113" s="1" t="s">
        <v>450</v>
      </c>
      <c r="D113" s="234"/>
    </row>
    <row r="114" spans="1:12" ht="18" customHeight="1" thickBot="1">
      <c r="A114" s="1"/>
      <c r="B114" s="234" t="s">
        <v>420</v>
      </c>
      <c r="C114" s="244" t="e">
        <f>IF(C91&gt;=E91,C40,C42*F95)</f>
        <v>#DIV/0!</v>
      </c>
      <c r="D114" s="234" t="s">
        <v>15</v>
      </c>
    </row>
    <row r="115" spans="1:12" ht="20.100000000000001" customHeight="1">
      <c r="A115" s="1"/>
      <c r="D115" s="234"/>
    </row>
    <row r="116" spans="1:12" ht="20.100000000000001" customHeight="1">
      <c r="D116" s="234"/>
      <c r="E116" s="235" t="s">
        <v>177</v>
      </c>
      <c r="F116" s="15"/>
      <c r="G116" s="235" t="s">
        <v>79</v>
      </c>
      <c r="H116" s="15"/>
      <c r="I116" s="235" t="s">
        <v>176</v>
      </c>
      <c r="J116" s="235"/>
    </row>
    <row r="117" spans="1:12" ht="18" customHeight="1">
      <c r="A117" s="75" t="s">
        <v>60</v>
      </c>
      <c r="B117" s="16" t="s">
        <v>486</v>
      </c>
      <c r="C117" s="31" t="s">
        <v>55</v>
      </c>
      <c r="D117" s="234" t="s">
        <v>14</v>
      </c>
      <c r="E117" s="35">
        <f>I46</f>
        <v>0</v>
      </c>
      <c r="F117" s="236" t="s">
        <v>14</v>
      </c>
      <c r="G117" s="35">
        <f>C50</f>
        <v>100</v>
      </c>
      <c r="H117" s="236" t="s">
        <v>14</v>
      </c>
      <c r="I117" s="89" t="e">
        <f>C114</f>
        <v>#DIV/0!</v>
      </c>
      <c r="J117" s="234"/>
    </row>
    <row r="118" spans="1:12" ht="10.5" customHeight="1" thickBot="1">
      <c r="A118" s="28"/>
      <c r="B118" s="4"/>
      <c r="C118" s="18"/>
      <c r="D118" s="234"/>
      <c r="E118" s="234"/>
      <c r="F118" s="236"/>
      <c r="G118" s="234"/>
      <c r="H118" s="236"/>
      <c r="I118" s="234"/>
      <c r="J118" s="234"/>
    </row>
    <row r="119" spans="1:12" ht="18" customHeight="1" thickBot="1">
      <c r="A119" s="28"/>
      <c r="B119" s="4" t="s">
        <v>38</v>
      </c>
      <c r="C119" s="229" t="e">
        <f>1/3600000*E117*G117*I117</f>
        <v>#DIV/0!</v>
      </c>
      <c r="D119" s="236" t="s">
        <v>221</v>
      </c>
      <c r="E119" s="246"/>
      <c r="F119" s="247"/>
      <c r="G119" s="247"/>
      <c r="H119" s="96"/>
      <c r="I119" s="96"/>
    </row>
    <row r="120" spans="1:12" ht="20.100000000000001" customHeight="1"/>
    <row r="121" spans="1:12" s="9" customFormat="1" ht="20.100000000000001" customHeight="1">
      <c r="A121" s="65"/>
      <c r="D121" s="66"/>
    </row>
    <row r="122" spans="1:12" s="9" customFormat="1" ht="19.5" customHeight="1">
      <c r="A122" s="65"/>
      <c r="D122" s="66"/>
    </row>
    <row r="123" spans="1:12" s="9" customFormat="1" ht="19.5" customHeight="1">
      <c r="B123" s="67"/>
      <c r="C123" s="68"/>
      <c r="D123" s="69"/>
      <c r="F123" s="66"/>
    </row>
    <row r="124" spans="1:12" s="9" customFormat="1" ht="19.5" customHeight="1">
      <c r="D124" s="66"/>
      <c r="F124" s="66"/>
    </row>
    <row r="125" spans="1:12" s="9" customFormat="1" ht="19.5" customHeight="1">
      <c r="D125" s="66"/>
      <c r="F125" s="66"/>
      <c r="G125" s="70"/>
      <c r="H125" s="66"/>
      <c r="I125" s="71"/>
    </row>
    <row r="126" spans="1:12" s="9" customFormat="1" ht="19.5" customHeight="1">
      <c r="D126" s="66"/>
      <c r="F126" s="66"/>
      <c r="G126" s="69"/>
      <c r="H126" s="69"/>
    </row>
    <row r="127" spans="1:12" s="9" customFormat="1" ht="19.5" customHeight="1">
      <c r="D127" s="66"/>
      <c r="F127" s="66"/>
      <c r="G127" s="70"/>
      <c r="H127" s="66"/>
      <c r="I127" s="349"/>
      <c r="J127" s="349"/>
      <c r="K127" s="350"/>
      <c r="L127" s="350"/>
    </row>
    <row r="128" spans="1:12" s="9" customFormat="1" ht="19.5" customHeight="1">
      <c r="D128" s="66"/>
      <c r="F128" s="66"/>
      <c r="G128" s="69"/>
      <c r="H128" s="69"/>
      <c r="I128" s="72"/>
      <c r="J128" s="72"/>
      <c r="K128" s="73"/>
      <c r="L128" s="73"/>
    </row>
    <row r="129" spans="3:12" s="9" customFormat="1" ht="19.5" customHeight="1">
      <c r="D129" s="66"/>
      <c r="F129" s="66"/>
      <c r="H129" s="66"/>
      <c r="I129" s="66"/>
      <c r="J129" s="66"/>
      <c r="K129" s="348"/>
      <c r="L129" s="348"/>
    </row>
    <row r="130" spans="3:12" s="9" customFormat="1" ht="19.5" customHeight="1">
      <c r="D130" s="66"/>
      <c r="F130" s="66"/>
      <c r="H130" s="66"/>
      <c r="I130" s="66"/>
      <c r="J130" s="66"/>
      <c r="K130" s="63"/>
      <c r="L130" s="73"/>
    </row>
    <row r="131" spans="3:12" s="9" customFormat="1" ht="19.5" customHeight="1">
      <c r="D131" s="66"/>
      <c r="F131" s="66"/>
      <c r="H131" s="66"/>
      <c r="I131" s="66"/>
      <c r="J131" s="66"/>
      <c r="K131" s="343"/>
      <c r="L131" s="343"/>
    </row>
    <row r="132" spans="3:12" s="9" customFormat="1" ht="19.5" customHeight="1">
      <c r="D132" s="66"/>
      <c r="F132" s="66"/>
      <c r="H132" s="66"/>
      <c r="I132" s="64"/>
    </row>
    <row r="133" spans="3:12" s="9" customFormat="1" ht="19.5" customHeight="1">
      <c r="D133" s="66"/>
      <c r="F133" s="66"/>
      <c r="H133" s="66"/>
      <c r="I133" s="71"/>
    </row>
    <row r="134" spans="3:12" s="9" customFormat="1" ht="19.5" customHeight="1">
      <c r="D134" s="66"/>
    </row>
    <row r="135" spans="3:12" s="9" customFormat="1" ht="19.5" customHeight="1">
      <c r="D135" s="66"/>
    </row>
    <row r="136" spans="3:12" s="9" customFormat="1" ht="20.100000000000001" customHeight="1">
      <c r="C136" s="74"/>
      <c r="D136" s="66"/>
      <c r="E136" s="66"/>
    </row>
    <row r="137" spans="3:12" ht="20.100000000000001" customHeight="1"/>
    <row r="138" spans="3:12" ht="20.100000000000001" customHeight="1"/>
    <row r="139" spans="3:12" ht="20.100000000000001" customHeight="1"/>
    <row r="140" spans="3:12" ht="20.100000000000001" customHeight="1"/>
    <row r="141" spans="3:12" ht="20.100000000000001" customHeight="1"/>
    <row r="142" spans="3:12" ht="20.100000000000001" customHeight="1"/>
    <row r="143" spans="3:12" ht="20.100000000000001" customHeight="1"/>
    <row r="144" spans="3:12"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sheetData>
  <mergeCells count="22">
    <mergeCell ref="K131:L131"/>
    <mergeCell ref="E17:E19"/>
    <mergeCell ref="C12:J15"/>
    <mergeCell ref="J28:K28"/>
    <mergeCell ref="D48:E48"/>
    <mergeCell ref="K129:L129"/>
    <mergeCell ref="C46:D46"/>
    <mergeCell ref="I127:J127"/>
    <mergeCell ref="K127:L127"/>
    <mergeCell ref="I60:J60"/>
    <mergeCell ref="B110:D110"/>
    <mergeCell ref="D93:F93"/>
    <mergeCell ref="D70:E70"/>
    <mergeCell ref="K64:L64"/>
    <mergeCell ref="I74:J74"/>
    <mergeCell ref="C95:E95"/>
    <mergeCell ref="F95:G95"/>
    <mergeCell ref="K60:L60"/>
    <mergeCell ref="K62:L62"/>
    <mergeCell ref="H73:I73"/>
    <mergeCell ref="J73:L73"/>
    <mergeCell ref="J72:L72"/>
  </mergeCells>
  <phoneticPr fontId="1"/>
  <printOptions horizontalCentered="1"/>
  <pageMargins left="0.78740157480314965" right="0.6692913385826772" top="0.85" bottom="0.39370078740157483" header="0.37" footer="0.27559055118110237"/>
  <pageSetup paperSize="9" scale="69" orientation="portrait" horizontalDpi="300" verticalDpi="300" r:id="rId1"/>
  <headerFooter alignWithMargins="0">
    <oddHeader>&amp;F</oddHeader>
    <oddFooter>&amp;P / &amp;N ページ</oddFooter>
  </headerFooter>
  <rowBreaks count="1" manualBreakCount="1">
    <brk id="67" max="12" man="1"/>
  </rowBreaks>
  <colBreaks count="1" manualBreakCount="1">
    <brk id="13" max="121"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sheetPr>
  <dimension ref="A1:O233"/>
  <sheetViews>
    <sheetView zoomScaleNormal="100" workbookViewId="0">
      <selection activeCell="B3" sqref="B3"/>
    </sheetView>
  </sheetViews>
  <sheetFormatPr defaultColWidth="9" defaultRowHeight="13.5"/>
  <cols>
    <col min="1" max="1" width="3.625" style="2" customWidth="1"/>
    <col min="2" max="2" width="23.125" style="2" customWidth="1"/>
    <col min="3" max="3" width="11.125" style="2" customWidth="1"/>
    <col min="4" max="4" width="4.125" style="3" customWidth="1"/>
    <col min="5" max="5" width="11.125" style="2" customWidth="1"/>
    <col min="6" max="6" width="4.125" style="2" customWidth="1"/>
    <col min="7" max="7" width="11.125" style="2" customWidth="1"/>
    <col min="8" max="8" width="4.125" style="2" customWidth="1"/>
    <col min="9" max="9" width="11.125" style="2" customWidth="1"/>
    <col min="10" max="12" width="4.125" style="2" customWidth="1"/>
    <col min="13" max="13" width="11.125" style="2" customWidth="1"/>
    <col min="14" max="16384" width="9" style="2"/>
  </cols>
  <sheetData>
    <row r="1" spans="1:13" ht="20.100000000000001" customHeight="1">
      <c r="A1" s="91" t="s">
        <v>129</v>
      </c>
    </row>
    <row r="2" spans="1:13" ht="7.5" customHeight="1"/>
    <row r="3" spans="1:13" ht="20.100000000000001" customHeight="1">
      <c r="B3" s="200" t="s">
        <v>464</v>
      </c>
      <c r="I3" s="41" t="s">
        <v>130</v>
      </c>
    </row>
    <row r="4" spans="1:13" ht="20.100000000000001" customHeight="1">
      <c r="I4" s="9"/>
    </row>
    <row r="5" spans="1:13" ht="18" customHeight="1"/>
    <row r="6" spans="1:13" ht="6.75" customHeight="1">
      <c r="C6" s="37"/>
      <c r="K6" s="37"/>
    </row>
    <row r="7" spans="1:13" ht="18" customHeight="1">
      <c r="C7" s="37"/>
      <c r="K7" s="37"/>
    </row>
    <row r="8" spans="1:13" ht="18" customHeight="1">
      <c r="C8" s="37"/>
      <c r="K8" s="37"/>
    </row>
    <row r="9" spans="1:13" ht="6.75" customHeight="1"/>
    <row r="10" spans="1:13" ht="18" customHeight="1">
      <c r="B10" s="38"/>
      <c r="C10" s="39"/>
      <c r="D10" s="40"/>
      <c r="E10" s="38"/>
      <c r="F10" s="38"/>
      <c r="G10" s="38"/>
      <c r="H10" s="38"/>
      <c r="I10" s="38"/>
      <c r="J10" s="38"/>
      <c r="K10" s="39"/>
      <c r="L10" s="38"/>
      <c r="M10" s="38"/>
    </row>
    <row r="11" spans="1:13" ht="5.25" customHeight="1">
      <c r="B11" s="201"/>
      <c r="C11" s="202"/>
      <c r="D11" s="203"/>
      <c r="E11" s="201"/>
      <c r="F11" s="201"/>
      <c r="G11" s="201"/>
      <c r="H11" s="201"/>
      <c r="I11" s="201"/>
      <c r="J11" s="201"/>
      <c r="K11" s="202"/>
      <c r="L11" s="201"/>
      <c r="M11" s="201"/>
    </row>
    <row r="12" spans="1:13" ht="18" customHeight="1">
      <c r="B12" s="204"/>
      <c r="C12" s="301"/>
      <c r="D12" s="302"/>
      <c r="E12" s="302"/>
      <c r="F12" s="302"/>
      <c r="G12" s="302"/>
      <c r="H12" s="302"/>
      <c r="I12" s="302"/>
      <c r="J12" s="303"/>
      <c r="K12" s="205"/>
      <c r="L12" s="204"/>
      <c r="M12" s="204"/>
    </row>
    <row r="13" spans="1:13" ht="18" customHeight="1">
      <c r="B13" s="204"/>
      <c r="C13" s="304"/>
      <c r="D13" s="305"/>
      <c r="E13" s="305"/>
      <c r="F13" s="305"/>
      <c r="G13" s="305"/>
      <c r="H13" s="305"/>
      <c r="I13" s="305"/>
      <c r="J13" s="306"/>
      <c r="K13" s="205"/>
      <c r="L13" s="204"/>
      <c r="M13" s="204"/>
    </row>
    <row r="14" spans="1:13" ht="18" customHeight="1">
      <c r="B14" s="204"/>
      <c r="C14" s="304"/>
      <c r="D14" s="305"/>
      <c r="E14" s="305"/>
      <c r="F14" s="305"/>
      <c r="G14" s="305"/>
      <c r="H14" s="305"/>
      <c r="I14" s="305"/>
      <c r="J14" s="306"/>
      <c r="K14" s="205"/>
      <c r="L14" s="204"/>
      <c r="M14" s="204"/>
    </row>
    <row r="15" spans="1:13" ht="18" customHeight="1">
      <c r="B15" s="201"/>
      <c r="C15" s="307"/>
      <c r="D15" s="308"/>
      <c r="E15" s="308"/>
      <c r="F15" s="308"/>
      <c r="G15" s="308"/>
      <c r="H15" s="308"/>
      <c r="I15" s="308"/>
      <c r="J15" s="309"/>
      <c r="K15" s="202"/>
      <c r="L15" s="201"/>
      <c r="M15" s="201"/>
    </row>
    <row r="16" spans="1:13" ht="5.25" customHeight="1">
      <c r="B16" s="206"/>
      <c r="C16" s="207"/>
      <c r="D16" s="208"/>
      <c r="E16" s="206"/>
      <c r="F16" s="206"/>
      <c r="G16" s="206"/>
      <c r="H16" s="206"/>
      <c r="I16" s="206"/>
      <c r="J16" s="206"/>
      <c r="K16" s="207"/>
      <c r="L16" s="206"/>
      <c r="M16" s="206"/>
    </row>
    <row r="17" spans="1:13" ht="18" customHeight="1">
      <c r="C17" s="37"/>
      <c r="E17" s="300"/>
      <c r="K17" s="37"/>
    </row>
    <row r="18" spans="1:13" ht="18" customHeight="1">
      <c r="C18" s="37"/>
      <c r="E18" s="294"/>
      <c r="K18" s="37"/>
    </row>
    <row r="19" spans="1:13" ht="18" customHeight="1">
      <c r="C19" s="37"/>
      <c r="E19" s="294"/>
      <c r="K19" s="37"/>
    </row>
    <row r="20" spans="1:13" ht="18" customHeight="1">
      <c r="C20" s="37"/>
      <c r="E20" s="46"/>
      <c r="K20" s="37"/>
    </row>
    <row r="21" spans="1:13" ht="18" customHeight="1">
      <c r="C21" s="37"/>
      <c r="E21" s="46"/>
      <c r="K21" s="37"/>
    </row>
    <row r="22" spans="1:13" ht="18" customHeight="1">
      <c r="C22" s="37"/>
      <c r="E22" s="47"/>
      <c r="K22" s="37"/>
    </row>
    <row r="23" spans="1:13" ht="18" customHeight="1"/>
    <row r="24" spans="1:13" ht="18" customHeight="1" thickBot="1"/>
    <row r="25" spans="1:13" ht="18" customHeight="1" thickBot="1">
      <c r="B25" s="53" t="s">
        <v>387</v>
      </c>
      <c r="I25" s="119"/>
      <c r="J25" s="2" t="s">
        <v>1</v>
      </c>
    </row>
    <row r="26" spans="1:13" ht="20.100000000000001" customHeight="1">
      <c r="A26" s="1"/>
    </row>
    <row r="27" spans="1:13" ht="20.100000000000001" customHeight="1" thickBot="1">
      <c r="C27" s="34" t="s">
        <v>345</v>
      </c>
      <c r="D27" s="34"/>
      <c r="E27" s="34"/>
    </row>
    <row r="28" spans="1:13" ht="20.100000000000001" customHeight="1" thickBot="1">
      <c r="A28" s="4" t="s">
        <v>349</v>
      </c>
      <c r="B28" s="2" t="s">
        <v>346</v>
      </c>
      <c r="C28" s="127"/>
      <c r="D28" s="121" t="s">
        <v>91</v>
      </c>
      <c r="E28" s="8" t="s">
        <v>92</v>
      </c>
      <c r="G28" s="341" t="s">
        <v>4</v>
      </c>
      <c r="H28" s="342"/>
      <c r="I28" s="144">
        <f>3.14159*(C28^2)/4</f>
        <v>0</v>
      </c>
      <c r="J28" s="2" t="s">
        <v>93</v>
      </c>
      <c r="M28" s="2" t="s">
        <v>284</v>
      </c>
    </row>
    <row r="29" spans="1:13" ht="6" customHeight="1" thickBot="1">
      <c r="A29" s="4"/>
      <c r="C29" s="78"/>
      <c r="E29" s="7"/>
      <c r="F29" s="7"/>
      <c r="J29" s="4"/>
      <c r="K29" s="4"/>
    </row>
    <row r="30" spans="1:13" ht="20.100000000000001" customHeight="1" thickBot="1">
      <c r="A30" s="4" t="s">
        <v>94</v>
      </c>
      <c r="B30" s="2" t="s">
        <v>347</v>
      </c>
      <c r="C30" s="123"/>
      <c r="D30" s="3" t="s">
        <v>285</v>
      </c>
      <c r="E30" s="8" t="s">
        <v>286</v>
      </c>
      <c r="F30" s="8"/>
      <c r="G30" s="30">
        <f>C30/100</f>
        <v>0</v>
      </c>
      <c r="H30" s="9"/>
      <c r="J30" s="4"/>
      <c r="K30" s="4"/>
      <c r="M30" s="2" t="s">
        <v>287</v>
      </c>
    </row>
    <row r="31" spans="1:13" ht="6" customHeight="1" thickBot="1">
      <c r="A31" s="4"/>
      <c r="C31" s="79"/>
      <c r="D31" s="10"/>
      <c r="E31" s="11"/>
      <c r="F31" s="11"/>
      <c r="G31" s="9"/>
      <c r="H31" s="9"/>
      <c r="J31" s="4"/>
      <c r="K31" s="4"/>
    </row>
    <row r="32" spans="1:13" ht="20.100000000000001" customHeight="1" thickBot="1">
      <c r="A32" s="4" t="s">
        <v>288</v>
      </c>
      <c r="B32" s="2" t="s">
        <v>348</v>
      </c>
      <c r="C32" s="124"/>
      <c r="D32" s="155" t="s">
        <v>412</v>
      </c>
      <c r="E32" s="156" t="s">
        <v>413</v>
      </c>
      <c r="F32" s="11"/>
      <c r="G32" s="9"/>
      <c r="H32" s="9"/>
      <c r="J32" s="4"/>
      <c r="K32" s="4"/>
      <c r="M32" s="2" t="s">
        <v>350</v>
      </c>
    </row>
    <row r="33" spans="1:15" ht="6" customHeight="1" thickBot="1">
      <c r="A33" s="4"/>
      <c r="C33" s="81"/>
      <c r="J33" s="4"/>
      <c r="K33" s="4"/>
    </row>
    <row r="34" spans="1:15" ht="20.100000000000001" customHeight="1" thickBot="1">
      <c r="A34" s="4" t="s">
        <v>349</v>
      </c>
      <c r="B34" s="2" t="s">
        <v>69</v>
      </c>
      <c r="C34" s="124"/>
      <c r="D34" s="3" t="s">
        <v>99</v>
      </c>
      <c r="J34" s="4"/>
      <c r="K34" s="4"/>
      <c r="M34" s="2" t="s">
        <v>290</v>
      </c>
    </row>
    <row r="35" spans="1:15" ht="6" customHeight="1" thickBot="1">
      <c r="A35" s="4"/>
      <c r="C35" s="84"/>
      <c r="J35" s="4"/>
      <c r="K35" s="4"/>
    </row>
    <row r="36" spans="1:15" ht="20.100000000000001" customHeight="1" thickBot="1">
      <c r="A36" s="4" t="s">
        <v>100</v>
      </c>
      <c r="B36" s="2" t="s">
        <v>3</v>
      </c>
      <c r="C36" s="123"/>
      <c r="D36" s="3" t="s">
        <v>101</v>
      </c>
      <c r="J36" s="4"/>
      <c r="K36" s="4"/>
      <c r="M36" s="2" t="s">
        <v>291</v>
      </c>
    </row>
    <row r="37" spans="1:15" ht="6" customHeight="1">
      <c r="A37" s="4"/>
      <c r="C37" s="82"/>
      <c r="J37" s="4"/>
      <c r="K37" s="4"/>
    </row>
    <row r="38" spans="1:15" ht="19.5" customHeight="1">
      <c r="A38" s="4" t="s">
        <v>102</v>
      </c>
      <c r="B38" s="42" t="s">
        <v>67</v>
      </c>
      <c r="C38" s="80">
        <v>0.9</v>
      </c>
      <c r="D38" s="5"/>
      <c r="M38" s="2" t="s">
        <v>292</v>
      </c>
      <c r="O38"/>
    </row>
    <row r="39" spans="1:15" ht="6" customHeight="1" thickBot="1">
      <c r="A39" s="4"/>
      <c r="C39" s="83"/>
      <c r="D39" s="7"/>
      <c r="E39" s="7"/>
      <c r="F39" s="3"/>
      <c r="H39" s="12"/>
    </row>
    <row r="40" spans="1:15" ht="19.5" customHeight="1" thickBot="1">
      <c r="A40" s="4" t="s">
        <v>34</v>
      </c>
      <c r="B40" s="13" t="s">
        <v>6</v>
      </c>
      <c r="C40" s="123"/>
      <c r="D40" s="3" t="s">
        <v>104</v>
      </c>
      <c r="M40" s="2" t="s">
        <v>293</v>
      </c>
    </row>
    <row r="41" spans="1:15" ht="6" customHeight="1" thickBot="1">
      <c r="A41" s="4"/>
      <c r="B41" s="13"/>
      <c r="C41" s="85"/>
    </row>
    <row r="42" spans="1:15" ht="19.5" customHeight="1" thickBot="1">
      <c r="A42" s="4" t="s">
        <v>105</v>
      </c>
      <c r="B42" s="13" t="s">
        <v>145</v>
      </c>
      <c r="C42" s="124"/>
      <c r="D42" s="3" t="s">
        <v>294</v>
      </c>
      <c r="M42" s="2" t="s">
        <v>295</v>
      </c>
    </row>
    <row r="43" spans="1:15" ht="6" customHeight="1" thickBot="1">
      <c r="A43" s="4"/>
      <c r="B43" s="13"/>
      <c r="C43" s="90"/>
    </row>
    <row r="44" spans="1:15" ht="19.5" customHeight="1" thickBot="1">
      <c r="A44" s="4" t="s">
        <v>288</v>
      </c>
      <c r="B44" s="13" t="s">
        <v>149</v>
      </c>
      <c r="C44" s="124"/>
      <c r="D44" s="3" t="s">
        <v>296</v>
      </c>
      <c r="M44" s="2" t="s">
        <v>297</v>
      </c>
    </row>
    <row r="45" spans="1:15" ht="6" customHeight="1" thickBot="1">
      <c r="A45" s="4"/>
      <c r="C45" s="7"/>
      <c r="D45" s="7"/>
      <c r="E45" s="7"/>
      <c r="F45" s="3"/>
      <c r="H45" s="12"/>
    </row>
    <row r="46" spans="1:15" ht="18.75" customHeight="1" thickBot="1">
      <c r="A46" s="4" t="s">
        <v>298</v>
      </c>
      <c r="B46" s="6" t="s">
        <v>0</v>
      </c>
      <c r="C46" s="314" t="s">
        <v>403</v>
      </c>
      <c r="D46" s="314"/>
      <c r="E46" s="125"/>
      <c r="F46" s="117" t="s">
        <v>299</v>
      </c>
      <c r="G46" s="8" t="s">
        <v>300</v>
      </c>
      <c r="I46" s="43">
        <f>ROUND(E46/100,1)</f>
        <v>0</v>
      </c>
      <c r="M46" s="2" t="s">
        <v>301</v>
      </c>
    </row>
    <row r="47" spans="1:15" ht="6" customHeight="1" thickBot="1">
      <c r="A47" s="4"/>
      <c r="C47" s="7"/>
      <c r="D47" s="7"/>
      <c r="E47" s="7"/>
      <c r="F47" s="3"/>
      <c r="H47" s="12"/>
    </row>
    <row r="48" spans="1:15" ht="25.5" customHeight="1" thickBot="1">
      <c r="A48" s="4" t="s">
        <v>302</v>
      </c>
      <c r="B48" s="36" t="s">
        <v>30</v>
      </c>
      <c r="C48" s="126"/>
      <c r="D48" s="312" t="s">
        <v>7</v>
      </c>
      <c r="E48" s="313"/>
      <c r="G48" s="8" t="s">
        <v>351</v>
      </c>
      <c r="H48" s="9"/>
      <c r="I48" s="57">
        <f>C48/(24*60*60)</f>
        <v>0</v>
      </c>
      <c r="J48" s="17" t="s">
        <v>352</v>
      </c>
      <c r="K48" s="9"/>
      <c r="M48" s="2" t="s">
        <v>353</v>
      </c>
    </row>
    <row r="49" spans="1:13" ht="6" customHeight="1">
      <c r="B49" s="36"/>
      <c r="C49" s="28"/>
    </row>
    <row r="50" spans="1:13" ht="19.5" customHeight="1">
      <c r="A50" s="4" t="s">
        <v>349</v>
      </c>
      <c r="B50" s="13" t="s">
        <v>5</v>
      </c>
      <c r="C50" s="27">
        <v>100</v>
      </c>
      <c r="D50" s="5" t="s">
        <v>108</v>
      </c>
      <c r="M50" s="2" t="s">
        <v>303</v>
      </c>
    </row>
    <row r="51" spans="1:13" ht="19.5" customHeight="1">
      <c r="A51" s="4"/>
      <c r="B51" s="13"/>
      <c r="C51" s="29"/>
      <c r="D51" s="5"/>
    </row>
    <row r="52" spans="1:13" ht="19.5" customHeight="1">
      <c r="A52" s="4"/>
      <c r="B52" s="13"/>
      <c r="C52" s="26"/>
      <c r="D52" s="5"/>
    </row>
    <row r="53" spans="1:13" ht="20.100000000000001" customHeight="1">
      <c r="A53" s="1" t="s">
        <v>10</v>
      </c>
    </row>
    <row r="54" spans="1:13" ht="7.5" customHeight="1" thickBot="1">
      <c r="A54" s="1"/>
    </row>
    <row r="55" spans="1:13" ht="20.100000000000001" customHeight="1" thickBot="1">
      <c r="B55" s="33" t="s">
        <v>404</v>
      </c>
      <c r="C55" s="22" t="e">
        <f>ROUND(0.7*I57*K60,5)</f>
        <v>#DIV/0!</v>
      </c>
      <c r="D55" s="17" t="s">
        <v>117</v>
      </c>
      <c r="F55" s="3">
        <v>0.7</v>
      </c>
      <c r="G55" s="2" t="s">
        <v>118</v>
      </c>
    </row>
    <row r="56" spans="1:13" ht="7.5" customHeight="1">
      <c r="F56" s="3"/>
    </row>
    <row r="57" spans="1:13" ht="18" customHeight="1">
      <c r="F57" s="3" t="s">
        <v>88</v>
      </c>
      <c r="G57" s="6" t="s">
        <v>83</v>
      </c>
      <c r="H57" s="3" t="s">
        <v>119</v>
      </c>
      <c r="I57" s="145">
        <f>I28</f>
        <v>0</v>
      </c>
    </row>
    <row r="58" spans="1:13" ht="7.5" customHeight="1">
      <c r="F58" s="3"/>
      <c r="G58" s="17"/>
      <c r="H58" s="17"/>
    </row>
    <row r="59" spans="1:13" ht="17.25" customHeight="1">
      <c r="F59" s="5" t="s">
        <v>201</v>
      </c>
      <c r="G59" s="17"/>
      <c r="H59" s="17"/>
    </row>
    <row r="60" spans="1:13" ht="19.5" customHeight="1">
      <c r="F60" s="3" t="s">
        <v>304</v>
      </c>
      <c r="G60" s="6" t="s">
        <v>84</v>
      </c>
      <c r="H60" s="3" t="s">
        <v>121</v>
      </c>
      <c r="I60" s="315" t="s">
        <v>122</v>
      </c>
      <c r="J60" s="316"/>
      <c r="K60" s="331" t="e">
        <f>1/I66*(K62^(2/3))*(G30^(1/2))</f>
        <v>#DIV/0!</v>
      </c>
      <c r="L60" s="332"/>
    </row>
    <row r="61" spans="1:13" ht="7.5" customHeight="1">
      <c r="F61" s="3"/>
      <c r="G61" s="17"/>
      <c r="H61" s="17"/>
      <c r="I61" s="23"/>
      <c r="J61" s="23"/>
      <c r="K61" s="48"/>
      <c r="L61" s="48"/>
    </row>
    <row r="62" spans="1:13" ht="18" customHeight="1">
      <c r="F62" s="3" t="s">
        <v>123</v>
      </c>
      <c r="G62" s="2" t="s">
        <v>11</v>
      </c>
      <c r="H62" s="3" t="s">
        <v>124</v>
      </c>
      <c r="I62" s="3" t="s">
        <v>125</v>
      </c>
      <c r="J62" s="3" t="s">
        <v>124</v>
      </c>
      <c r="K62" s="333" t="e">
        <f>I57/K64</f>
        <v>#DIV/0!</v>
      </c>
      <c r="L62" s="334"/>
    </row>
    <row r="63" spans="1:13" ht="7.5" customHeight="1">
      <c r="F63" s="3"/>
      <c r="H63" s="3"/>
      <c r="I63" s="3"/>
      <c r="J63" s="3"/>
      <c r="K63" s="51"/>
      <c r="L63" s="50"/>
    </row>
    <row r="64" spans="1:13" ht="18" customHeight="1">
      <c r="F64" s="3" t="s">
        <v>126</v>
      </c>
      <c r="G64" s="2" t="s">
        <v>12</v>
      </c>
      <c r="H64" s="3" t="s">
        <v>124</v>
      </c>
      <c r="I64" s="3" t="s">
        <v>354</v>
      </c>
      <c r="J64" s="3" t="s">
        <v>124</v>
      </c>
      <c r="K64" s="345">
        <f>PI()*C28</f>
        <v>0</v>
      </c>
      <c r="L64" s="346"/>
    </row>
    <row r="65" spans="1:13" ht="7.5" customHeight="1">
      <c r="F65" s="3"/>
      <c r="H65" s="3"/>
      <c r="I65" s="24"/>
    </row>
    <row r="66" spans="1:13" ht="18" customHeight="1">
      <c r="F66" s="3" t="s">
        <v>128</v>
      </c>
      <c r="G66" s="2" t="s">
        <v>86</v>
      </c>
      <c r="H66" s="3" t="s">
        <v>56</v>
      </c>
      <c r="I66" s="52">
        <f>C32</f>
        <v>0</v>
      </c>
    </row>
    <row r="67" spans="1:13" ht="18" customHeight="1">
      <c r="F67" s="3"/>
      <c r="H67" s="3"/>
      <c r="I67" s="110"/>
    </row>
    <row r="68" spans="1:13" ht="19.5" customHeight="1">
      <c r="D68" s="2"/>
    </row>
    <row r="69" spans="1:13" ht="19.5" customHeight="1">
      <c r="A69" s="53" t="s">
        <v>135</v>
      </c>
      <c r="D69" s="2"/>
    </row>
    <row r="70" spans="1:13" ht="24" customHeight="1">
      <c r="D70" s="344" t="s">
        <v>131</v>
      </c>
      <c r="E70" s="344"/>
    </row>
    <row r="71" spans="1:13" ht="18" customHeight="1">
      <c r="B71" s="33" t="s">
        <v>305</v>
      </c>
      <c r="C71" s="54" t="s">
        <v>306</v>
      </c>
      <c r="D71" s="3" t="s">
        <v>307</v>
      </c>
      <c r="E71" s="76" t="e">
        <f>C55</f>
        <v>#DIV/0!</v>
      </c>
      <c r="F71" s="55"/>
    </row>
    <row r="72" spans="1:13" ht="15.75" customHeight="1">
      <c r="E72" s="14"/>
      <c r="G72" s="14" t="s">
        <v>308</v>
      </c>
      <c r="J72" s="340" t="s">
        <v>8</v>
      </c>
      <c r="K72" s="340"/>
      <c r="L72" s="340"/>
    </row>
    <row r="73" spans="1:13" ht="18" customHeight="1">
      <c r="B73" s="4"/>
      <c r="C73" s="32"/>
      <c r="D73" s="17" t="s">
        <v>309</v>
      </c>
      <c r="E73" s="25">
        <v>90</v>
      </c>
      <c r="F73" s="3" t="s">
        <v>307</v>
      </c>
      <c r="G73" s="107">
        <f>C34</f>
        <v>0</v>
      </c>
      <c r="H73" s="335" t="s">
        <v>310</v>
      </c>
      <c r="I73" s="336"/>
      <c r="J73" s="337">
        <f>C36</f>
        <v>0</v>
      </c>
      <c r="K73" s="338"/>
      <c r="L73" s="339"/>
      <c r="M73" s="28" t="s">
        <v>311</v>
      </c>
    </row>
    <row r="74" spans="1:13" ht="30.75" customHeight="1">
      <c r="D74" s="2"/>
      <c r="E74" s="77" t="s">
        <v>138</v>
      </c>
      <c r="G74" s="14" t="s">
        <v>312</v>
      </c>
      <c r="I74" s="325" t="s">
        <v>8</v>
      </c>
      <c r="J74" s="325"/>
    </row>
    <row r="75" spans="1:13" ht="18" customHeight="1">
      <c r="D75" s="3" t="s">
        <v>313</v>
      </c>
      <c r="E75" s="35">
        <f>I46</f>
        <v>0</v>
      </c>
      <c r="F75" s="3" t="s">
        <v>307</v>
      </c>
      <c r="G75" s="35">
        <f>C50</f>
        <v>100</v>
      </c>
      <c r="H75" s="3" t="s">
        <v>307</v>
      </c>
      <c r="I75" s="89">
        <f>C36</f>
        <v>0</v>
      </c>
      <c r="J75" s="28"/>
    </row>
    <row r="76" spans="1:13" ht="19.5" customHeight="1" thickBot="1"/>
    <row r="77" spans="1:13" ht="18" customHeight="1" thickBot="1">
      <c r="B77" s="4" t="s">
        <v>314</v>
      </c>
      <c r="C77" s="61" t="e">
        <f>(3600000*E71-90*G73/2*J73)/(E75*G75*I75)</f>
        <v>#DIV/0!</v>
      </c>
      <c r="D77" s="17" t="s">
        <v>242</v>
      </c>
      <c r="E77" s="2" t="s">
        <v>315</v>
      </c>
    </row>
    <row r="78" spans="1:13" ht="19.5" customHeight="1"/>
    <row r="79" spans="1:13" ht="19.5" customHeight="1">
      <c r="A79" s="1" t="s">
        <v>139</v>
      </c>
    </row>
    <row r="80" spans="1:13" ht="27.75" customHeight="1">
      <c r="C80" s="59" t="s">
        <v>164</v>
      </c>
      <c r="G80" s="77" t="s">
        <v>138</v>
      </c>
      <c r="I80" s="14" t="s">
        <v>312</v>
      </c>
    </row>
    <row r="81" spans="1:9" ht="18" customHeight="1">
      <c r="B81" s="58" t="s">
        <v>140</v>
      </c>
      <c r="C81" s="60">
        <f>I48</f>
        <v>0</v>
      </c>
      <c r="D81" s="3" t="s">
        <v>316</v>
      </c>
      <c r="E81" s="54" t="s">
        <v>317</v>
      </c>
      <c r="F81" s="3" t="s">
        <v>318</v>
      </c>
      <c r="G81" s="35">
        <f>I46</f>
        <v>0</v>
      </c>
      <c r="H81" s="3" t="s">
        <v>318</v>
      </c>
      <c r="I81" s="35">
        <f>C50</f>
        <v>100</v>
      </c>
    </row>
    <row r="82" spans="1:9" ht="19.5" customHeight="1" thickBot="1"/>
    <row r="83" spans="1:9" ht="18" customHeight="1" thickBot="1">
      <c r="B83" s="4" t="s">
        <v>319</v>
      </c>
      <c r="C83" s="61" t="e">
        <f>C81*3600000/G81/I81</f>
        <v>#DIV/0!</v>
      </c>
      <c r="D83" s="3" t="s">
        <v>320</v>
      </c>
    </row>
    <row r="84" spans="1:9" ht="19.5" customHeight="1"/>
    <row r="85" spans="1:9" ht="27.75" customHeight="1">
      <c r="C85" s="59" t="s">
        <v>144</v>
      </c>
      <c r="E85" s="77" t="s">
        <v>166</v>
      </c>
      <c r="F85" s="21"/>
      <c r="G85" s="21"/>
    </row>
    <row r="86" spans="1:9" ht="18" customHeight="1">
      <c r="B86" s="4" t="s">
        <v>174</v>
      </c>
      <c r="C86" s="62" t="e">
        <f>C83</f>
        <v>#DIV/0!</v>
      </c>
      <c r="D86" s="3" t="s">
        <v>313</v>
      </c>
      <c r="E86" s="35">
        <f>C42</f>
        <v>0</v>
      </c>
    </row>
    <row r="87" spans="1:9" ht="19.5" customHeight="1" thickBot="1"/>
    <row r="88" spans="1:9" ht="18" customHeight="1" thickBot="1">
      <c r="B88" s="4" t="s">
        <v>314</v>
      </c>
      <c r="C88" s="61" t="e">
        <f>C86/E86</f>
        <v>#DIV/0!</v>
      </c>
      <c r="D88" s="3" t="s">
        <v>242</v>
      </c>
      <c r="E88" s="2" t="s">
        <v>321</v>
      </c>
    </row>
    <row r="89" spans="1:9" ht="19.5" customHeight="1"/>
    <row r="90" spans="1:9" ht="27.75" customHeight="1" thickBot="1">
      <c r="C90" s="86" t="s">
        <v>322</v>
      </c>
      <c r="G90" s="77" t="s">
        <v>173</v>
      </c>
      <c r="H90" s="86"/>
      <c r="I90" s="86" t="s">
        <v>323</v>
      </c>
    </row>
    <row r="91" spans="1:9" ht="24" customHeight="1" thickBot="1">
      <c r="A91" s="53" t="s">
        <v>171</v>
      </c>
      <c r="C91" s="61" t="e">
        <f>C77</f>
        <v>#DIV/0!</v>
      </c>
      <c r="D91" s="87" t="e">
        <f>IF(C91&gt;=E91,"&gt;=","&lt;")</f>
        <v>#DIV/0!</v>
      </c>
      <c r="E91" s="61" t="e">
        <f>G91+I91</f>
        <v>#DIV/0!</v>
      </c>
      <c r="F91" s="3" t="s">
        <v>324</v>
      </c>
      <c r="G91" s="88">
        <f>C44</f>
        <v>0</v>
      </c>
      <c r="H91" s="3" t="s">
        <v>325</v>
      </c>
      <c r="I91" s="88" t="e">
        <f>C88</f>
        <v>#DIV/0!</v>
      </c>
    </row>
    <row r="92" spans="1:9" ht="19.5" customHeight="1" thickBot="1"/>
    <row r="93" spans="1:9" ht="24" customHeight="1" thickTop="1" thickBot="1">
      <c r="D93" s="319" t="e">
        <f>IF(C91&gt;=E91,"全面受入可","受入一部不可")</f>
        <v>#DIV/0!</v>
      </c>
      <c r="E93" s="320"/>
      <c r="F93" s="321"/>
    </row>
    <row r="94" spans="1:9" ht="19.5" customHeight="1" thickTop="1" thickBot="1">
      <c r="D94" s="106"/>
      <c r="E94" s="106"/>
      <c r="F94" s="106"/>
    </row>
    <row r="95" spans="1:9" ht="24" customHeight="1" thickBot="1">
      <c r="C95" s="326" t="s">
        <v>204</v>
      </c>
      <c r="D95" s="327"/>
      <c r="E95" s="328"/>
      <c r="F95" s="329" t="e">
        <f>IF(C91&gt;=E91,"0",E91-C91)</f>
        <v>#DIV/0!</v>
      </c>
      <c r="G95" s="330"/>
      <c r="H95" s="93" t="s">
        <v>326</v>
      </c>
    </row>
    <row r="96" spans="1:9" ht="29.25" customHeight="1">
      <c r="D96" s="106"/>
      <c r="E96" s="106"/>
      <c r="F96" s="106"/>
    </row>
    <row r="97" spans="1:10" ht="19.5" customHeight="1"/>
    <row r="98" spans="1:10" ht="20.100000000000001" customHeight="1" thickBot="1">
      <c r="A98" s="1" t="s">
        <v>9</v>
      </c>
    </row>
    <row r="99" spans="1:10" ht="18" customHeight="1" thickBot="1">
      <c r="A99" s="1"/>
      <c r="B99" s="2" t="s">
        <v>196</v>
      </c>
      <c r="C99" s="109" t="e">
        <f>IF(C91&gt;=E91,C40,C42*(C44-F95))</f>
        <v>#DIV/0!</v>
      </c>
      <c r="D99" s="3" t="s">
        <v>327</v>
      </c>
    </row>
    <row r="100" spans="1:10" ht="20.100000000000001" customHeight="1">
      <c r="A100" s="1"/>
    </row>
    <row r="101" spans="1:10" ht="20.100000000000001" customHeight="1">
      <c r="E101" s="14" t="s">
        <v>328</v>
      </c>
      <c r="F101" s="15"/>
      <c r="G101" s="14" t="s">
        <v>329</v>
      </c>
      <c r="H101" s="15"/>
      <c r="I101" s="14" t="s">
        <v>330</v>
      </c>
      <c r="J101" s="14"/>
    </row>
    <row r="102" spans="1:10" ht="18" customHeight="1">
      <c r="A102" s="75" t="s">
        <v>331</v>
      </c>
      <c r="B102" s="16" t="s">
        <v>332</v>
      </c>
      <c r="C102" s="31" t="s">
        <v>333</v>
      </c>
      <c r="D102" s="3" t="s">
        <v>334</v>
      </c>
      <c r="E102" s="35">
        <f>I46</f>
        <v>0</v>
      </c>
      <c r="F102" s="17" t="s">
        <v>334</v>
      </c>
      <c r="G102" s="35">
        <f>C50</f>
        <v>100</v>
      </c>
      <c r="H102" s="17" t="s">
        <v>334</v>
      </c>
      <c r="I102" s="89" t="e">
        <f>C99</f>
        <v>#DIV/0!</v>
      </c>
      <c r="J102" s="3"/>
    </row>
    <row r="103" spans="1:10" ht="10.5" customHeight="1" thickBot="1">
      <c r="A103" s="28"/>
      <c r="B103" s="4"/>
      <c r="C103" s="18"/>
      <c r="E103" s="3"/>
      <c r="F103" s="17"/>
      <c r="G103" s="3"/>
      <c r="H103" s="17"/>
      <c r="I103" s="3"/>
      <c r="J103" s="3"/>
    </row>
    <row r="104" spans="1:10" ht="18" customHeight="1" thickBot="1">
      <c r="A104" s="28"/>
      <c r="B104" s="4" t="s">
        <v>335</v>
      </c>
      <c r="C104" s="56" t="e">
        <f>1/3600000*E102*G102*I102</f>
        <v>#DIV/0!</v>
      </c>
      <c r="D104" s="17" t="s">
        <v>336</v>
      </c>
    </row>
    <row r="105" spans="1:10" ht="20.100000000000001" customHeight="1">
      <c r="A105" s="28"/>
    </row>
    <row r="106" spans="1:10" ht="20.100000000000001" customHeight="1">
      <c r="A106" s="75" t="s">
        <v>337</v>
      </c>
      <c r="B106" s="2" t="s">
        <v>175</v>
      </c>
    </row>
    <row r="107" spans="1:10" ht="10.5" customHeight="1" thickBot="1">
      <c r="A107" s="4"/>
    </row>
    <row r="108" spans="1:10" ht="18" customHeight="1" thickBot="1">
      <c r="B108" s="20" t="s">
        <v>338</v>
      </c>
      <c r="C108" s="56">
        <f>I48</f>
        <v>0</v>
      </c>
      <c r="D108" s="17" t="s">
        <v>339</v>
      </c>
    </row>
    <row r="109" spans="1:10" ht="20.100000000000001" customHeight="1" thickBot="1">
      <c r="B109" s="20"/>
      <c r="C109" s="19"/>
      <c r="D109" s="17"/>
    </row>
    <row r="110" spans="1:10" ht="20.100000000000001" customHeight="1" thickBot="1">
      <c r="B110" s="317" t="s">
        <v>172</v>
      </c>
      <c r="C110" s="317"/>
      <c r="D110" s="318"/>
      <c r="E110" s="199" t="e">
        <f>C104+C108</f>
        <v>#DIV/0!</v>
      </c>
      <c r="F110" s="17" t="s">
        <v>340</v>
      </c>
    </row>
    <row r="111" spans="1:10" ht="20.100000000000001" customHeight="1">
      <c r="B111" s="20"/>
      <c r="C111" s="19"/>
      <c r="D111" s="236"/>
    </row>
    <row r="112" spans="1:10" s="9" customFormat="1" ht="19.5" customHeight="1">
      <c r="D112" s="66"/>
      <c r="F112" s="66"/>
      <c r="G112" s="70"/>
      <c r="H112" s="66"/>
      <c r="I112" s="71"/>
    </row>
    <row r="113" spans="1:12" ht="20.100000000000001" customHeight="1" thickBot="1">
      <c r="A113" s="1" t="s">
        <v>450</v>
      </c>
      <c r="D113" s="234"/>
    </row>
    <row r="114" spans="1:12" ht="18" customHeight="1" thickBot="1">
      <c r="A114" s="1"/>
      <c r="B114" s="234" t="s">
        <v>420</v>
      </c>
      <c r="C114" s="244" t="e">
        <f>IF(C91&gt;=E91,C40,C42*F95)</f>
        <v>#DIV/0!</v>
      </c>
      <c r="D114" s="234" t="s">
        <v>15</v>
      </c>
    </row>
    <row r="115" spans="1:12" ht="20.100000000000001" customHeight="1">
      <c r="A115" s="1"/>
      <c r="D115" s="234"/>
    </row>
    <row r="116" spans="1:12" ht="20.100000000000001" customHeight="1">
      <c r="D116" s="234"/>
      <c r="E116" s="235" t="s">
        <v>177</v>
      </c>
      <c r="F116" s="15"/>
      <c r="G116" s="235" t="s">
        <v>79</v>
      </c>
      <c r="H116" s="15"/>
      <c r="I116" s="235" t="s">
        <v>176</v>
      </c>
      <c r="J116" s="235"/>
    </row>
    <row r="117" spans="1:12" ht="18" customHeight="1">
      <c r="A117" s="75" t="s">
        <v>60</v>
      </c>
      <c r="B117" s="16" t="s">
        <v>486</v>
      </c>
      <c r="C117" s="31" t="s">
        <v>55</v>
      </c>
      <c r="D117" s="234" t="s">
        <v>14</v>
      </c>
      <c r="E117" s="35">
        <f>I46</f>
        <v>0</v>
      </c>
      <c r="F117" s="236" t="s">
        <v>14</v>
      </c>
      <c r="G117" s="35">
        <f>C50</f>
        <v>100</v>
      </c>
      <c r="H117" s="236" t="s">
        <v>14</v>
      </c>
      <c r="I117" s="89" t="e">
        <f>C114</f>
        <v>#DIV/0!</v>
      </c>
      <c r="J117" s="234"/>
    </row>
    <row r="118" spans="1:12" ht="10.5" customHeight="1" thickBot="1">
      <c r="A118" s="28"/>
      <c r="B118" s="4"/>
      <c r="C118" s="18"/>
      <c r="D118" s="234"/>
      <c r="E118" s="234"/>
      <c r="F118" s="236"/>
      <c r="G118" s="234"/>
      <c r="H118" s="236"/>
      <c r="I118" s="234"/>
      <c r="J118" s="234"/>
    </row>
    <row r="119" spans="1:12" ht="18" customHeight="1" thickBot="1">
      <c r="A119" s="28"/>
      <c r="B119" s="4" t="s">
        <v>38</v>
      </c>
      <c r="C119" s="229" t="e">
        <f>1/3600000*E117*G117*I117</f>
        <v>#DIV/0!</v>
      </c>
      <c r="D119" s="236" t="s">
        <v>221</v>
      </c>
      <c r="E119" s="246"/>
      <c r="F119" s="247"/>
      <c r="G119" s="247"/>
      <c r="H119" s="96"/>
      <c r="I119" s="96"/>
    </row>
    <row r="120" spans="1:12" ht="20.100000000000001" customHeight="1"/>
    <row r="121" spans="1:12" s="9" customFormat="1" ht="20.100000000000001" customHeight="1">
      <c r="A121" s="65"/>
      <c r="D121" s="66"/>
    </row>
    <row r="122" spans="1:12" s="9" customFormat="1" ht="19.5" customHeight="1">
      <c r="A122" s="65"/>
      <c r="D122" s="66"/>
    </row>
    <row r="123" spans="1:12" s="9" customFormat="1" ht="19.5" customHeight="1">
      <c r="B123" s="67"/>
      <c r="C123" s="68"/>
      <c r="D123" s="69"/>
      <c r="F123" s="66"/>
    </row>
    <row r="124" spans="1:12" s="9" customFormat="1" ht="19.5" customHeight="1">
      <c r="D124" s="66"/>
      <c r="F124" s="66"/>
    </row>
    <row r="125" spans="1:12" s="9" customFormat="1" ht="19.5" customHeight="1">
      <c r="D125" s="66"/>
      <c r="F125" s="66"/>
      <c r="G125" s="70"/>
      <c r="H125" s="66"/>
      <c r="I125" s="71"/>
    </row>
    <row r="126" spans="1:12" s="9" customFormat="1" ht="19.5" customHeight="1">
      <c r="D126" s="66"/>
      <c r="F126" s="66"/>
      <c r="G126" s="69"/>
      <c r="H126" s="69"/>
    </row>
    <row r="127" spans="1:12" s="9" customFormat="1" ht="19.5" customHeight="1">
      <c r="D127" s="66"/>
      <c r="F127" s="66"/>
      <c r="G127" s="70"/>
      <c r="H127" s="66"/>
      <c r="I127" s="349"/>
      <c r="J127" s="349"/>
      <c r="K127" s="350"/>
      <c r="L127" s="350"/>
    </row>
    <row r="128" spans="1:12" s="9" customFormat="1" ht="19.5" customHeight="1">
      <c r="D128" s="66"/>
      <c r="F128" s="66"/>
      <c r="G128" s="69"/>
      <c r="H128" s="69"/>
      <c r="I128" s="72"/>
      <c r="J128" s="72"/>
      <c r="K128" s="73"/>
      <c r="L128" s="73"/>
    </row>
    <row r="129" spans="3:12" s="9" customFormat="1" ht="19.5" customHeight="1">
      <c r="D129" s="66"/>
      <c r="F129" s="66"/>
      <c r="H129" s="66"/>
      <c r="I129" s="66"/>
      <c r="J129" s="66"/>
      <c r="K129" s="348"/>
      <c r="L129" s="348"/>
    </row>
    <row r="130" spans="3:12" s="9" customFormat="1" ht="19.5" customHeight="1">
      <c r="D130" s="66"/>
      <c r="F130" s="66"/>
      <c r="H130" s="66"/>
      <c r="I130" s="66"/>
      <c r="J130" s="66"/>
      <c r="K130" s="63"/>
      <c r="L130" s="73"/>
    </row>
    <row r="131" spans="3:12" s="9" customFormat="1" ht="19.5" customHeight="1">
      <c r="D131" s="66"/>
      <c r="F131" s="66"/>
      <c r="H131" s="66"/>
      <c r="I131" s="66"/>
      <c r="J131" s="66"/>
      <c r="K131" s="343"/>
      <c r="L131" s="343"/>
    </row>
    <row r="132" spans="3:12" s="9" customFormat="1" ht="19.5" customHeight="1">
      <c r="D132" s="66"/>
      <c r="F132" s="66"/>
      <c r="H132" s="66"/>
      <c r="I132" s="64"/>
    </row>
    <row r="133" spans="3:12" s="9" customFormat="1" ht="19.5" customHeight="1">
      <c r="D133" s="66"/>
      <c r="F133" s="66"/>
      <c r="H133" s="66"/>
      <c r="I133" s="71"/>
    </row>
    <row r="134" spans="3:12" s="9" customFormat="1" ht="19.5" customHeight="1">
      <c r="D134" s="66"/>
    </row>
    <row r="135" spans="3:12" s="9" customFormat="1" ht="19.5" customHeight="1">
      <c r="D135" s="66"/>
    </row>
    <row r="136" spans="3:12" s="9" customFormat="1" ht="20.100000000000001" customHeight="1">
      <c r="C136" s="74"/>
      <c r="D136" s="66"/>
      <c r="E136" s="66"/>
    </row>
    <row r="137" spans="3:12" ht="20.100000000000001" customHeight="1"/>
    <row r="138" spans="3:12" ht="20.100000000000001" customHeight="1"/>
    <row r="139" spans="3:12" ht="20.100000000000001" customHeight="1"/>
    <row r="140" spans="3:12" ht="20.100000000000001" customHeight="1"/>
    <row r="141" spans="3:12" ht="20.100000000000001" customHeight="1"/>
    <row r="142" spans="3:12" ht="20.100000000000001" customHeight="1"/>
    <row r="143" spans="3:12" ht="20.100000000000001" customHeight="1"/>
    <row r="144" spans="3:12"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sheetData>
  <mergeCells count="22">
    <mergeCell ref="G28:H28"/>
    <mergeCell ref="K131:L131"/>
    <mergeCell ref="E17:E19"/>
    <mergeCell ref="C12:J15"/>
    <mergeCell ref="D48:E48"/>
    <mergeCell ref="K129:L129"/>
    <mergeCell ref="C46:D46"/>
    <mergeCell ref="I127:J127"/>
    <mergeCell ref="K127:L127"/>
    <mergeCell ref="I60:J60"/>
    <mergeCell ref="B110:D110"/>
    <mergeCell ref="D93:F93"/>
    <mergeCell ref="D70:E70"/>
    <mergeCell ref="K64:L64"/>
    <mergeCell ref="I74:J74"/>
    <mergeCell ref="C95:E95"/>
    <mergeCell ref="F95:G95"/>
    <mergeCell ref="K60:L60"/>
    <mergeCell ref="K62:L62"/>
    <mergeCell ref="H73:I73"/>
    <mergeCell ref="J73:L73"/>
    <mergeCell ref="J72:L72"/>
  </mergeCells>
  <phoneticPr fontId="1"/>
  <printOptions horizontalCentered="1"/>
  <pageMargins left="0.78740157480314965" right="0.6692913385826772" top="0.97" bottom="0.5" header="0.42" footer="0.27559055118110237"/>
  <pageSetup paperSize="9" scale="69" orientation="portrait" horizontalDpi="300" verticalDpi="300" r:id="rId1"/>
  <headerFooter alignWithMargins="0">
    <oddHeader>&amp;F</oddHeader>
    <oddFooter>&amp;P / &amp;N ページ</oddFooter>
  </headerFooter>
  <rowBreaks count="1" manualBreakCount="1">
    <brk id="67" max="12" man="1"/>
  </rowBreaks>
  <colBreaks count="1" manualBreakCount="1">
    <brk id="13" max="12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52"/>
  <sheetViews>
    <sheetView view="pageBreakPreview" zoomScaleNormal="100" zoomScaleSheetLayoutView="100" workbookViewId="0">
      <selection activeCell="J6" sqref="J6"/>
    </sheetView>
  </sheetViews>
  <sheetFormatPr defaultColWidth="9" defaultRowHeight="13.5"/>
  <cols>
    <col min="1" max="1" width="4.25" style="2" customWidth="1"/>
    <col min="2" max="7" width="9" style="2" customWidth="1"/>
    <col min="8" max="16384" width="9" style="2"/>
  </cols>
  <sheetData>
    <row r="1" spans="1:10" ht="27" customHeight="1">
      <c r="A1" s="191" t="s">
        <v>453</v>
      </c>
      <c r="B1" s="41" t="s">
        <v>402</v>
      </c>
      <c r="C1" s="41"/>
      <c r="D1" s="41"/>
    </row>
    <row r="2" spans="1:10" ht="14.25" thickBot="1"/>
    <row r="3" spans="1:10" ht="20.100000000000001" customHeight="1">
      <c r="B3" s="188"/>
      <c r="C3" s="186"/>
      <c r="D3" s="186" t="s">
        <v>399</v>
      </c>
      <c r="E3" s="278" t="s">
        <v>392</v>
      </c>
      <c r="F3" s="278"/>
      <c r="G3" s="267" t="s">
        <v>393</v>
      </c>
      <c r="H3" s="268"/>
      <c r="I3" s="121"/>
    </row>
    <row r="4" spans="1:10" ht="30" customHeight="1" thickBot="1">
      <c r="B4" s="153" t="s">
        <v>397</v>
      </c>
      <c r="C4" s="187"/>
      <c r="D4" s="187"/>
      <c r="E4" s="279"/>
      <c r="F4" s="279"/>
      <c r="G4" s="154" t="s">
        <v>398</v>
      </c>
      <c r="H4" s="189" t="s">
        <v>452</v>
      </c>
    </row>
    <row r="5" spans="1:10" ht="25.5" customHeight="1">
      <c r="B5" s="272" t="s">
        <v>394</v>
      </c>
      <c r="C5" s="273"/>
      <c r="D5" s="273"/>
      <c r="E5" s="280" t="s">
        <v>401</v>
      </c>
      <c r="F5" s="280"/>
      <c r="G5" s="151" t="s">
        <v>401</v>
      </c>
      <c r="H5" s="152" t="s">
        <v>141</v>
      </c>
    </row>
    <row r="6" spans="1:10" ht="25.5" customHeight="1">
      <c r="B6" s="274" t="s">
        <v>395</v>
      </c>
      <c r="C6" s="275"/>
      <c r="D6" s="275"/>
      <c r="E6" s="281" t="s">
        <v>400</v>
      </c>
      <c r="F6" s="281"/>
      <c r="G6" s="147" t="s">
        <v>141</v>
      </c>
      <c r="H6" s="148" t="s">
        <v>141</v>
      </c>
    </row>
    <row r="7" spans="1:10" ht="25.5" customHeight="1" thickBot="1">
      <c r="B7" s="276" t="s">
        <v>396</v>
      </c>
      <c r="C7" s="277"/>
      <c r="D7" s="277"/>
      <c r="E7" s="282" t="s">
        <v>141</v>
      </c>
      <c r="F7" s="282"/>
      <c r="G7" s="149" t="s">
        <v>400</v>
      </c>
      <c r="H7" s="150" t="s">
        <v>400</v>
      </c>
    </row>
    <row r="8" spans="1:10" ht="20.100000000000001" customHeight="1">
      <c r="B8" s="4" t="s">
        <v>459</v>
      </c>
      <c r="C8" s="2" t="s">
        <v>458</v>
      </c>
    </row>
    <row r="9" spans="1:10" ht="20.100000000000001" customHeight="1"/>
    <row r="10" spans="1:10" s="180" customFormat="1" ht="17.25">
      <c r="A10" s="191" t="s">
        <v>454</v>
      </c>
      <c r="B10" s="41" t="s">
        <v>455</v>
      </c>
    </row>
    <row r="11" spans="1:10" s="180" customFormat="1"/>
    <row r="12" spans="1:10" s="180" customFormat="1" ht="18" customHeight="1">
      <c r="B12" s="270" t="s">
        <v>462</v>
      </c>
      <c r="C12" s="270"/>
      <c r="D12" s="270"/>
      <c r="E12" s="270"/>
      <c r="F12" s="270"/>
      <c r="G12" s="270"/>
      <c r="H12" s="270"/>
      <c r="I12" s="270"/>
      <c r="J12" s="270"/>
    </row>
    <row r="13" spans="1:10" s="185" customFormat="1" ht="13.5" customHeight="1">
      <c r="B13" s="270"/>
      <c r="C13" s="270"/>
      <c r="D13" s="270"/>
      <c r="E13" s="270"/>
      <c r="F13" s="270"/>
      <c r="G13" s="270"/>
      <c r="H13" s="270"/>
      <c r="I13" s="270"/>
      <c r="J13" s="270"/>
    </row>
    <row r="14" spans="1:10" s="185" customFormat="1" ht="16.5" customHeight="1">
      <c r="B14" s="271" t="s">
        <v>463</v>
      </c>
      <c r="C14" s="271"/>
      <c r="D14" s="271"/>
      <c r="E14" s="271"/>
      <c r="F14" s="271"/>
      <c r="G14" s="271"/>
      <c r="H14" s="271"/>
      <c r="I14" s="271"/>
      <c r="J14" s="271"/>
    </row>
    <row r="15" spans="1:10" s="180" customFormat="1"/>
    <row r="16" spans="1:10" s="180" customFormat="1" ht="17.25">
      <c r="B16" s="266" t="s">
        <v>460</v>
      </c>
      <c r="C16" s="266"/>
      <c r="D16" s="266"/>
      <c r="E16" s="266"/>
      <c r="F16" s="266"/>
      <c r="G16" s="266"/>
    </row>
    <row r="17" spans="2:9" s="180" customFormat="1" ht="10.5" customHeight="1">
      <c r="C17" s="181"/>
      <c r="D17" s="181"/>
      <c r="E17" s="181"/>
      <c r="F17" s="181"/>
    </row>
    <row r="18" spans="2:9" s="180" customFormat="1">
      <c r="C18" s="269" t="s">
        <v>456</v>
      </c>
      <c r="D18" s="269"/>
      <c r="E18" s="269"/>
      <c r="F18" s="269"/>
      <c r="G18" s="269"/>
      <c r="H18" s="269"/>
    </row>
    <row r="19" spans="2:9" s="182" customFormat="1"/>
    <row r="20" spans="2:9" s="182" customFormat="1"/>
    <row r="21" spans="2:9" s="182" customFormat="1"/>
    <row r="22" spans="2:9" s="182" customFormat="1"/>
    <row r="23" spans="2:9" s="182" customFormat="1"/>
    <row r="24" spans="2:9" s="182" customFormat="1"/>
    <row r="25" spans="2:9" s="182" customFormat="1"/>
    <row r="26" spans="2:9" s="182" customFormat="1"/>
    <row r="27" spans="2:9" s="182" customFormat="1"/>
    <row r="28" spans="2:9" s="182" customFormat="1">
      <c r="B28" s="183"/>
      <c r="C28" s="183"/>
      <c r="D28" s="183"/>
      <c r="E28" s="183"/>
      <c r="F28" s="183"/>
      <c r="G28" s="183"/>
      <c r="H28" s="183"/>
      <c r="I28" s="183"/>
    </row>
    <row r="29" spans="2:9" s="182" customFormat="1"/>
    <row r="30" spans="2:9" s="182" customFormat="1">
      <c r="D30" s="265" t="s">
        <v>419</v>
      </c>
      <c r="E30" s="265"/>
    </row>
    <row r="31" spans="2:9" s="182" customFormat="1"/>
    <row r="32" spans="2:9" s="182" customFormat="1"/>
    <row r="33" spans="2:9" s="182" customFormat="1"/>
    <row r="34" spans="2:9" s="182" customFormat="1"/>
    <row r="35" spans="2:9" s="180" customFormat="1" ht="17.25">
      <c r="C35" s="266" t="s">
        <v>461</v>
      </c>
      <c r="D35" s="266"/>
      <c r="E35" s="266"/>
      <c r="F35" s="266"/>
      <c r="G35" s="266"/>
    </row>
    <row r="36" spans="2:9" s="180" customFormat="1"/>
    <row r="37" spans="2:9" s="180" customFormat="1">
      <c r="C37" s="264" t="s">
        <v>457</v>
      </c>
      <c r="D37" s="264"/>
      <c r="E37" s="264"/>
      <c r="F37" s="264"/>
      <c r="G37" s="264"/>
    </row>
    <row r="38" spans="2:9" s="182" customFormat="1" ht="13.5" customHeight="1"/>
    <row r="39" spans="2:9" s="182" customFormat="1"/>
    <row r="40" spans="2:9" s="182" customFormat="1"/>
    <row r="41" spans="2:9" s="182" customFormat="1"/>
    <row r="42" spans="2:9" s="182" customFormat="1"/>
    <row r="43" spans="2:9" s="182" customFormat="1"/>
    <row r="44" spans="2:9" s="182" customFormat="1"/>
    <row r="45" spans="2:9" s="182" customFormat="1"/>
    <row r="46" spans="2:9" s="182" customFormat="1"/>
    <row r="47" spans="2:9" s="182" customFormat="1">
      <c r="B47" s="183"/>
      <c r="C47" s="183"/>
      <c r="D47" s="183"/>
      <c r="E47" s="183"/>
      <c r="F47" s="183"/>
      <c r="G47" s="183"/>
      <c r="H47" s="183"/>
      <c r="I47" s="183"/>
    </row>
    <row r="48" spans="2:9" s="182" customFormat="1"/>
    <row r="49" spans="5:5" s="182" customFormat="1">
      <c r="E49" s="184" t="s">
        <v>419</v>
      </c>
    </row>
    <row r="50" spans="5:5" s="182" customFormat="1"/>
    <row r="51" spans="5:5" s="182" customFormat="1"/>
    <row r="52" spans="5:5" s="182" customFormat="1"/>
  </sheetData>
  <sheetProtection password="C61D" sheet="1" objects="1" scenarios="1"/>
  <mergeCells count="15">
    <mergeCell ref="D30:E30"/>
    <mergeCell ref="C35:G35"/>
    <mergeCell ref="C37:G37"/>
    <mergeCell ref="G3:H3"/>
    <mergeCell ref="B16:G16"/>
    <mergeCell ref="C18:H18"/>
    <mergeCell ref="B12:J13"/>
    <mergeCell ref="B14:J14"/>
    <mergeCell ref="B5:D5"/>
    <mergeCell ref="B6:D6"/>
    <mergeCell ref="B7:D7"/>
    <mergeCell ref="E3:F4"/>
    <mergeCell ref="E5:F5"/>
    <mergeCell ref="E6:F6"/>
    <mergeCell ref="E7:F7"/>
  </mergeCells>
  <phoneticPr fontId="1"/>
  <printOptions horizontalCentered="1" verticalCentered="1"/>
  <pageMargins left="0.23622047244094491" right="0.23622047244094491" top="0.74803149606299213" bottom="0.74803149606299213" header="0.31496062992125984" footer="0.31496062992125984"/>
  <pageSetup paperSize="9" scale="93" orientation="portrait" r:id="rId1"/>
  <headerFooter alignWithMargins="0">
    <oddHeader>&amp;F</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4"/>
  </sheetPr>
  <dimension ref="A1:J144"/>
  <sheetViews>
    <sheetView view="pageBreakPreview" topLeftCell="A61" zoomScaleNormal="100" zoomScaleSheetLayoutView="100" workbookViewId="0">
      <selection activeCell="J15" sqref="J15"/>
    </sheetView>
  </sheetViews>
  <sheetFormatPr defaultColWidth="9" defaultRowHeight="13.5"/>
  <cols>
    <col min="1" max="1" width="2.25" style="2" customWidth="1"/>
    <col min="2" max="8" width="9" style="2"/>
    <col min="9" max="9" width="9.125" style="2" customWidth="1"/>
    <col min="10" max="16384" width="9" style="2"/>
  </cols>
  <sheetData>
    <row r="1" spans="1:1" ht="20.100000000000001" customHeight="1">
      <c r="A1" s="41" t="s">
        <v>208</v>
      </c>
    </row>
    <row r="2" spans="1:1" ht="20.100000000000001" customHeight="1"/>
    <row r="3" spans="1:1" ht="20.100000000000001" customHeight="1"/>
    <row r="4" spans="1:1" ht="20.100000000000001" customHeight="1"/>
    <row r="5" spans="1:1" ht="20.100000000000001" customHeight="1"/>
    <row r="6" spans="1:1" ht="20.100000000000001" customHeight="1"/>
    <row r="7" spans="1:1" ht="20.100000000000001" customHeight="1"/>
    <row r="8" spans="1:1" ht="20.100000000000001" customHeight="1"/>
    <row r="9" spans="1:1" ht="20.100000000000001" customHeight="1"/>
    <row r="10" spans="1:1" ht="20.100000000000001" customHeight="1"/>
    <row r="11" spans="1:1" ht="20.100000000000001" customHeight="1"/>
    <row r="12" spans="1:1" ht="20.100000000000001" customHeight="1"/>
    <row r="13" spans="1:1" ht="20.100000000000001" customHeight="1"/>
    <row r="14" spans="1:1" ht="20.100000000000001" customHeight="1"/>
    <row r="15" spans="1:1" ht="20.100000000000001" customHeight="1"/>
    <row r="16" spans="1:1"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spans="2:10" ht="20.100000000000001" customHeight="1"/>
    <row r="34" spans="2:10" ht="20.100000000000001" customHeight="1"/>
    <row r="35" spans="2:10" ht="20.100000000000001" customHeight="1"/>
    <row r="36" spans="2:10" ht="20.100000000000001" customHeight="1"/>
    <row r="37" spans="2:10" ht="20.100000000000001" customHeight="1">
      <c r="B37" s="28" t="s">
        <v>0</v>
      </c>
    </row>
    <row r="38" spans="2:10" ht="20.100000000000001" customHeight="1">
      <c r="B38" s="28" t="s">
        <v>411</v>
      </c>
    </row>
    <row r="39" spans="2:10" ht="20.100000000000001" customHeight="1">
      <c r="B39" s="283" t="s">
        <v>417</v>
      </c>
      <c r="C39" s="283"/>
      <c r="D39" s="283"/>
      <c r="E39" s="283"/>
      <c r="F39" s="283"/>
      <c r="G39" s="283"/>
      <c r="H39" s="283"/>
      <c r="I39" s="283"/>
      <c r="J39" s="283"/>
    </row>
    <row r="40" spans="2:10" ht="20.100000000000001" customHeight="1">
      <c r="B40" s="283"/>
      <c r="C40" s="283"/>
      <c r="D40" s="283"/>
      <c r="E40" s="283"/>
      <c r="F40" s="283"/>
      <c r="G40" s="283"/>
      <c r="H40" s="283"/>
      <c r="I40" s="283"/>
      <c r="J40" s="283"/>
    </row>
    <row r="41" spans="2:10" ht="20.100000000000001" customHeight="1">
      <c r="B41" s="157"/>
      <c r="C41" s="157"/>
      <c r="D41" s="157"/>
      <c r="E41" s="157"/>
      <c r="F41" s="157"/>
      <c r="G41" s="157"/>
      <c r="H41" s="157"/>
      <c r="I41" s="157"/>
      <c r="J41" s="157"/>
    </row>
    <row r="42" spans="2:10" ht="20.100000000000001" customHeight="1">
      <c r="B42" s="157"/>
      <c r="C42" s="157"/>
      <c r="D42" s="157"/>
      <c r="E42" s="157"/>
      <c r="F42" s="157"/>
      <c r="G42" s="157"/>
      <c r="H42" s="157"/>
      <c r="I42" s="157"/>
      <c r="J42" s="157"/>
    </row>
    <row r="43" spans="2:10" ht="20.100000000000001" customHeight="1">
      <c r="B43" s="157"/>
      <c r="C43" s="157"/>
      <c r="D43" s="157"/>
      <c r="E43" s="157"/>
      <c r="F43" s="157"/>
      <c r="G43" s="157"/>
      <c r="H43" s="157"/>
      <c r="I43" s="157"/>
      <c r="J43" s="157"/>
    </row>
    <row r="44" spans="2:10" ht="20.100000000000001" customHeight="1">
      <c r="B44" s="157"/>
      <c r="C44" s="157"/>
      <c r="D44" s="157"/>
      <c r="E44" s="157"/>
      <c r="F44" s="157"/>
      <c r="G44" s="157"/>
      <c r="H44" s="157"/>
      <c r="I44" s="157"/>
      <c r="J44" s="157"/>
    </row>
    <row r="45" spans="2:10" ht="20.100000000000001" customHeight="1">
      <c r="B45" s="157"/>
      <c r="C45" s="157"/>
      <c r="D45" s="157"/>
      <c r="E45" s="157"/>
      <c r="F45" s="157"/>
      <c r="G45" s="157"/>
      <c r="H45" s="157"/>
      <c r="I45" s="157"/>
      <c r="J45" s="157"/>
    </row>
    <row r="46" spans="2:10" ht="20.100000000000001" customHeight="1">
      <c r="B46" s="157"/>
      <c r="C46" s="157"/>
      <c r="D46" s="157"/>
      <c r="E46" s="157"/>
      <c r="F46" s="157"/>
      <c r="G46" s="157"/>
      <c r="H46" s="157"/>
      <c r="I46" s="157"/>
      <c r="J46" s="157"/>
    </row>
    <row r="47" spans="2:10" ht="20.100000000000001" customHeight="1"/>
    <row r="48" spans="2:10" ht="20.100000000000001" customHeight="1"/>
    <row r="49" spans="2:2" ht="20.100000000000001" customHeight="1"/>
    <row r="50" spans="2:2" ht="20.100000000000001" customHeight="1"/>
    <row r="51" spans="2:2" ht="20.100000000000001" customHeight="1"/>
    <row r="52" spans="2:2" ht="20.100000000000001" customHeight="1"/>
    <row r="53" spans="2:2" ht="20.100000000000001" customHeight="1"/>
    <row r="54" spans="2:2" ht="20.100000000000001" customHeight="1"/>
    <row r="55" spans="2:2" ht="20.100000000000001" customHeight="1"/>
    <row r="56" spans="2:2" ht="20.100000000000001" customHeight="1"/>
    <row r="57" spans="2:2" ht="20.100000000000001" customHeight="1"/>
    <row r="58" spans="2:2" ht="20.100000000000001" customHeight="1"/>
    <row r="59" spans="2:2" ht="20.100000000000001" customHeight="1">
      <c r="B59" s="28" t="s">
        <v>210</v>
      </c>
    </row>
    <row r="60" spans="2:2" ht="20.100000000000001" customHeight="1"/>
    <row r="61" spans="2:2" ht="20.100000000000001" customHeight="1"/>
    <row r="62" spans="2:2" ht="20.100000000000001" customHeight="1"/>
    <row r="63" spans="2:2" ht="20.100000000000001" customHeight="1"/>
    <row r="64" spans="2:2" ht="20.100000000000001" customHeight="1"/>
    <row r="65" spans="2:4" ht="20.100000000000001" customHeight="1"/>
    <row r="66" spans="2:4" ht="20.100000000000001" customHeight="1"/>
    <row r="67" spans="2:4" ht="20.100000000000001" customHeight="1">
      <c r="D67" s="5"/>
    </row>
    <row r="68" spans="2:4" ht="20.100000000000001" customHeight="1">
      <c r="B68" s="28" t="s">
        <v>408</v>
      </c>
      <c r="D68" s="28"/>
    </row>
    <row r="69" spans="2:4" ht="20.100000000000001" customHeight="1">
      <c r="B69" s="28"/>
      <c r="C69" s="28" t="s">
        <v>406</v>
      </c>
      <c r="D69" s="28"/>
    </row>
    <row r="70" spans="2:4" ht="20.100000000000001" customHeight="1">
      <c r="B70" s="28"/>
      <c r="C70" s="28" t="s">
        <v>407</v>
      </c>
      <c r="D70" s="28"/>
    </row>
    <row r="71" spans="2:4" ht="20.100000000000001" customHeight="1">
      <c r="B71" s="28"/>
      <c r="C71" s="28" t="s">
        <v>409</v>
      </c>
      <c r="D71" s="28"/>
    </row>
    <row r="72" spans="2:4" ht="20.100000000000001" customHeight="1">
      <c r="B72" s="28"/>
      <c r="C72" s="28" t="s">
        <v>410</v>
      </c>
      <c r="D72" s="28"/>
    </row>
    <row r="73" spans="2:4" ht="20.100000000000001" customHeight="1">
      <c r="B73" s="28"/>
      <c r="D73" s="28"/>
    </row>
    <row r="74" spans="2:4" ht="20.100000000000001" customHeight="1">
      <c r="B74" s="28" t="s">
        <v>211</v>
      </c>
      <c r="D74" s="28"/>
    </row>
    <row r="75" spans="2:4" ht="20.100000000000001" customHeight="1"/>
    <row r="76" spans="2:4" ht="20.100000000000001" customHeight="1">
      <c r="B76" s="113" t="s">
        <v>405</v>
      </c>
    </row>
    <row r="77" spans="2:4" ht="20.100000000000001" customHeight="1">
      <c r="C77" s="112"/>
    </row>
    <row r="78" spans="2:4" ht="20.100000000000001" customHeight="1"/>
    <row r="79" spans="2:4" ht="20.100000000000001" customHeight="1"/>
    <row r="80" spans="2:4"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sheetData>
  <sheetProtection password="C61D" sheet="1" objects="1" scenarios="1"/>
  <mergeCells count="1">
    <mergeCell ref="B39:J40"/>
  </mergeCells>
  <phoneticPr fontId="1"/>
  <pageMargins left="0.75" right="0.75" top="0.83" bottom="0.43" header="0.34" footer="0.22"/>
  <pageSetup paperSize="9" scale="98" orientation="portrait" r:id="rId1"/>
  <headerFooter alignWithMargins="0">
    <oddHeader>&amp;F</oddHeader>
  </headerFooter>
  <rowBreaks count="1" manualBreakCount="1">
    <brk id="36"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L82"/>
  <sheetViews>
    <sheetView view="pageBreakPreview" topLeftCell="A34" zoomScaleNormal="100" zoomScaleSheetLayoutView="100" workbookViewId="0">
      <selection activeCell="P43" sqref="P43"/>
    </sheetView>
  </sheetViews>
  <sheetFormatPr defaultColWidth="9" defaultRowHeight="13.5"/>
  <cols>
    <col min="1" max="1" width="4.625" style="2" customWidth="1"/>
    <col min="2" max="16384" width="9" style="2"/>
  </cols>
  <sheetData>
    <row r="1" spans="1:10" ht="20.100000000000001" customHeight="1">
      <c r="A1" s="133" t="s">
        <v>272</v>
      </c>
    </row>
    <row r="2" spans="1:10" ht="20.100000000000001" customHeight="1"/>
    <row r="3" spans="1:10" ht="20.100000000000001" customHeight="1">
      <c r="B3" s="2" t="s">
        <v>273</v>
      </c>
    </row>
    <row r="4" spans="1:10" ht="20.100000000000001" customHeight="1">
      <c r="B4" s="2" t="s">
        <v>274</v>
      </c>
    </row>
    <row r="5" spans="1:10" ht="20.100000000000001" customHeight="1"/>
    <row r="6" spans="1:10" ht="20.100000000000001" customHeight="1"/>
    <row r="7" spans="1:10" ht="20.100000000000001" customHeight="1">
      <c r="C7" s="293" t="s">
        <v>277</v>
      </c>
      <c r="D7" s="293"/>
      <c r="H7" s="293" t="s">
        <v>278</v>
      </c>
      <c r="I7" s="293"/>
    </row>
    <row r="8" spans="1:10" ht="20.100000000000001" customHeight="1">
      <c r="H8" s="38"/>
      <c r="I8" s="38"/>
    </row>
    <row r="9" spans="1:10" ht="20.100000000000001" customHeight="1">
      <c r="C9" s="284"/>
      <c r="D9" s="285"/>
      <c r="H9" s="284"/>
      <c r="I9" s="285"/>
      <c r="J9" s="37"/>
    </row>
    <row r="10" spans="1:10" ht="20.100000000000001" customHeight="1">
      <c r="C10" s="286"/>
      <c r="D10" s="287"/>
      <c r="H10" s="286"/>
      <c r="I10" s="287"/>
      <c r="J10" s="37"/>
    </row>
    <row r="11" spans="1:10" ht="20.100000000000001" customHeight="1">
      <c r="C11" s="286"/>
      <c r="D11" s="287"/>
      <c r="H11" s="286"/>
      <c r="I11" s="287"/>
    </row>
    <row r="12" spans="1:10" ht="20.100000000000001" customHeight="1">
      <c r="C12" s="286"/>
      <c r="D12" s="287"/>
      <c r="H12" s="294"/>
      <c r="I12" s="138"/>
    </row>
    <row r="13" spans="1:10" ht="20.100000000000001" customHeight="1">
      <c r="B13" s="38"/>
      <c r="C13" s="288"/>
      <c r="D13" s="289"/>
      <c r="E13" s="38"/>
      <c r="F13" s="132"/>
      <c r="G13" s="38"/>
      <c r="H13" s="295"/>
      <c r="I13" s="39"/>
      <c r="J13" s="38"/>
    </row>
    <row r="14" spans="1:10" ht="25.5" customHeight="1">
      <c r="B14" s="192"/>
      <c r="C14" s="192"/>
      <c r="D14" s="192"/>
      <c r="E14" s="192"/>
      <c r="G14" s="192"/>
      <c r="H14" s="192"/>
      <c r="I14" s="192"/>
      <c r="J14" s="192"/>
    </row>
    <row r="15" spans="1:10" ht="36" customHeight="1">
      <c r="B15" s="192"/>
      <c r="C15" s="192"/>
      <c r="D15" s="192"/>
      <c r="E15" s="192"/>
      <c r="G15" s="192"/>
      <c r="H15" s="192"/>
      <c r="I15" s="192"/>
      <c r="J15" s="192"/>
    </row>
    <row r="16" spans="1:10" ht="25.5" customHeight="1">
      <c r="B16" s="193"/>
      <c r="C16" s="193"/>
      <c r="D16" s="193"/>
      <c r="E16" s="193"/>
      <c r="F16" s="132"/>
      <c r="G16" s="193"/>
      <c r="H16" s="193"/>
      <c r="I16" s="193"/>
      <c r="J16" s="193"/>
    </row>
    <row r="17" spans="2:10" ht="20.100000000000001" customHeight="1"/>
    <row r="18" spans="2:10" ht="20.100000000000001" customHeight="1"/>
    <row r="19" spans="2:10" ht="20.100000000000001" customHeight="1">
      <c r="C19" s="293" t="s">
        <v>279</v>
      </c>
      <c r="D19" s="293"/>
      <c r="H19" s="293" t="s">
        <v>280</v>
      </c>
      <c r="I19" s="293"/>
    </row>
    <row r="20" spans="2:10" ht="20.100000000000001" customHeight="1"/>
    <row r="21" spans="2:10" ht="20.100000000000001" customHeight="1">
      <c r="H21" s="141"/>
      <c r="I21" s="141"/>
    </row>
    <row r="22" spans="2:10" ht="20.100000000000001" customHeight="1">
      <c r="H22" s="141"/>
      <c r="I22" s="141"/>
    </row>
    <row r="23" spans="2:10" ht="20.100000000000001" customHeight="1">
      <c r="H23" s="141"/>
      <c r="I23" s="141"/>
    </row>
    <row r="24" spans="2:10" ht="20.100000000000001" customHeight="1">
      <c r="H24" s="141"/>
      <c r="I24" s="141"/>
    </row>
    <row r="25" spans="2:10" ht="20.100000000000001" customHeight="1">
      <c r="G25" s="132"/>
      <c r="H25" s="9"/>
      <c r="I25" s="132"/>
    </row>
    <row r="26" spans="2:10" ht="20.100000000000001" customHeight="1">
      <c r="I26" s="132"/>
      <c r="J26" s="132"/>
    </row>
    <row r="27" spans="2:10" ht="20.100000000000001" customHeight="1">
      <c r="B27" s="38"/>
      <c r="C27" s="38"/>
      <c r="D27" s="38"/>
      <c r="E27" s="38"/>
      <c r="G27" s="38"/>
      <c r="H27" s="38"/>
      <c r="I27" s="38"/>
      <c r="J27" s="38"/>
    </row>
    <row r="28" spans="2:10" ht="25.5" customHeight="1">
      <c r="B28" s="192"/>
      <c r="C28" s="192"/>
      <c r="D28" s="192"/>
      <c r="E28" s="192"/>
      <c r="G28" s="192"/>
      <c r="H28" s="192"/>
      <c r="I28" s="192"/>
      <c r="J28" s="192"/>
    </row>
    <row r="29" spans="2:10" ht="36" customHeight="1">
      <c r="B29" s="192"/>
      <c r="C29" s="192"/>
      <c r="D29" s="192"/>
      <c r="E29" s="192"/>
      <c r="G29" s="192"/>
      <c r="H29" s="192"/>
      <c r="I29" s="192"/>
      <c r="J29" s="192"/>
    </row>
    <row r="30" spans="2:10" ht="25.5" customHeight="1">
      <c r="B30" s="193"/>
      <c r="C30" s="193"/>
      <c r="D30" s="193"/>
      <c r="E30" s="193"/>
      <c r="F30" s="132"/>
      <c r="G30" s="193"/>
      <c r="H30" s="193"/>
      <c r="I30" s="193"/>
      <c r="J30" s="193"/>
    </row>
    <row r="31" spans="2:10" ht="20.100000000000001" customHeight="1"/>
    <row r="32" spans="2:10" ht="20.100000000000001" customHeight="1"/>
    <row r="33" spans="2:12" ht="20.100000000000001" customHeight="1">
      <c r="C33" s="293" t="s">
        <v>281</v>
      </c>
      <c r="D33" s="293"/>
      <c r="I33" s="293" t="s">
        <v>281</v>
      </c>
      <c r="J33" s="293"/>
    </row>
    <row r="34" spans="2:12" ht="20.100000000000001" customHeight="1">
      <c r="C34" s="50" t="s">
        <v>275</v>
      </c>
      <c r="I34" s="50" t="s">
        <v>276</v>
      </c>
    </row>
    <row r="35" spans="2:12" ht="20.100000000000001" customHeight="1">
      <c r="C35" s="38"/>
      <c r="D35" s="38"/>
      <c r="E35" s="38"/>
      <c r="F35" s="132"/>
      <c r="I35" s="132"/>
      <c r="J35" s="132"/>
    </row>
    <row r="36" spans="2:12" ht="20.100000000000001" customHeight="1">
      <c r="B36" s="142"/>
      <c r="C36" s="290"/>
      <c r="D36" s="290"/>
      <c r="E36" s="290"/>
      <c r="F36" s="37"/>
      <c r="I36" s="194"/>
      <c r="J36" s="37"/>
    </row>
    <row r="37" spans="2:12" ht="20.100000000000001" customHeight="1">
      <c r="B37" s="142"/>
      <c r="C37" s="290"/>
      <c r="D37" s="290"/>
      <c r="E37" s="290"/>
      <c r="F37" s="37"/>
      <c r="I37" s="194"/>
      <c r="J37" s="37"/>
    </row>
    <row r="38" spans="2:12" ht="20.100000000000001" customHeight="1">
      <c r="B38" s="142"/>
      <c r="C38" s="290"/>
      <c r="D38" s="290"/>
      <c r="E38" s="290"/>
      <c r="F38" s="37"/>
      <c r="I38" s="194"/>
      <c r="J38" s="134"/>
      <c r="K38" s="135"/>
    </row>
    <row r="39" spans="2:12" ht="20.100000000000001" customHeight="1">
      <c r="C39" s="284"/>
      <c r="D39" s="285"/>
      <c r="E39" s="291"/>
      <c r="F39" s="37"/>
      <c r="I39" s="194"/>
      <c r="J39" s="136"/>
      <c r="K39" s="137"/>
    </row>
    <row r="40" spans="2:12" ht="20.100000000000001" customHeight="1">
      <c r="C40" s="286"/>
      <c r="D40" s="287"/>
      <c r="E40" s="291"/>
      <c r="F40" s="37"/>
      <c r="I40" s="194"/>
      <c r="J40" s="136"/>
      <c r="K40" s="137"/>
    </row>
    <row r="41" spans="2:12" ht="20.100000000000001" customHeight="1">
      <c r="C41" s="286"/>
      <c r="D41" s="287"/>
      <c r="E41" s="291"/>
      <c r="F41" s="37"/>
      <c r="H41" s="143"/>
      <c r="I41" s="194"/>
      <c r="J41" s="139"/>
      <c r="K41" s="140"/>
      <c r="L41" s="38"/>
    </row>
    <row r="42" spans="2:12" ht="20.100000000000001" customHeight="1">
      <c r="B42" s="38"/>
      <c r="C42" s="288"/>
      <c r="D42" s="289"/>
      <c r="E42" s="292"/>
      <c r="F42" s="39"/>
      <c r="H42" s="192"/>
      <c r="I42" s="192"/>
      <c r="J42" s="192"/>
      <c r="K42" s="192"/>
      <c r="L42" s="192"/>
    </row>
    <row r="43" spans="2:12" ht="25.5" customHeight="1">
      <c r="B43" s="192"/>
      <c r="C43" s="192"/>
      <c r="D43" s="192"/>
      <c r="E43" s="192"/>
      <c r="F43" s="192"/>
      <c r="H43" s="192"/>
      <c r="I43" s="192"/>
      <c r="J43" s="192"/>
      <c r="K43" s="192"/>
      <c r="L43" s="192"/>
    </row>
    <row r="44" spans="2:12" ht="36" customHeight="1">
      <c r="B44" s="192"/>
      <c r="C44" s="192"/>
      <c r="D44" s="192"/>
      <c r="E44" s="192"/>
      <c r="F44" s="192"/>
      <c r="H44" s="193"/>
      <c r="I44" s="195"/>
      <c r="J44" s="193"/>
      <c r="K44" s="193"/>
      <c r="L44" s="193"/>
    </row>
    <row r="45" spans="2:12" ht="25.5" customHeight="1">
      <c r="B45" s="193"/>
      <c r="C45" s="193"/>
      <c r="D45" s="193"/>
      <c r="E45" s="193"/>
      <c r="F45" s="193"/>
      <c r="G45" s="132"/>
      <c r="I45" s="196"/>
      <c r="J45" s="138"/>
    </row>
    <row r="46" spans="2:12" ht="20.100000000000001" customHeight="1">
      <c r="H46" s="132"/>
    </row>
    <row r="47" spans="2:12" ht="20.100000000000001" customHeight="1"/>
    <row r="48" spans="2:12" ht="20.100000000000001" customHeight="1"/>
    <row r="49" spans="2:11" ht="20.100000000000001" customHeight="1"/>
    <row r="50" spans="2:11" ht="20.100000000000001" customHeight="1"/>
    <row r="51" spans="2:11" ht="20.100000000000001" customHeight="1"/>
    <row r="52" spans="2:11" ht="20.100000000000001" customHeight="1"/>
    <row r="53" spans="2:11" ht="20.100000000000001" customHeight="1"/>
    <row r="54" spans="2:11" ht="20.100000000000001" customHeight="1"/>
    <row r="55" spans="2:11" ht="20.100000000000001" customHeight="1"/>
    <row r="56" spans="2:11" ht="20.100000000000001" customHeight="1"/>
    <row r="57" spans="2:11" ht="20.100000000000001" customHeight="1"/>
    <row r="58" spans="2:11" ht="20.100000000000001" customHeight="1"/>
    <row r="59" spans="2:11" ht="25.5" customHeight="1"/>
    <row r="60" spans="2:11" ht="36" customHeight="1"/>
    <row r="61" spans="2:11" ht="25.5" customHeight="1">
      <c r="B61" s="132"/>
      <c r="H61" s="132"/>
      <c r="I61" s="132"/>
      <c r="J61" s="132"/>
      <c r="K61" s="132"/>
    </row>
    <row r="62" spans="2:11" ht="20.100000000000001" customHeight="1"/>
    <row r="63" spans="2:11" ht="20.100000000000001" customHeight="1"/>
    <row r="64" spans="2:11"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sheetData>
  <sheetProtection password="C61D" sheet="1" objects="1" scenarios="1"/>
  <mergeCells count="12">
    <mergeCell ref="I33:J33"/>
    <mergeCell ref="C7:D7"/>
    <mergeCell ref="H7:I7"/>
    <mergeCell ref="C19:D19"/>
    <mergeCell ref="H19:I19"/>
    <mergeCell ref="H9:I11"/>
    <mergeCell ref="H12:H13"/>
    <mergeCell ref="C39:D42"/>
    <mergeCell ref="C36:E38"/>
    <mergeCell ref="E39:E42"/>
    <mergeCell ref="C9:D13"/>
    <mergeCell ref="C33:D33"/>
  </mergeCells>
  <phoneticPr fontId="1"/>
  <pageMargins left="0.65" right="0.28000000000000003" top="0.75" bottom="0.31" header="0.28000000000000003" footer="0.2"/>
  <pageSetup paperSize="9" scale="81" orientation="portrait" r:id="rId1"/>
  <headerFooter alignWithMargins="0">
    <oddHeader>&amp;F</oddHead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0"/>
  </sheetPr>
  <dimension ref="A1:O220"/>
  <sheetViews>
    <sheetView view="pageBreakPreview" topLeftCell="A109" zoomScaleNormal="100" zoomScaleSheetLayoutView="100" workbookViewId="0">
      <selection activeCell="E52" sqref="E52"/>
    </sheetView>
  </sheetViews>
  <sheetFormatPr defaultColWidth="9" defaultRowHeight="13.5"/>
  <cols>
    <col min="1" max="1" width="3.625" style="2" customWidth="1"/>
    <col min="2" max="2" width="23.125" style="2" customWidth="1"/>
    <col min="3" max="3" width="11.125" style="2" customWidth="1"/>
    <col min="4" max="4" width="4.625" style="3" customWidth="1"/>
    <col min="5" max="5" width="11.125" style="2" customWidth="1"/>
    <col min="6" max="6" width="4.125" style="2" customWidth="1"/>
    <col min="7" max="7" width="11.125" style="2" customWidth="1"/>
    <col min="8" max="8" width="4.125" style="2" customWidth="1"/>
    <col min="9" max="9" width="11.125" style="2" customWidth="1"/>
    <col min="10" max="12" width="4.125" style="2" customWidth="1"/>
    <col min="13" max="13" width="11.125" style="2" customWidth="1"/>
    <col min="14" max="16384" width="9" style="2"/>
  </cols>
  <sheetData>
    <row r="1" spans="1:13" ht="20.100000000000001" customHeight="1">
      <c r="A1" s="91" t="s">
        <v>129</v>
      </c>
    </row>
    <row r="2" spans="1:13" ht="7.5" customHeight="1"/>
    <row r="3" spans="1:13" ht="20.100000000000001" customHeight="1">
      <c r="B3" s="200" t="s">
        <v>464</v>
      </c>
      <c r="I3" s="41" t="s">
        <v>282</v>
      </c>
    </row>
    <row r="4" spans="1:13" ht="20.100000000000001" customHeight="1">
      <c r="I4" s="9"/>
    </row>
    <row r="5" spans="1:13" ht="18" customHeight="1"/>
    <row r="6" spans="1:13" ht="6.75" customHeight="1">
      <c r="C6" s="37"/>
      <c r="K6" s="37"/>
    </row>
    <row r="7" spans="1:13" ht="18" customHeight="1">
      <c r="C7" s="37"/>
      <c r="K7" s="37"/>
    </row>
    <row r="8" spans="1:13" ht="18" customHeight="1">
      <c r="C8" s="37"/>
      <c r="K8" s="37"/>
    </row>
    <row r="9" spans="1:13" ht="6.75" customHeight="1"/>
    <row r="10" spans="1:13" ht="18" customHeight="1">
      <c r="B10" s="38"/>
      <c r="C10" s="39"/>
      <c r="D10" s="40"/>
      <c r="E10" s="38"/>
      <c r="F10" s="38"/>
      <c r="G10" s="38"/>
      <c r="H10" s="38"/>
      <c r="I10" s="38"/>
      <c r="J10" s="38"/>
      <c r="K10" s="39"/>
      <c r="L10" s="38"/>
      <c r="M10" s="38"/>
    </row>
    <row r="11" spans="1:13" ht="5.25" customHeight="1">
      <c r="B11" s="201"/>
      <c r="C11" s="202"/>
      <c r="D11" s="203"/>
      <c r="E11" s="201"/>
      <c r="F11" s="201"/>
      <c r="G11" s="201"/>
      <c r="H11" s="201"/>
      <c r="I11" s="201"/>
      <c r="J11" s="201"/>
      <c r="K11" s="202"/>
      <c r="L11" s="201"/>
      <c r="M11" s="201"/>
    </row>
    <row r="12" spans="1:13" ht="18" customHeight="1">
      <c r="B12" s="204"/>
      <c r="C12" s="301"/>
      <c r="D12" s="302"/>
      <c r="E12" s="302"/>
      <c r="F12" s="302"/>
      <c r="G12" s="302"/>
      <c r="H12" s="302"/>
      <c r="I12" s="302"/>
      <c r="J12" s="303"/>
      <c r="K12" s="205"/>
      <c r="L12" s="204"/>
      <c r="M12" s="204"/>
    </row>
    <row r="13" spans="1:13" ht="18" customHeight="1">
      <c r="B13" s="204"/>
      <c r="C13" s="304"/>
      <c r="D13" s="305"/>
      <c r="E13" s="305"/>
      <c r="F13" s="305"/>
      <c r="G13" s="305"/>
      <c r="H13" s="305"/>
      <c r="I13" s="305"/>
      <c r="J13" s="306"/>
      <c r="K13" s="205"/>
      <c r="L13" s="204"/>
      <c r="M13" s="204"/>
    </row>
    <row r="14" spans="1:13" ht="18" customHeight="1">
      <c r="B14" s="204"/>
      <c r="C14" s="304"/>
      <c r="D14" s="305"/>
      <c r="E14" s="305"/>
      <c r="F14" s="305"/>
      <c r="G14" s="305"/>
      <c r="H14" s="305"/>
      <c r="I14" s="305"/>
      <c r="J14" s="306"/>
      <c r="K14" s="205"/>
      <c r="L14" s="204"/>
      <c r="M14" s="204"/>
    </row>
    <row r="15" spans="1:13" ht="18" customHeight="1">
      <c r="B15" s="201"/>
      <c r="C15" s="307"/>
      <c r="D15" s="308"/>
      <c r="E15" s="308"/>
      <c r="F15" s="308"/>
      <c r="G15" s="308"/>
      <c r="H15" s="308"/>
      <c r="I15" s="308"/>
      <c r="J15" s="309"/>
      <c r="K15" s="202"/>
      <c r="L15" s="201"/>
      <c r="M15" s="201"/>
    </row>
    <row r="16" spans="1:13" ht="5.25" customHeight="1">
      <c r="B16" s="206"/>
      <c r="C16" s="207"/>
      <c r="D16" s="208"/>
      <c r="E16" s="206"/>
      <c r="F16" s="206"/>
      <c r="G16" s="206"/>
      <c r="H16" s="206"/>
      <c r="I16" s="206"/>
      <c r="J16" s="206"/>
      <c r="K16" s="207"/>
      <c r="L16" s="206"/>
      <c r="M16" s="206"/>
    </row>
    <row r="17" spans="1:13" ht="18" customHeight="1">
      <c r="C17" s="37"/>
      <c r="E17" s="300"/>
      <c r="K17" s="37"/>
    </row>
    <row r="18" spans="1:13" ht="18" customHeight="1">
      <c r="C18" s="37"/>
      <c r="E18" s="294"/>
      <c r="K18" s="37"/>
    </row>
    <row r="19" spans="1:13" ht="18" customHeight="1">
      <c r="C19" s="37"/>
      <c r="E19" s="294"/>
      <c r="K19" s="37"/>
    </row>
    <row r="20" spans="1:13" ht="18" customHeight="1">
      <c r="C20" s="37"/>
      <c r="E20" s="46"/>
      <c r="K20" s="37"/>
    </row>
    <row r="21" spans="1:13" ht="18" customHeight="1">
      <c r="C21" s="37"/>
      <c r="E21" s="46"/>
      <c r="K21" s="37"/>
    </row>
    <row r="22" spans="1:13" ht="18" customHeight="1">
      <c r="C22" s="37"/>
      <c r="E22" s="47"/>
      <c r="K22" s="37"/>
    </row>
    <row r="23" spans="1:13" ht="18" customHeight="1"/>
    <row r="24" spans="1:13" ht="18" customHeight="1" thickBot="1"/>
    <row r="25" spans="1:13" ht="18" customHeight="1" thickBot="1">
      <c r="B25" s="53" t="s">
        <v>386</v>
      </c>
      <c r="I25" s="119"/>
      <c r="J25" s="2" t="s">
        <v>1</v>
      </c>
    </row>
    <row r="26" spans="1:13" ht="20.100000000000001" customHeight="1">
      <c r="A26" s="1"/>
    </row>
    <row r="27" spans="1:13" ht="20.100000000000001" customHeight="1" thickBot="1">
      <c r="C27" s="34" t="s">
        <v>206</v>
      </c>
      <c r="D27" s="34"/>
      <c r="E27" s="34" t="s">
        <v>207</v>
      </c>
    </row>
    <row r="28" spans="1:13" ht="20.100000000000001" customHeight="1" thickBot="1">
      <c r="A28" s="4" t="s">
        <v>283</v>
      </c>
      <c r="B28" s="2" t="s">
        <v>2</v>
      </c>
      <c r="C28" s="120"/>
      <c r="D28" s="3" t="s">
        <v>90</v>
      </c>
      <c r="E28" s="122"/>
      <c r="F28" s="121" t="s">
        <v>91</v>
      </c>
      <c r="G28" s="8" t="s">
        <v>92</v>
      </c>
      <c r="I28" s="6" t="s">
        <v>4</v>
      </c>
      <c r="J28" s="310">
        <f>C28*E28</f>
        <v>0</v>
      </c>
      <c r="K28" s="311"/>
      <c r="L28" s="2" t="s">
        <v>93</v>
      </c>
      <c r="M28" s="2" t="s">
        <v>284</v>
      </c>
    </row>
    <row r="29" spans="1:13" ht="6" customHeight="1" thickBot="1">
      <c r="A29" s="4"/>
      <c r="C29" s="78"/>
      <c r="E29" s="7"/>
      <c r="F29" s="7"/>
      <c r="J29" s="4"/>
      <c r="K29" s="4"/>
    </row>
    <row r="30" spans="1:13" ht="20.100000000000001" customHeight="1" thickBot="1">
      <c r="A30" s="4" t="s">
        <v>94</v>
      </c>
      <c r="B30" s="2" t="s">
        <v>205</v>
      </c>
      <c r="C30" s="123"/>
      <c r="D30" s="3" t="s">
        <v>285</v>
      </c>
      <c r="E30" s="8" t="s">
        <v>286</v>
      </c>
      <c r="F30" s="8"/>
      <c r="G30" s="248">
        <f>C30/100</f>
        <v>0</v>
      </c>
      <c r="H30" s="9"/>
      <c r="J30" s="4"/>
      <c r="K30" s="4"/>
      <c r="M30" s="2" t="s">
        <v>287</v>
      </c>
    </row>
    <row r="31" spans="1:13" ht="6" customHeight="1" thickBot="1">
      <c r="A31" s="4"/>
      <c r="C31" s="79"/>
      <c r="D31" s="10"/>
      <c r="E31" s="11"/>
      <c r="F31" s="11"/>
      <c r="G31" s="9"/>
      <c r="H31" s="9"/>
      <c r="J31" s="4"/>
      <c r="K31" s="4"/>
    </row>
    <row r="32" spans="1:13" ht="20.100000000000001" customHeight="1" thickBot="1">
      <c r="A32" s="4" t="s">
        <v>288</v>
      </c>
      <c r="B32" s="2" t="s">
        <v>85</v>
      </c>
      <c r="C32" s="124"/>
      <c r="D32" s="155" t="s">
        <v>412</v>
      </c>
      <c r="E32" s="156" t="s">
        <v>415</v>
      </c>
      <c r="F32" s="11"/>
      <c r="G32" s="9"/>
      <c r="H32" s="9"/>
      <c r="J32" s="4"/>
      <c r="K32" s="4"/>
      <c r="M32" s="2" t="s">
        <v>289</v>
      </c>
    </row>
    <row r="33" spans="1:15" ht="6" customHeight="1" thickBot="1">
      <c r="A33" s="4"/>
      <c r="C33" s="81"/>
      <c r="J33" s="4"/>
      <c r="K33" s="4"/>
    </row>
    <row r="34" spans="1:15" ht="20.100000000000001" customHeight="1" thickBot="1">
      <c r="A34" s="4" t="s">
        <v>98</v>
      </c>
      <c r="B34" s="2" t="s">
        <v>69</v>
      </c>
      <c r="C34" s="124"/>
      <c r="D34" s="3" t="s">
        <v>99</v>
      </c>
      <c r="J34" s="4"/>
      <c r="K34" s="4"/>
      <c r="M34" s="2" t="s">
        <v>290</v>
      </c>
    </row>
    <row r="35" spans="1:15" ht="6" customHeight="1" thickBot="1">
      <c r="A35" s="4"/>
      <c r="C35" s="84"/>
      <c r="J35" s="4"/>
      <c r="K35" s="4"/>
    </row>
    <row r="36" spans="1:15" ht="20.100000000000001" customHeight="1" thickBot="1">
      <c r="A36" s="4" t="s">
        <v>100</v>
      </c>
      <c r="B36" s="2" t="s">
        <v>3</v>
      </c>
      <c r="C36" s="123"/>
      <c r="D36" s="3" t="s">
        <v>101</v>
      </c>
      <c r="J36" s="4"/>
      <c r="K36" s="4"/>
      <c r="M36" s="2" t="s">
        <v>291</v>
      </c>
    </row>
    <row r="37" spans="1:15" ht="6" customHeight="1">
      <c r="A37" s="4"/>
      <c r="C37" s="82"/>
      <c r="J37" s="4"/>
      <c r="K37" s="4"/>
    </row>
    <row r="38" spans="1:15" ht="19.5" customHeight="1">
      <c r="A38" s="4" t="s">
        <v>102</v>
      </c>
      <c r="B38" s="42" t="s">
        <v>67</v>
      </c>
      <c r="C38" s="80">
        <v>0.9</v>
      </c>
      <c r="D38" s="5"/>
      <c r="M38" s="2" t="s">
        <v>292</v>
      </c>
      <c r="O38"/>
    </row>
    <row r="39" spans="1:15" ht="6" customHeight="1" thickBot="1">
      <c r="A39" s="4"/>
      <c r="C39" s="83"/>
      <c r="D39" s="7"/>
      <c r="E39" s="7"/>
      <c r="F39" s="3"/>
      <c r="H39" s="12"/>
    </row>
    <row r="40" spans="1:15" ht="19.5" customHeight="1" thickBot="1">
      <c r="A40" s="4" t="s">
        <v>34</v>
      </c>
      <c r="B40" s="13" t="s">
        <v>6</v>
      </c>
      <c r="C40" s="123"/>
      <c r="D40" s="3" t="s">
        <v>104</v>
      </c>
      <c r="M40" s="2" t="s">
        <v>293</v>
      </c>
    </row>
    <row r="41" spans="1:15" ht="6" customHeight="1" thickBot="1">
      <c r="A41" s="4"/>
      <c r="B41" s="13"/>
      <c r="C41" s="85"/>
    </row>
    <row r="42" spans="1:15" ht="19.5" customHeight="1" thickBot="1">
      <c r="A42" s="4" t="s">
        <v>105</v>
      </c>
      <c r="B42" s="13" t="s">
        <v>145</v>
      </c>
      <c r="C42" s="124"/>
      <c r="D42" s="3" t="s">
        <v>294</v>
      </c>
      <c r="M42" s="2" t="s">
        <v>295</v>
      </c>
    </row>
    <row r="43" spans="1:15" ht="6" customHeight="1" thickBot="1">
      <c r="A43" s="4"/>
      <c r="B43" s="13"/>
      <c r="C43" s="90"/>
    </row>
    <row r="44" spans="1:15" ht="19.5" customHeight="1" thickBot="1">
      <c r="A44" s="4" t="s">
        <v>288</v>
      </c>
      <c r="B44" s="13" t="s">
        <v>149</v>
      </c>
      <c r="C44" s="124"/>
      <c r="D44" s="3" t="s">
        <v>296</v>
      </c>
      <c r="M44" s="2" t="s">
        <v>297</v>
      </c>
    </row>
    <row r="45" spans="1:15" ht="6" customHeight="1" thickBot="1">
      <c r="A45" s="4"/>
      <c r="C45" s="7"/>
      <c r="D45" s="7"/>
      <c r="E45" s="7"/>
      <c r="F45" s="3"/>
      <c r="H45" s="12"/>
    </row>
    <row r="46" spans="1:15" ht="18.75" customHeight="1" thickBot="1">
      <c r="A46" s="4" t="s">
        <v>298</v>
      </c>
      <c r="B46" s="6" t="s">
        <v>0</v>
      </c>
      <c r="C46" s="314" t="s">
        <v>403</v>
      </c>
      <c r="D46" s="314"/>
      <c r="E46" s="125"/>
      <c r="F46" s="117" t="s">
        <v>299</v>
      </c>
      <c r="G46" s="8" t="s">
        <v>300</v>
      </c>
      <c r="I46" s="43">
        <f>ROUND(E46/100,1)</f>
        <v>0</v>
      </c>
      <c r="J46" s="299"/>
      <c r="K46" s="299"/>
      <c r="L46" s="299"/>
      <c r="M46" s="2" t="s">
        <v>301</v>
      </c>
      <c r="O46" s="2" t="s">
        <v>512</v>
      </c>
    </row>
    <row r="47" spans="1:15" ht="6" customHeight="1" thickBot="1">
      <c r="A47" s="4"/>
      <c r="C47" s="7"/>
      <c r="D47" s="7"/>
      <c r="E47" s="7"/>
      <c r="F47" s="3"/>
      <c r="H47" s="12"/>
    </row>
    <row r="48" spans="1:15" ht="25.5" customHeight="1" thickBot="1">
      <c r="A48" s="4" t="s">
        <v>302</v>
      </c>
      <c r="B48" s="36" t="s">
        <v>30</v>
      </c>
      <c r="C48" s="126"/>
      <c r="D48" s="312" t="s">
        <v>7</v>
      </c>
      <c r="E48" s="313"/>
      <c r="G48" s="8" t="s">
        <v>341</v>
      </c>
      <c r="H48" s="9"/>
      <c r="I48" s="57">
        <f>ROUND(C48/(24*60*60),5)</f>
        <v>0</v>
      </c>
      <c r="J48" s="17" t="s">
        <v>342</v>
      </c>
      <c r="K48" s="9"/>
      <c r="M48" s="2" t="s">
        <v>343</v>
      </c>
    </row>
    <row r="49" spans="1:13" ht="6" customHeight="1">
      <c r="B49" s="36"/>
      <c r="C49" s="28"/>
    </row>
    <row r="50" spans="1:13" ht="19.5" customHeight="1">
      <c r="A50" s="4" t="s">
        <v>344</v>
      </c>
      <c r="B50" s="13" t="s">
        <v>5</v>
      </c>
      <c r="C50" s="27">
        <v>100</v>
      </c>
      <c r="D50" s="5" t="s">
        <v>108</v>
      </c>
      <c r="M50" s="2" t="s">
        <v>303</v>
      </c>
    </row>
    <row r="51" spans="1:13" ht="19.5" customHeight="1">
      <c r="A51" s="4"/>
      <c r="B51" s="13"/>
      <c r="C51" s="29"/>
      <c r="D51" s="5"/>
    </row>
    <row r="52" spans="1:13" ht="19.5" customHeight="1">
      <c r="A52" s="4"/>
      <c r="B52" s="13"/>
      <c r="C52" s="26"/>
      <c r="D52" s="5"/>
    </row>
    <row r="53" spans="1:13" ht="20.100000000000001" customHeight="1">
      <c r="A53" s="1" t="s">
        <v>10</v>
      </c>
    </row>
    <row r="54" spans="1:13" ht="7.5" customHeight="1" thickBot="1">
      <c r="A54" s="1"/>
    </row>
    <row r="55" spans="1:13" ht="20.100000000000001" customHeight="1" thickBot="1">
      <c r="B55" s="33" t="s">
        <v>404</v>
      </c>
      <c r="C55" s="22" t="e">
        <f>ROUND(0.7*I57*K60,5)</f>
        <v>#DIV/0!</v>
      </c>
      <c r="D55" s="17" t="s">
        <v>117</v>
      </c>
      <c r="F55" s="3">
        <v>0.7</v>
      </c>
      <c r="G55" s="2" t="s">
        <v>118</v>
      </c>
    </row>
    <row r="56" spans="1:13" ht="7.5" customHeight="1">
      <c r="F56" s="3"/>
    </row>
    <row r="57" spans="1:13" ht="18" customHeight="1">
      <c r="F57" s="3" t="s">
        <v>88</v>
      </c>
      <c r="G57" s="6" t="s">
        <v>83</v>
      </c>
      <c r="H57" s="3" t="s">
        <v>119</v>
      </c>
      <c r="I57" s="52">
        <f>J28</f>
        <v>0</v>
      </c>
    </row>
    <row r="58" spans="1:13" ht="7.5" customHeight="1">
      <c r="F58" s="3"/>
      <c r="G58" s="17"/>
      <c r="H58" s="17"/>
    </row>
    <row r="59" spans="1:13" ht="17.25" customHeight="1">
      <c r="F59" s="5" t="s">
        <v>201</v>
      </c>
      <c r="G59" s="17"/>
      <c r="H59" s="17"/>
    </row>
    <row r="60" spans="1:13" ht="19.5" customHeight="1">
      <c r="F60" s="3" t="s">
        <v>304</v>
      </c>
      <c r="G60" s="6" t="s">
        <v>84</v>
      </c>
      <c r="H60" s="3" t="s">
        <v>121</v>
      </c>
      <c r="I60" s="315" t="s">
        <v>122</v>
      </c>
      <c r="J60" s="316"/>
      <c r="K60" s="331" t="e">
        <f>1/I66*(K62^(2/3))*(G30^(1/2))</f>
        <v>#DIV/0!</v>
      </c>
      <c r="L60" s="332"/>
    </row>
    <row r="61" spans="1:13" ht="7.5" customHeight="1">
      <c r="F61" s="3"/>
      <c r="G61" s="17"/>
      <c r="H61" s="17"/>
      <c r="I61" s="23"/>
      <c r="J61" s="23"/>
      <c r="K61" s="48"/>
      <c r="L61" s="48"/>
    </row>
    <row r="62" spans="1:13" ht="18" customHeight="1">
      <c r="F62" s="3" t="s">
        <v>123</v>
      </c>
      <c r="G62" s="2" t="s">
        <v>11</v>
      </c>
      <c r="H62" s="3" t="s">
        <v>124</v>
      </c>
      <c r="I62" s="3" t="s">
        <v>125</v>
      </c>
      <c r="J62" s="3" t="s">
        <v>124</v>
      </c>
      <c r="K62" s="333" t="e">
        <f>I57/K64</f>
        <v>#DIV/0!</v>
      </c>
      <c r="L62" s="334"/>
    </row>
    <row r="63" spans="1:13" ht="7.5" customHeight="1">
      <c r="F63" s="3"/>
      <c r="H63" s="3"/>
      <c r="I63" s="3"/>
      <c r="J63" s="3"/>
      <c r="K63" s="49"/>
      <c r="L63" s="48"/>
    </row>
    <row r="64" spans="1:13" ht="18" customHeight="1">
      <c r="F64" s="3" t="s">
        <v>126</v>
      </c>
      <c r="G64" s="2" t="s">
        <v>12</v>
      </c>
      <c r="H64" s="3" t="s">
        <v>124</v>
      </c>
      <c r="I64" s="3" t="s">
        <v>127</v>
      </c>
      <c r="J64" s="3" t="s">
        <v>124</v>
      </c>
      <c r="K64" s="323">
        <f>C28*2+E28</f>
        <v>0</v>
      </c>
      <c r="L64" s="324"/>
    </row>
    <row r="65" spans="1:13" ht="7.5" customHeight="1">
      <c r="F65" s="3"/>
      <c r="H65" s="3"/>
      <c r="I65" s="24"/>
    </row>
    <row r="66" spans="1:13" ht="18" customHeight="1">
      <c r="F66" s="3" t="s">
        <v>128</v>
      </c>
      <c r="G66" s="2" t="s">
        <v>86</v>
      </c>
      <c r="H66" s="3" t="s">
        <v>56</v>
      </c>
      <c r="I66" s="52">
        <f>C32</f>
        <v>0</v>
      </c>
    </row>
    <row r="67" spans="1:13" ht="18" customHeight="1">
      <c r="F67" s="3"/>
      <c r="H67" s="3"/>
      <c r="I67" s="110"/>
    </row>
    <row r="68" spans="1:13" ht="19.5" customHeight="1">
      <c r="D68" s="2"/>
    </row>
    <row r="69" spans="1:13" ht="19.5" customHeight="1">
      <c r="A69" s="53" t="s">
        <v>135</v>
      </c>
      <c r="D69" s="2"/>
    </row>
    <row r="70" spans="1:13" ht="24" customHeight="1">
      <c r="D70" s="322" t="s">
        <v>131</v>
      </c>
      <c r="E70" s="322"/>
    </row>
    <row r="71" spans="1:13" ht="18" customHeight="1">
      <c r="B71" s="33" t="s">
        <v>305</v>
      </c>
      <c r="C71" s="54" t="s">
        <v>306</v>
      </c>
      <c r="D71" s="3" t="s">
        <v>307</v>
      </c>
      <c r="E71" s="76" t="e">
        <f>C55</f>
        <v>#DIV/0!</v>
      </c>
      <c r="F71" s="55"/>
    </row>
    <row r="72" spans="1:13" ht="15.75" customHeight="1">
      <c r="E72" s="14"/>
      <c r="G72" s="14" t="s">
        <v>308</v>
      </c>
      <c r="J72" s="340" t="s">
        <v>8</v>
      </c>
      <c r="K72" s="340"/>
      <c r="L72" s="340"/>
    </row>
    <row r="73" spans="1:13" ht="18" customHeight="1">
      <c r="B73" s="4"/>
      <c r="C73" s="32"/>
      <c r="D73" s="17" t="s">
        <v>309</v>
      </c>
      <c r="E73" s="25">
        <v>90</v>
      </c>
      <c r="F73" s="3" t="s">
        <v>307</v>
      </c>
      <c r="G73" s="107">
        <f>C34</f>
        <v>0</v>
      </c>
      <c r="H73" s="335" t="s">
        <v>310</v>
      </c>
      <c r="I73" s="336"/>
      <c r="J73" s="337">
        <f>C36</f>
        <v>0</v>
      </c>
      <c r="K73" s="338"/>
      <c r="L73" s="339"/>
      <c r="M73" s="28" t="s">
        <v>311</v>
      </c>
    </row>
    <row r="74" spans="1:13" ht="30.75" customHeight="1">
      <c r="D74" s="2"/>
      <c r="E74" s="77" t="s">
        <v>138</v>
      </c>
      <c r="G74" s="14" t="s">
        <v>312</v>
      </c>
      <c r="I74" s="325" t="s">
        <v>8</v>
      </c>
      <c r="J74" s="325"/>
    </row>
    <row r="75" spans="1:13" ht="18" customHeight="1">
      <c r="D75" s="3" t="s">
        <v>313</v>
      </c>
      <c r="E75" s="35">
        <f>I46</f>
        <v>0</v>
      </c>
      <c r="F75" s="3" t="s">
        <v>307</v>
      </c>
      <c r="G75" s="35">
        <f>C50</f>
        <v>100</v>
      </c>
      <c r="H75" s="3" t="s">
        <v>307</v>
      </c>
      <c r="I75" s="89">
        <f>C36</f>
        <v>0</v>
      </c>
      <c r="J75" s="28"/>
    </row>
    <row r="76" spans="1:13" ht="19.5" customHeight="1" thickBot="1"/>
    <row r="77" spans="1:13" ht="18" customHeight="1" thickBot="1">
      <c r="B77" s="4" t="s">
        <v>314</v>
      </c>
      <c r="C77" s="61" t="e">
        <f>(3600000*E71-90*G73/2*J73)/(E75*G75*I75)</f>
        <v>#DIV/0!</v>
      </c>
      <c r="D77" s="17" t="s">
        <v>242</v>
      </c>
      <c r="E77" s="2" t="s">
        <v>315</v>
      </c>
    </row>
    <row r="78" spans="1:13" ht="19.5" customHeight="1"/>
    <row r="79" spans="1:13" ht="19.5" customHeight="1">
      <c r="A79" s="1" t="s">
        <v>139</v>
      </c>
    </row>
    <row r="80" spans="1:13" ht="27.75" customHeight="1">
      <c r="C80" s="59" t="s">
        <v>164</v>
      </c>
      <c r="G80" s="77" t="s">
        <v>138</v>
      </c>
      <c r="I80" s="14" t="s">
        <v>312</v>
      </c>
    </row>
    <row r="81" spans="1:9" ht="18" customHeight="1">
      <c r="B81" s="58" t="s">
        <v>140</v>
      </c>
      <c r="C81" s="60">
        <f>I48</f>
        <v>0</v>
      </c>
      <c r="D81" s="3" t="s">
        <v>316</v>
      </c>
      <c r="E81" s="54" t="s">
        <v>317</v>
      </c>
      <c r="F81" s="3" t="s">
        <v>318</v>
      </c>
      <c r="G81" s="35">
        <f>I46</f>
        <v>0</v>
      </c>
      <c r="H81" s="3" t="s">
        <v>318</v>
      </c>
      <c r="I81" s="35">
        <f>C50</f>
        <v>100</v>
      </c>
    </row>
    <row r="82" spans="1:9" ht="19.5" customHeight="1" thickBot="1"/>
    <row r="83" spans="1:9" ht="18" customHeight="1" thickBot="1">
      <c r="B83" s="4" t="s">
        <v>319</v>
      </c>
      <c r="C83" s="61" t="e">
        <f>C81*3600000/G81/I81</f>
        <v>#DIV/0!</v>
      </c>
      <c r="D83" s="3" t="s">
        <v>320</v>
      </c>
    </row>
    <row r="84" spans="1:9" ht="19.5" customHeight="1"/>
    <row r="85" spans="1:9" ht="27.75" customHeight="1">
      <c r="C85" s="59" t="s">
        <v>144</v>
      </c>
      <c r="E85" s="77" t="s">
        <v>166</v>
      </c>
      <c r="F85" s="21"/>
      <c r="G85" s="21"/>
    </row>
    <row r="86" spans="1:9" ht="18" customHeight="1">
      <c r="B86" s="4" t="s">
        <v>174</v>
      </c>
      <c r="C86" s="88" t="e">
        <f>C83</f>
        <v>#DIV/0!</v>
      </c>
      <c r="D86" s="3" t="s">
        <v>313</v>
      </c>
      <c r="E86" s="35">
        <f>C42</f>
        <v>0</v>
      </c>
    </row>
    <row r="87" spans="1:9" ht="19.5" customHeight="1" thickBot="1"/>
    <row r="88" spans="1:9" ht="18" customHeight="1" thickBot="1">
      <c r="B88" s="4" t="s">
        <v>314</v>
      </c>
      <c r="C88" s="61" t="e">
        <f>C86/E86</f>
        <v>#DIV/0!</v>
      </c>
      <c r="D88" s="3" t="s">
        <v>242</v>
      </c>
      <c r="E88" s="2" t="s">
        <v>321</v>
      </c>
    </row>
    <row r="89" spans="1:9" ht="19.5" customHeight="1"/>
    <row r="90" spans="1:9" ht="27.75" customHeight="1" thickBot="1">
      <c r="C90" s="86" t="s">
        <v>322</v>
      </c>
      <c r="G90" s="77" t="s">
        <v>173</v>
      </c>
      <c r="H90" s="86"/>
      <c r="I90" s="86" t="s">
        <v>323</v>
      </c>
    </row>
    <row r="91" spans="1:9" ht="24" customHeight="1" thickBot="1">
      <c r="A91" s="53" t="s">
        <v>171</v>
      </c>
      <c r="C91" s="61" t="e">
        <f>C77</f>
        <v>#DIV/0!</v>
      </c>
      <c r="D91" s="87" t="e">
        <f>IF(C91&gt;=E91,"&gt;=","&lt;")</f>
        <v>#DIV/0!</v>
      </c>
      <c r="E91" s="61" t="e">
        <f>G91+I91</f>
        <v>#DIV/0!</v>
      </c>
      <c r="F91" s="3" t="s">
        <v>324</v>
      </c>
      <c r="G91" s="88">
        <f>C44</f>
        <v>0</v>
      </c>
      <c r="H91" s="3" t="s">
        <v>325</v>
      </c>
      <c r="I91" s="88" t="e">
        <f>C88</f>
        <v>#DIV/0!</v>
      </c>
    </row>
    <row r="92" spans="1:9" ht="19.5" customHeight="1" thickBot="1"/>
    <row r="93" spans="1:9" ht="24" customHeight="1" thickTop="1" thickBot="1">
      <c r="D93" s="319" t="e">
        <f>IF(C91&gt;=E91,"全面受入可","受入一部不可")</f>
        <v>#DIV/0!</v>
      </c>
      <c r="E93" s="320"/>
      <c r="F93" s="321"/>
    </row>
    <row r="94" spans="1:9" ht="19.5" customHeight="1" thickTop="1" thickBot="1">
      <c r="D94" s="106"/>
      <c r="E94" s="106"/>
      <c r="F94" s="106"/>
    </row>
    <row r="95" spans="1:9" ht="24" customHeight="1" thickBot="1">
      <c r="C95" s="326" t="s">
        <v>204</v>
      </c>
      <c r="D95" s="327"/>
      <c r="E95" s="328"/>
      <c r="F95" s="329" t="e">
        <f>IF(C91&gt;=E91,"0",E91-C91)</f>
        <v>#DIV/0!</v>
      </c>
      <c r="G95" s="330"/>
      <c r="H95" s="93" t="s">
        <v>326</v>
      </c>
    </row>
    <row r="96" spans="1:9" ht="29.25" customHeight="1">
      <c r="D96" s="106"/>
      <c r="E96" s="106"/>
      <c r="F96" s="106"/>
    </row>
    <row r="97" spans="1:10" ht="19.5" customHeight="1"/>
    <row r="98" spans="1:10" ht="20.100000000000001" customHeight="1" thickBot="1">
      <c r="A98" s="1" t="s">
        <v>451</v>
      </c>
    </row>
    <row r="99" spans="1:10" ht="18" customHeight="1" thickBot="1">
      <c r="A99" s="1"/>
      <c r="B99" s="179" t="s">
        <v>196</v>
      </c>
      <c r="C99" s="109" t="e">
        <f>IF(C91&gt;=E91,C40,C42*(C44-F95))</f>
        <v>#DIV/0!</v>
      </c>
      <c r="D99" s="3" t="s">
        <v>327</v>
      </c>
    </row>
    <row r="100" spans="1:10" ht="20.100000000000001" customHeight="1">
      <c r="A100" s="1"/>
    </row>
    <row r="101" spans="1:10" ht="20.100000000000001" customHeight="1">
      <c r="E101" s="14" t="s">
        <v>328</v>
      </c>
      <c r="F101" s="15"/>
      <c r="G101" s="14" t="s">
        <v>329</v>
      </c>
      <c r="H101" s="15"/>
      <c r="I101" s="14" t="s">
        <v>330</v>
      </c>
      <c r="J101" s="14"/>
    </row>
    <row r="102" spans="1:10" ht="18" customHeight="1">
      <c r="A102" s="75" t="s">
        <v>331</v>
      </c>
      <c r="B102" s="16" t="s">
        <v>332</v>
      </c>
      <c r="C102" s="31" t="s">
        <v>333</v>
      </c>
      <c r="D102" s="3" t="s">
        <v>334</v>
      </c>
      <c r="E102" s="35">
        <f>I46</f>
        <v>0</v>
      </c>
      <c r="F102" s="17" t="s">
        <v>334</v>
      </c>
      <c r="G102" s="35">
        <f>C50</f>
        <v>100</v>
      </c>
      <c r="H102" s="17" t="s">
        <v>334</v>
      </c>
      <c r="I102" s="89" t="e">
        <f>C99</f>
        <v>#DIV/0!</v>
      </c>
      <c r="J102" s="3"/>
    </row>
    <row r="103" spans="1:10" ht="10.5" customHeight="1" thickBot="1">
      <c r="A103" s="28"/>
      <c r="B103" s="4"/>
      <c r="C103" s="18"/>
      <c r="E103" s="3"/>
      <c r="F103" s="17"/>
      <c r="G103" s="3"/>
      <c r="H103" s="17"/>
      <c r="I103" s="3"/>
      <c r="J103" s="3"/>
    </row>
    <row r="104" spans="1:10" ht="18" customHeight="1" thickBot="1">
      <c r="A104" s="28"/>
      <c r="B104" s="4" t="s">
        <v>335</v>
      </c>
      <c r="C104" s="56" t="e">
        <f>1/3600000*E102*G102*I102</f>
        <v>#DIV/0!</v>
      </c>
      <c r="D104" s="17" t="s">
        <v>489</v>
      </c>
    </row>
    <row r="105" spans="1:10" ht="20.100000000000001" customHeight="1">
      <c r="A105" s="28"/>
    </row>
    <row r="106" spans="1:10" ht="20.100000000000001" customHeight="1">
      <c r="A106" s="75" t="s">
        <v>337</v>
      </c>
      <c r="B106" s="2" t="s">
        <v>175</v>
      </c>
    </row>
    <row r="107" spans="1:10" ht="10.5" customHeight="1" thickBot="1">
      <c r="A107" s="4"/>
    </row>
    <row r="108" spans="1:10" ht="18" customHeight="1" thickBot="1">
      <c r="B108" s="20" t="s">
        <v>338</v>
      </c>
      <c r="C108" s="56">
        <f>I48</f>
        <v>0</v>
      </c>
      <c r="D108" s="211" t="s">
        <v>489</v>
      </c>
    </row>
    <row r="109" spans="1:10" ht="20.100000000000001" customHeight="1" thickBot="1">
      <c r="B109" s="20"/>
      <c r="C109" s="19"/>
      <c r="D109" s="17"/>
    </row>
    <row r="110" spans="1:10" ht="20.100000000000001" customHeight="1" thickBot="1">
      <c r="B110" s="317" t="s">
        <v>172</v>
      </c>
      <c r="C110" s="317"/>
      <c r="D110" s="318"/>
      <c r="E110" s="199" t="e">
        <f>C104+C108</f>
        <v>#DIV/0!</v>
      </c>
      <c r="F110" s="297" t="s">
        <v>489</v>
      </c>
      <c r="G110" s="298"/>
    </row>
    <row r="111" spans="1:10" ht="20.100000000000001" customHeight="1">
      <c r="B111" s="20"/>
      <c r="C111" s="19"/>
      <c r="D111" s="17"/>
    </row>
    <row r="112" spans="1:10" s="9" customFormat="1" ht="19.5" customHeight="1">
      <c r="D112" s="66"/>
      <c r="F112" s="66"/>
      <c r="G112" s="70"/>
      <c r="H112" s="66"/>
      <c r="I112" s="71"/>
    </row>
    <row r="113" spans="1:10" ht="20.100000000000001" customHeight="1" thickBot="1">
      <c r="A113" s="1" t="s">
        <v>450</v>
      </c>
      <c r="D113" s="158"/>
    </row>
    <row r="114" spans="1:10" ht="18" customHeight="1" thickBot="1">
      <c r="A114" s="1"/>
      <c r="B114" s="179" t="s">
        <v>420</v>
      </c>
      <c r="C114" s="244" t="e">
        <f>IF(C91&gt;=E91,C40,C42*F95)</f>
        <v>#DIV/0!</v>
      </c>
      <c r="D114" s="158" t="s">
        <v>15</v>
      </c>
    </row>
    <row r="115" spans="1:10" ht="20.100000000000001" customHeight="1">
      <c r="A115" s="1"/>
      <c r="D115" s="158"/>
    </row>
    <row r="116" spans="1:10" ht="20.100000000000001" customHeight="1">
      <c r="D116" s="158"/>
      <c r="E116" s="159" t="s">
        <v>177</v>
      </c>
      <c r="F116" s="15"/>
      <c r="G116" s="159" t="s">
        <v>79</v>
      </c>
      <c r="H116" s="15"/>
      <c r="I116" s="159" t="s">
        <v>176</v>
      </c>
      <c r="J116" s="159"/>
    </row>
    <row r="117" spans="1:10" ht="18" customHeight="1">
      <c r="A117" s="75" t="s">
        <v>60</v>
      </c>
      <c r="B117" s="16" t="s">
        <v>486</v>
      </c>
      <c r="C117" s="31" t="s">
        <v>55</v>
      </c>
      <c r="D117" s="158" t="s">
        <v>14</v>
      </c>
      <c r="E117" s="35">
        <f>I46</f>
        <v>0</v>
      </c>
      <c r="F117" s="160" t="s">
        <v>14</v>
      </c>
      <c r="G117" s="35">
        <f>C50</f>
        <v>100</v>
      </c>
      <c r="H117" s="160" t="s">
        <v>14</v>
      </c>
      <c r="I117" s="89" t="e">
        <f>C114</f>
        <v>#DIV/0!</v>
      </c>
      <c r="J117" s="158"/>
    </row>
    <row r="118" spans="1:10" ht="10.5" customHeight="1" thickBot="1">
      <c r="A118" s="28"/>
      <c r="B118" s="4"/>
      <c r="C118" s="18"/>
      <c r="D118" s="158"/>
      <c r="E118" s="158"/>
      <c r="F118" s="160"/>
      <c r="G118" s="158"/>
      <c r="H118" s="160"/>
      <c r="I118" s="158"/>
      <c r="J118" s="158"/>
    </row>
    <row r="119" spans="1:10" ht="18" customHeight="1" thickBot="1">
      <c r="A119" s="28"/>
      <c r="B119" s="4" t="s">
        <v>38</v>
      </c>
      <c r="C119" s="229" t="e">
        <f>1/3600000*E117*G117*I117</f>
        <v>#DIV/0!</v>
      </c>
      <c r="D119" s="211" t="s">
        <v>489</v>
      </c>
      <c r="E119" s="246"/>
      <c r="F119" s="247"/>
      <c r="G119" s="247"/>
      <c r="H119" s="296"/>
      <c r="I119" s="296"/>
    </row>
    <row r="120" spans="1:10" s="9" customFormat="1" ht="19.5" customHeight="1">
      <c r="D120" s="66"/>
      <c r="F120" s="66"/>
      <c r="H120" s="66"/>
      <c r="I120" s="71"/>
    </row>
    <row r="121" spans="1:10" s="9" customFormat="1" ht="19.5" customHeight="1">
      <c r="D121" s="66"/>
    </row>
    <row r="122" spans="1:10" s="9" customFormat="1" ht="19.5" customHeight="1">
      <c r="D122" s="66"/>
    </row>
    <row r="123" spans="1:10" s="9" customFormat="1" ht="20.100000000000001" customHeight="1">
      <c r="C123" s="74"/>
      <c r="D123" s="66"/>
      <c r="E123" s="66"/>
    </row>
    <row r="124" spans="1:10" ht="20.100000000000001" customHeight="1"/>
    <row r="125" spans="1:10" ht="20.100000000000001" customHeight="1"/>
    <row r="126" spans="1:10" ht="20.100000000000001" customHeight="1"/>
    <row r="127" spans="1:10" ht="20.100000000000001" customHeight="1"/>
    <row r="128" spans="1:10"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sheetData>
  <mergeCells count="21">
    <mergeCell ref="K60:L60"/>
    <mergeCell ref="K62:L62"/>
    <mergeCell ref="H73:I73"/>
    <mergeCell ref="J73:L73"/>
    <mergeCell ref="J72:L72"/>
    <mergeCell ref="H119:I119"/>
    <mergeCell ref="F110:G110"/>
    <mergeCell ref="J46:L46"/>
    <mergeCell ref="E17:E19"/>
    <mergeCell ref="C12:J15"/>
    <mergeCell ref="J28:K28"/>
    <mergeCell ref="D48:E48"/>
    <mergeCell ref="C46:D46"/>
    <mergeCell ref="I60:J60"/>
    <mergeCell ref="B110:D110"/>
    <mergeCell ref="D93:F93"/>
    <mergeCell ref="D70:E70"/>
    <mergeCell ref="K64:L64"/>
    <mergeCell ref="I74:J74"/>
    <mergeCell ref="C95:E95"/>
    <mergeCell ref="F95:G95"/>
  </mergeCells>
  <phoneticPr fontId="1"/>
  <dataValidations count="1">
    <dataValidation type="list" allowBlank="1" showInputMessage="1" showErrorMessage="1" sqref="J46:L46">
      <formula1>$O$46:$O$47</formula1>
    </dataValidation>
  </dataValidations>
  <printOptions horizontalCentered="1"/>
  <pageMargins left="0.78740157480314965" right="0.6692913385826772" top="0.98425196850393704" bottom="0.51181102362204722" header="0.51181102362204722" footer="0.27559055118110237"/>
  <pageSetup paperSize="9" scale="69" orientation="portrait" horizontalDpi="300" verticalDpi="300" r:id="rId1"/>
  <headerFooter alignWithMargins="0">
    <oddHeader>&amp;F</oddHeader>
    <oddFooter>&amp;P / &amp;N ページ</oddFooter>
  </headerFooter>
  <rowBreaks count="1" manualBreakCount="1">
    <brk id="67" max="12" man="1"/>
  </rowBreaks>
  <colBreaks count="1" manualBreakCount="1">
    <brk id="13" max="121"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0"/>
  </sheetPr>
  <dimension ref="A1:O233"/>
  <sheetViews>
    <sheetView view="pageBreakPreview" zoomScaleNormal="100" zoomScaleSheetLayoutView="100" workbookViewId="0">
      <selection activeCell="E42" sqref="E42"/>
    </sheetView>
  </sheetViews>
  <sheetFormatPr defaultColWidth="9" defaultRowHeight="13.5"/>
  <cols>
    <col min="1" max="1" width="3.625" style="2" customWidth="1"/>
    <col min="2" max="2" width="23.125" style="2" customWidth="1"/>
    <col min="3" max="3" width="11.125" style="2" customWidth="1"/>
    <col min="4" max="4" width="4.625" style="3" customWidth="1"/>
    <col min="5" max="5" width="11.125" style="2" customWidth="1"/>
    <col min="6" max="6" width="4.125" style="2" customWidth="1"/>
    <col min="7" max="7" width="11.125" style="2" customWidth="1"/>
    <col min="8" max="8" width="4.125" style="2" customWidth="1"/>
    <col min="9" max="9" width="11.125" style="2" customWidth="1"/>
    <col min="10" max="12" width="4.125" style="2" customWidth="1"/>
    <col min="13" max="13" width="11.125" style="2" customWidth="1"/>
    <col min="14" max="16384" width="9" style="2"/>
  </cols>
  <sheetData>
    <row r="1" spans="1:13" ht="20.100000000000001" customHeight="1">
      <c r="A1" s="91" t="s">
        <v>129</v>
      </c>
    </row>
    <row r="2" spans="1:13" ht="7.5" customHeight="1"/>
    <row r="3" spans="1:13" ht="20.100000000000001" customHeight="1">
      <c r="B3" s="200" t="s">
        <v>464</v>
      </c>
      <c r="I3" s="41" t="s">
        <v>282</v>
      </c>
    </row>
    <row r="4" spans="1:13" ht="20.100000000000001" customHeight="1">
      <c r="I4" s="9"/>
    </row>
    <row r="5" spans="1:13" ht="18" customHeight="1"/>
    <row r="6" spans="1:13" ht="6.75" customHeight="1">
      <c r="C6" s="37"/>
      <c r="K6" s="37"/>
    </row>
    <row r="7" spans="1:13" ht="18" customHeight="1">
      <c r="C7" s="37"/>
      <c r="K7" s="37"/>
    </row>
    <row r="8" spans="1:13" ht="18" customHeight="1">
      <c r="C8" s="37"/>
      <c r="K8" s="37"/>
    </row>
    <row r="9" spans="1:13" ht="6.75" customHeight="1"/>
    <row r="10" spans="1:13" ht="18" customHeight="1">
      <c r="B10" s="38"/>
      <c r="C10" s="39"/>
      <c r="D10" s="40"/>
      <c r="E10" s="38"/>
      <c r="F10" s="38"/>
      <c r="G10" s="38"/>
      <c r="H10" s="38"/>
      <c r="I10" s="38"/>
      <c r="J10" s="38"/>
      <c r="K10" s="39"/>
      <c r="L10" s="38"/>
      <c r="M10" s="38"/>
    </row>
    <row r="11" spans="1:13" ht="5.25" customHeight="1">
      <c r="B11" s="201"/>
      <c r="C11" s="202"/>
      <c r="D11" s="203"/>
      <c r="E11" s="201"/>
      <c r="F11" s="201"/>
      <c r="G11" s="201"/>
      <c r="H11" s="201"/>
      <c r="I11" s="201"/>
      <c r="J11" s="201"/>
      <c r="K11" s="202"/>
      <c r="L11" s="201"/>
      <c r="M11" s="201"/>
    </row>
    <row r="12" spans="1:13" ht="18" customHeight="1">
      <c r="B12" s="204"/>
      <c r="C12" s="301"/>
      <c r="D12" s="302"/>
      <c r="E12" s="302"/>
      <c r="F12" s="302"/>
      <c r="G12" s="302"/>
      <c r="H12" s="302"/>
      <c r="I12" s="302"/>
      <c r="J12" s="303"/>
      <c r="K12" s="205"/>
      <c r="L12" s="204"/>
      <c r="M12" s="204"/>
    </row>
    <row r="13" spans="1:13" ht="18" customHeight="1">
      <c r="B13" s="204"/>
      <c r="C13" s="304"/>
      <c r="D13" s="305"/>
      <c r="E13" s="305"/>
      <c r="F13" s="305"/>
      <c r="G13" s="305"/>
      <c r="H13" s="305"/>
      <c r="I13" s="305"/>
      <c r="J13" s="306"/>
      <c r="K13" s="205"/>
      <c r="L13" s="204"/>
      <c r="M13" s="204"/>
    </row>
    <row r="14" spans="1:13" ht="18" customHeight="1">
      <c r="B14" s="204"/>
      <c r="C14" s="304"/>
      <c r="D14" s="305"/>
      <c r="E14" s="305"/>
      <c r="F14" s="305"/>
      <c r="G14" s="305"/>
      <c r="H14" s="305"/>
      <c r="I14" s="305"/>
      <c r="J14" s="306"/>
      <c r="K14" s="205"/>
      <c r="L14" s="204"/>
      <c r="M14" s="204"/>
    </row>
    <row r="15" spans="1:13" ht="18" customHeight="1">
      <c r="B15" s="201"/>
      <c r="C15" s="307"/>
      <c r="D15" s="308"/>
      <c r="E15" s="308"/>
      <c r="F15" s="308"/>
      <c r="G15" s="308"/>
      <c r="H15" s="308"/>
      <c r="I15" s="308"/>
      <c r="J15" s="309"/>
      <c r="K15" s="202"/>
      <c r="L15" s="201"/>
      <c r="M15" s="201"/>
    </row>
    <row r="16" spans="1:13" ht="5.25" customHeight="1">
      <c r="B16" s="206"/>
      <c r="C16" s="207"/>
      <c r="D16" s="208"/>
      <c r="E16" s="206"/>
      <c r="F16" s="206"/>
      <c r="G16" s="206"/>
      <c r="H16" s="206"/>
      <c r="I16" s="206"/>
      <c r="J16" s="206"/>
      <c r="K16" s="207"/>
      <c r="L16" s="206"/>
      <c r="M16" s="206"/>
    </row>
    <row r="17" spans="1:13" ht="18" customHeight="1">
      <c r="C17" s="37"/>
      <c r="E17" s="300"/>
      <c r="K17" s="37"/>
    </row>
    <row r="18" spans="1:13" ht="18" customHeight="1">
      <c r="C18" s="37"/>
      <c r="E18" s="294"/>
      <c r="K18" s="37"/>
    </row>
    <row r="19" spans="1:13" ht="18" customHeight="1">
      <c r="C19" s="37"/>
      <c r="E19" s="294"/>
      <c r="K19" s="37"/>
    </row>
    <row r="20" spans="1:13" ht="18" customHeight="1">
      <c r="C20" s="37"/>
      <c r="E20" s="46"/>
      <c r="K20" s="37"/>
    </row>
    <row r="21" spans="1:13" ht="18" customHeight="1">
      <c r="C21" s="37"/>
      <c r="E21" s="46"/>
      <c r="K21" s="37"/>
    </row>
    <row r="22" spans="1:13" ht="18" customHeight="1">
      <c r="C22" s="37"/>
      <c r="E22" s="47"/>
      <c r="K22" s="37"/>
    </row>
    <row r="23" spans="1:13" ht="18" customHeight="1"/>
    <row r="24" spans="1:13" ht="18" customHeight="1" thickBot="1"/>
    <row r="25" spans="1:13" ht="18" customHeight="1" thickBot="1">
      <c r="B25" s="53" t="s">
        <v>387</v>
      </c>
      <c r="I25" s="119"/>
      <c r="J25" s="2" t="s">
        <v>1</v>
      </c>
    </row>
    <row r="26" spans="1:13" ht="20.100000000000001" customHeight="1">
      <c r="A26" s="1"/>
    </row>
    <row r="27" spans="1:13" ht="20.100000000000001" customHeight="1" thickBot="1">
      <c r="C27" s="34" t="s">
        <v>345</v>
      </c>
      <c r="D27" s="34"/>
      <c r="E27" s="34"/>
    </row>
    <row r="28" spans="1:13" ht="20.100000000000001" customHeight="1" thickBot="1">
      <c r="A28" s="4" t="s">
        <v>388</v>
      </c>
      <c r="B28" s="2" t="s">
        <v>346</v>
      </c>
      <c r="C28" s="127"/>
      <c r="D28" s="7" t="s">
        <v>91</v>
      </c>
      <c r="E28" s="8" t="s">
        <v>92</v>
      </c>
      <c r="G28" s="341" t="s">
        <v>4</v>
      </c>
      <c r="H28" s="342"/>
      <c r="I28" s="144">
        <f>3.14159*(C28^2)/4</f>
        <v>0</v>
      </c>
      <c r="J28" s="2" t="s">
        <v>93</v>
      </c>
      <c r="M28" s="2" t="s">
        <v>284</v>
      </c>
    </row>
    <row r="29" spans="1:13" ht="6" customHeight="1" thickBot="1">
      <c r="A29" s="4"/>
      <c r="C29" s="78"/>
      <c r="E29" s="7"/>
      <c r="F29" s="7"/>
      <c r="J29" s="4"/>
      <c r="K29" s="4"/>
    </row>
    <row r="30" spans="1:13" ht="20.100000000000001" customHeight="1" thickBot="1">
      <c r="A30" s="4" t="s">
        <v>94</v>
      </c>
      <c r="B30" s="2" t="s">
        <v>347</v>
      </c>
      <c r="C30" s="123"/>
      <c r="D30" s="3" t="s">
        <v>285</v>
      </c>
      <c r="E30" s="8" t="s">
        <v>286</v>
      </c>
      <c r="F30" s="8"/>
      <c r="G30" s="30">
        <f>C30/100</f>
        <v>0</v>
      </c>
      <c r="H30" s="9"/>
      <c r="J30" s="4"/>
      <c r="K30" s="4"/>
      <c r="M30" s="2" t="s">
        <v>287</v>
      </c>
    </row>
    <row r="31" spans="1:13" ht="6" customHeight="1" thickBot="1">
      <c r="A31" s="4"/>
      <c r="C31" s="79"/>
      <c r="D31" s="10"/>
      <c r="E31" s="11"/>
      <c r="F31" s="11"/>
      <c r="G31" s="9"/>
      <c r="H31" s="9"/>
      <c r="J31" s="4"/>
      <c r="K31" s="4"/>
    </row>
    <row r="32" spans="1:13" ht="20.100000000000001" customHeight="1" thickBot="1">
      <c r="A32" s="4" t="s">
        <v>288</v>
      </c>
      <c r="B32" s="2" t="s">
        <v>348</v>
      </c>
      <c r="C32" s="124"/>
      <c r="D32" s="155" t="s">
        <v>412</v>
      </c>
      <c r="E32" s="156" t="s">
        <v>414</v>
      </c>
      <c r="F32" s="11"/>
      <c r="G32" s="9"/>
      <c r="H32" s="9"/>
      <c r="J32" s="4"/>
      <c r="K32" s="4"/>
      <c r="M32" s="2" t="s">
        <v>389</v>
      </c>
    </row>
    <row r="33" spans="1:15" ht="6" customHeight="1" thickBot="1">
      <c r="A33" s="4"/>
      <c r="C33" s="81"/>
      <c r="J33" s="4"/>
      <c r="K33" s="4"/>
    </row>
    <row r="34" spans="1:15" ht="20.100000000000001" customHeight="1" thickBot="1">
      <c r="A34" s="4" t="s">
        <v>388</v>
      </c>
      <c r="B34" s="2" t="s">
        <v>69</v>
      </c>
      <c r="C34" s="124"/>
      <c r="D34" s="3" t="s">
        <v>99</v>
      </c>
      <c r="J34" s="4"/>
      <c r="K34" s="4"/>
      <c r="M34" s="2" t="s">
        <v>290</v>
      </c>
    </row>
    <row r="35" spans="1:15" ht="6" customHeight="1" thickBot="1">
      <c r="A35" s="4"/>
      <c r="C35" s="84"/>
      <c r="J35" s="4"/>
      <c r="K35" s="4"/>
    </row>
    <row r="36" spans="1:15" ht="20.100000000000001" customHeight="1" thickBot="1">
      <c r="A36" s="4" t="s">
        <v>100</v>
      </c>
      <c r="B36" s="2" t="s">
        <v>3</v>
      </c>
      <c r="C36" s="123"/>
      <c r="D36" s="3" t="s">
        <v>101</v>
      </c>
      <c r="J36" s="4"/>
      <c r="K36" s="4"/>
      <c r="M36" s="2" t="s">
        <v>291</v>
      </c>
    </row>
    <row r="37" spans="1:15" ht="6" customHeight="1">
      <c r="A37" s="4"/>
      <c r="C37" s="82"/>
      <c r="J37" s="4"/>
      <c r="K37" s="4"/>
    </row>
    <row r="38" spans="1:15" ht="19.5" customHeight="1">
      <c r="A38" s="4" t="s">
        <v>102</v>
      </c>
      <c r="B38" s="42" t="s">
        <v>67</v>
      </c>
      <c r="C38" s="80">
        <v>0.9</v>
      </c>
      <c r="D38" s="5"/>
      <c r="M38" s="2" t="s">
        <v>292</v>
      </c>
      <c r="O38"/>
    </row>
    <row r="39" spans="1:15" ht="6" customHeight="1" thickBot="1">
      <c r="A39" s="4"/>
      <c r="C39" s="83"/>
      <c r="D39" s="7"/>
      <c r="E39" s="7"/>
      <c r="F39" s="3"/>
      <c r="H39" s="12"/>
    </row>
    <row r="40" spans="1:15" ht="19.5" customHeight="1" thickBot="1">
      <c r="A40" s="4" t="s">
        <v>34</v>
      </c>
      <c r="B40" s="13" t="s">
        <v>6</v>
      </c>
      <c r="C40" s="123"/>
      <c r="D40" s="3" t="s">
        <v>104</v>
      </c>
      <c r="M40" s="2" t="s">
        <v>293</v>
      </c>
    </row>
    <row r="41" spans="1:15" ht="6" customHeight="1" thickBot="1">
      <c r="A41" s="4"/>
      <c r="B41" s="13"/>
      <c r="C41" s="85"/>
    </row>
    <row r="42" spans="1:15" ht="19.5" customHeight="1" thickBot="1">
      <c r="A42" s="4" t="s">
        <v>105</v>
      </c>
      <c r="B42" s="13" t="s">
        <v>145</v>
      </c>
      <c r="C42" s="124"/>
      <c r="D42" s="3" t="s">
        <v>294</v>
      </c>
      <c r="M42" s="2" t="s">
        <v>295</v>
      </c>
    </row>
    <row r="43" spans="1:15" ht="6" customHeight="1" thickBot="1">
      <c r="A43" s="4"/>
      <c r="B43" s="13"/>
      <c r="C43" s="90"/>
    </row>
    <row r="44" spans="1:15" ht="19.5" customHeight="1" thickBot="1">
      <c r="A44" s="4" t="s">
        <v>288</v>
      </c>
      <c r="B44" s="13" t="s">
        <v>149</v>
      </c>
      <c r="C44" s="124"/>
      <c r="D44" s="3" t="s">
        <v>296</v>
      </c>
      <c r="M44" s="2" t="s">
        <v>297</v>
      </c>
    </row>
    <row r="45" spans="1:15" ht="6" customHeight="1" thickBot="1">
      <c r="A45" s="4"/>
      <c r="C45" s="7"/>
      <c r="D45" s="7"/>
      <c r="E45" s="7"/>
      <c r="F45" s="3"/>
      <c r="H45" s="12"/>
    </row>
    <row r="46" spans="1:15" ht="18.75" customHeight="1" thickBot="1">
      <c r="A46" s="4" t="s">
        <v>298</v>
      </c>
      <c r="B46" s="6" t="s">
        <v>0</v>
      </c>
      <c r="C46" s="314" t="s">
        <v>403</v>
      </c>
      <c r="D46" s="314"/>
      <c r="E46" s="125"/>
      <c r="F46" s="117" t="s">
        <v>299</v>
      </c>
      <c r="G46" s="8" t="s">
        <v>300</v>
      </c>
      <c r="I46" s="43">
        <f>ROUND(E46/100,1)</f>
        <v>0</v>
      </c>
      <c r="J46" s="299"/>
      <c r="K46" s="299"/>
      <c r="L46" s="299"/>
      <c r="M46" s="2" t="s">
        <v>301</v>
      </c>
      <c r="O46" s="2" t="s">
        <v>512</v>
      </c>
    </row>
    <row r="47" spans="1:15" ht="6" customHeight="1" thickBot="1">
      <c r="A47" s="4"/>
      <c r="C47" s="7"/>
      <c r="D47" s="7"/>
      <c r="E47" s="7"/>
      <c r="F47" s="3"/>
      <c r="H47" s="12"/>
    </row>
    <row r="48" spans="1:15" ht="25.5" customHeight="1" thickBot="1">
      <c r="A48" s="4" t="s">
        <v>302</v>
      </c>
      <c r="B48" s="36" t="s">
        <v>30</v>
      </c>
      <c r="C48" s="126"/>
      <c r="D48" s="296" t="s">
        <v>490</v>
      </c>
      <c r="E48" s="347"/>
      <c r="G48" s="8" t="s">
        <v>390</v>
      </c>
      <c r="H48" s="9"/>
      <c r="I48" s="57">
        <f>C48/(24*60*60)</f>
        <v>0</v>
      </c>
      <c r="J48" s="296" t="s">
        <v>492</v>
      </c>
      <c r="K48" s="347"/>
      <c r="M48" s="2" t="s">
        <v>391</v>
      </c>
    </row>
    <row r="49" spans="1:13" ht="6" customHeight="1">
      <c r="B49" s="36"/>
      <c r="C49" s="28"/>
    </row>
    <row r="50" spans="1:13" ht="19.5" customHeight="1">
      <c r="A50" s="4" t="s">
        <v>388</v>
      </c>
      <c r="B50" s="13" t="s">
        <v>5</v>
      </c>
      <c r="C50" s="27">
        <v>100</v>
      </c>
      <c r="D50" s="353" t="s">
        <v>108</v>
      </c>
      <c r="E50" s="354"/>
      <c r="M50" s="2" t="s">
        <v>303</v>
      </c>
    </row>
    <row r="51" spans="1:13" ht="19.5" customHeight="1">
      <c r="A51" s="4"/>
      <c r="B51" s="13"/>
      <c r="C51" s="29"/>
      <c r="D51" s="5"/>
    </row>
    <row r="52" spans="1:13" ht="19.5" customHeight="1">
      <c r="A52" s="4"/>
      <c r="B52" s="13"/>
      <c r="C52" s="26"/>
      <c r="D52" s="5"/>
    </row>
    <row r="53" spans="1:13" ht="20.100000000000001" customHeight="1">
      <c r="A53" s="1" t="s">
        <v>10</v>
      </c>
    </row>
    <row r="54" spans="1:13" ht="7.5" customHeight="1" thickBot="1">
      <c r="A54" s="1"/>
    </row>
    <row r="55" spans="1:13" ht="20.100000000000001" customHeight="1" thickBot="1">
      <c r="B55" s="33" t="s">
        <v>404</v>
      </c>
      <c r="C55" s="22" t="e">
        <f>0.7*I57*K60</f>
        <v>#DIV/0!</v>
      </c>
      <c r="D55" s="297" t="s">
        <v>491</v>
      </c>
      <c r="E55" s="298"/>
      <c r="F55" s="3">
        <v>0.7</v>
      </c>
      <c r="G55" s="2" t="s">
        <v>118</v>
      </c>
    </row>
    <row r="56" spans="1:13" ht="7.5" customHeight="1">
      <c r="F56" s="3"/>
    </row>
    <row r="57" spans="1:13" ht="18" customHeight="1">
      <c r="F57" s="3" t="s">
        <v>88</v>
      </c>
      <c r="G57" s="6" t="s">
        <v>83</v>
      </c>
      <c r="H57" s="3" t="s">
        <v>119</v>
      </c>
      <c r="I57" s="145">
        <f>I28</f>
        <v>0</v>
      </c>
    </row>
    <row r="58" spans="1:13" ht="7.5" customHeight="1">
      <c r="F58" s="3"/>
      <c r="G58" s="17"/>
      <c r="H58" s="17"/>
    </row>
    <row r="59" spans="1:13" ht="17.25" customHeight="1">
      <c r="F59" s="5" t="s">
        <v>201</v>
      </c>
      <c r="G59" s="17"/>
      <c r="H59" s="17"/>
    </row>
    <row r="60" spans="1:13" ht="19.5" customHeight="1">
      <c r="F60" s="3" t="s">
        <v>304</v>
      </c>
      <c r="G60" s="6" t="s">
        <v>84</v>
      </c>
      <c r="H60" s="3" t="s">
        <v>121</v>
      </c>
      <c r="I60" s="315" t="s">
        <v>122</v>
      </c>
      <c r="J60" s="316"/>
      <c r="K60" s="351" t="e">
        <f>1/I66*(K62^(2/3))*(G30^(1/2))</f>
        <v>#DIV/0!</v>
      </c>
      <c r="L60" s="352"/>
    </row>
    <row r="61" spans="1:13" ht="7.5" customHeight="1">
      <c r="F61" s="3"/>
      <c r="G61" s="17"/>
      <c r="H61" s="17"/>
      <c r="I61" s="23"/>
      <c r="J61" s="23"/>
      <c r="K61" s="48"/>
      <c r="L61" s="48"/>
    </row>
    <row r="62" spans="1:13" ht="18" customHeight="1">
      <c r="F62" s="3" t="s">
        <v>123</v>
      </c>
      <c r="G62" s="2" t="s">
        <v>11</v>
      </c>
      <c r="H62" s="3" t="s">
        <v>124</v>
      </c>
      <c r="I62" s="3" t="s">
        <v>125</v>
      </c>
      <c r="J62" s="3" t="s">
        <v>124</v>
      </c>
      <c r="K62" s="333" t="e">
        <f>I57/K64</f>
        <v>#DIV/0!</v>
      </c>
      <c r="L62" s="334"/>
    </row>
    <row r="63" spans="1:13" ht="7.5" customHeight="1">
      <c r="F63" s="3"/>
      <c r="H63" s="3"/>
      <c r="I63" s="3"/>
      <c r="J63" s="3"/>
      <c r="K63" s="51"/>
      <c r="L63" s="50"/>
    </row>
    <row r="64" spans="1:13" ht="18" customHeight="1">
      <c r="F64" s="3" t="s">
        <v>126</v>
      </c>
      <c r="G64" s="2" t="s">
        <v>12</v>
      </c>
      <c r="H64" s="3" t="s">
        <v>124</v>
      </c>
      <c r="I64" s="3" t="s">
        <v>354</v>
      </c>
      <c r="J64" s="3" t="s">
        <v>124</v>
      </c>
      <c r="K64" s="345">
        <f>PI()*C28</f>
        <v>0</v>
      </c>
      <c r="L64" s="346"/>
    </row>
    <row r="65" spans="1:13" ht="7.5" customHeight="1">
      <c r="F65" s="3"/>
      <c r="H65" s="3"/>
      <c r="I65" s="24"/>
    </row>
    <row r="66" spans="1:13" ht="18" customHeight="1">
      <c r="F66" s="3" t="s">
        <v>128</v>
      </c>
      <c r="G66" s="2" t="s">
        <v>86</v>
      </c>
      <c r="H66" s="3" t="s">
        <v>56</v>
      </c>
      <c r="I66" s="52">
        <f>C32</f>
        <v>0</v>
      </c>
    </row>
    <row r="67" spans="1:13" ht="18" customHeight="1">
      <c r="F67" s="3"/>
      <c r="H67" s="3"/>
      <c r="I67" s="110"/>
    </row>
    <row r="68" spans="1:13" ht="19.5" customHeight="1">
      <c r="D68" s="2"/>
    </row>
    <row r="69" spans="1:13" ht="19.5" customHeight="1">
      <c r="A69" s="53" t="s">
        <v>135</v>
      </c>
      <c r="D69" s="2"/>
    </row>
    <row r="70" spans="1:13" ht="24" customHeight="1">
      <c r="D70" s="344" t="s">
        <v>131</v>
      </c>
      <c r="E70" s="344"/>
    </row>
    <row r="71" spans="1:13" ht="18" customHeight="1">
      <c r="B71" s="33" t="s">
        <v>305</v>
      </c>
      <c r="C71" s="54" t="s">
        <v>306</v>
      </c>
      <c r="D71" s="3" t="s">
        <v>307</v>
      </c>
      <c r="E71" s="76" t="e">
        <f>C55</f>
        <v>#DIV/0!</v>
      </c>
      <c r="F71" s="55"/>
    </row>
    <row r="72" spans="1:13" ht="15.75" customHeight="1">
      <c r="E72" s="14"/>
      <c r="G72" s="14" t="s">
        <v>308</v>
      </c>
      <c r="J72" s="340" t="s">
        <v>8</v>
      </c>
      <c r="K72" s="340"/>
      <c r="L72" s="340"/>
    </row>
    <row r="73" spans="1:13" ht="18" customHeight="1">
      <c r="B73" s="4"/>
      <c r="C73" s="32"/>
      <c r="D73" s="17" t="s">
        <v>309</v>
      </c>
      <c r="E73" s="25">
        <v>90</v>
      </c>
      <c r="F73" s="3" t="s">
        <v>307</v>
      </c>
      <c r="G73" s="107">
        <f>C34</f>
        <v>0</v>
      </c>
      <c r="H73" s="335" t="s">
        <v>310</v>
      </c>
      <c r="I73" s="336"/>
      <c r="J73" s="337">
        <f>C36</f>
        <v>0</v>
      </c>
      <c r="K73" s="338"/>
      <c r="L73" s="339"/>
      <c r="M73" s="28" t="s">
        <v>311</v>
      </c>
    </row>
    <row r="74" spans="1:13" ht="30.75" customHeight="1">
      <c r="D74" s="2"/>
      <c r="E74" s="77" t="s">
        <v>138</v>
      </c>
      <c r="G74" s="14" t="s">
        <v>312</v>
      </c>
      <c r="I74" s="325" t="s">
        <v>8</v>
      </c>
      <c r="J74" s="325"/>
    </row>
    <row r="75" spans="1:13" ht="18" customHeight="1">
      <c r="D75" s="3" t="s">
        <v>313</v>
      </c>
      <c r="E75" s="35">
        <f>I46</f>
        <v>0</v>
      </c>
      <c r="F75" s="3" t="s">
        <v>307</v>
      </c>
      <c r="G75" s="35">
        <f>C50</f>
        <v>100</v>
      </c>
      <c r="H75" s="3" t="s">
        <v>307</v>
      </c>
      <c r="I75" s="89">
        <f>C36</f>
        <v>0</v>
      </c>
      <c r="J75" s="28"/>
    </row>
    <row r="76" spans="1:13" ht="19.5" customHeight="1" thickBot="1"/>
    <row r="77" spans="1:13" ht="18" customHeight="1" thickBot="1">
      <c r="B77" s="4" t="s">
        <v>314</v>
      </c>
      <c r="C77" s="61" t="e">
        <f>(3600000*E71-90*G73/2*J73)/(E75*G75*I75)</f>
        <v>#DIV/0!</v>
      </c>
      <c r="D77" s="17" t="s">
        <v>242</v>
      </c>
      <c r="E77" s="2" t="s">
        <v>315</v>
      </c>
    </row>
    <row r="78" spans="1:13" ht="19.5" customHeight="1"/>
    <row r="79" spans="1:13" ht="19.5" customHeight="1">
      <c r="A79" s="1" t="s">
        <v>139</v>
      </c>
    </row>
    <row r="80" spans="1:13" ht="27.75" customHeight="1">
      <c r="C80" s="59" t="s">
        <v>164</v>
      </c>
      <c r="G80" s="77" t="s">
        <v>138</v>
      </c>
      <c r="I80" s="14" t="s">
        <v>312</v>
      </c>
    </row>
    <row r="81" spans="1:9" ht="18" customHeight="1">
      <c r="B81" s="58" t="s">
        <v>140</v>
      </c>
      <c r="C81" s="60">
        <f>I48</f>
        <v>0</v>
      </c>
      <c r="D81" s="3" t="s">
        <v>316</v>
      </c>
      <c r="E81" s="54" t="s">
        <v>317</v>
      </c>
      <c r="F81" s="3" t="s">
        <v>318</v>
      </c>
      <c r="G81" s="35">
        <f>I46</f>
        <v>0</v>
      </c>
      <c r="H81" s="3" t="s">
        <v>318</v>
      </c>
      <c r="I81" s="35">
        <f>C50</f>
        <v>100</v>
      </c>
    </row>
    <row r="82" spans="1:9" ht="19.5" customHeight="1" thickBot="1"/>
    <row r="83" spans="1:9" ht="18" customHeight="1" thickBot="1">
      <c r="B83" s="4" t="s">
        <v>319</v>
      </c>
      <c r="C83" s="61" t="e">
        <f>C81*3600000/G81/I81</f>
        <v>#DIV/0!</v>
      </c>
      <c r="D83" s="3" t="s">
        <v>320</v>
      </c>
    </row>
    <row r="84" spans="1:9" ht="19.5" customHeight="1"/>
    <row r="85" spans="1:9" ht="27.75" customHeight="1">
      <c r="C85" s="59" t="s">
        <v>144</v>
      </c>
      <c r="E85" s="77" t="s">
        <v>166</v>
      </c>
      <c r="F85" s="21"/>
      <c r="G85" s="21"/>
    </row>
    <row r="86" spans="1:9" ht="18" customHeight="1">
      <c r="B86" s="4" t="s">
        <v>174</v>
      </c>
      <c r="C86" s="62" t="e">
        <f>C83</f>
        <v>#DIV/0!</v>
      </c>
      <c r="D86" s="3" t="s">
        <v>313</v>
      </c>
      <c r="E86" s="35">
        <f>C42</f>
        <v>0</v>
      </c>
    </row>
    <row r="87" spans="1:9" ht="19.5" customHeight="1" thickBot="1"/>
    <row r="88" spans="1:9" ht="18" customHeight="1" thickBot="1">
      <c r="B88" s="4" t="s">
        <v>314</v>
      </c>
      <c r="C88" s="61" t="e">
        <f>C86/E86</f>
        <v>#DIV/0!</v>
      </c>
      <c r="D88" s="3" t="s">
        <v>242</v>
      </c>
      <c r="E88" s="2" t="s">
        <v>321</v>
      </c>
    </row>
    <row r="89" spans="1:9" ht="19.5" customHeight="1"/>
    <row r="90" spans="1:9" ht="27.75" customHeight="1" thickBot="1">
      <c r="C90" s="86" t="s">
        <v>322</v>
      </c>
      <c r="G90" s="77" t="s">
        <v>173</v>
      </c>
      <c r="H90" s="86"/>
      <c r="I90" s="86" t="s">
        <v>323</v>
      </c>
    </row>
    <row r="91" spans="1:9" ht="24" customHeight="1" thickBot="1">
      <c r="A91" s="53" t="s">
        <v>171</v>
      </c>
      <c r="C91" s="61" t="e">
        <f>C77</f>
        <v>#DIV/0!</v>
      </c>
      <c r="D91" s="87" t="e">
        <f>IF(C91&gt;=E91,"&gt;=","&lt;")</f>
        <v>#DIV/0!</v>
      </c>
      <c r="E91" s="61" t="e">
        <f>G91+I91</f>
        <v>#DIV/0!</v>
      </c>
      <c r="F91" s="3" t="s">
        <v>324</v>
      </c>
      <c r="G91" s="88">
        <f>C44</f>
        <v>0</v>
      </c>
      <c r="H91" s="3" t="s">
        <v>325</v>
      </c>
      <c r="I91" s="88" t="e">
        <f>C88</f>
        <v>#DIV/0!</v>
      </c>
    </row>
    <row r="92" spans="1:9" ht="19.5" customHeight="1" thickBot="1"/>
    <row r="93" spans="1:9" ht="24" customHeight="1" thickTop="1" thickBot="1">
      <c r="D93" s="319" t="e">
        <f>IF(C91&gt;=E91,"全面受入可","受入一部不可")</f>
        <v>#DIV/0!</v>
      </c>
      <c r="E93" s="320"/>
      <c r="F93" s="321"/>
    </row>
    <row r="94" spans="1:9" ht="19.5" customHeight="1" thickTop="1" thickBot="1">
      <c r="D94" s="106"/>
      <c r="E94" s="106"/>
      <c r="F94" s="106"/>
    </row>
    <row r="95" spans="1:9" ht="24" customHeight="1" thickBot="1">
      <c r="C95" s="326" t="s">
        <v>204</v>
      </c>
      <c r="D95" s="327"/>
      <c r="E95" s="328"/>
      <c r="F95" s="329" t="e">
        <f>IF(C91&gt;=E91,"0",E91-C91)</f>
        <v>#DIV/0!</v>
      </c>
      <c r="G95" s="330"/>
      <c r="H95" s="93" t="s">
        <v>326</v>
      </c>
    </row>
    <row r="96" spans="1:9" ht="29.25" customHeight="1">
      <c r="D96" s="106"/>
      <c r="E96" s="106"/>
      <c r="F96" s="106"/>
    </row>
    <row r="97" spans="1:10" ht="19.5" customHeight="1"/>
    <row r="98" spans="1:10" ht="20.100000000000001" customHeight="1" thickBot="1">
      <c r="A98" s="1" t="s">
        <v>9</v>
      </c>
    </row>
    <row r="99" spans="1:10" ht="18" customHeight="1" thickBot="1">
      <c r="A99" s="1"/>
      <c r="B99" s="2" t="s">
        <v>196</v>
      </c>
      <c r="C99" s="109" t="e">
        <f>IF(C91&gt;=E91,C40,C42*(C44-F95))</f>
        <v>#DIV/0!</v>
      </c>
      <c r="D99" s="3" t="s">
        <v>327</v>
      </c>
    </row>
    <row r="100" spans="1:10" ht="20.100000000000001" customHeight="1">
      <c r="A100" s="1"/>
    </row>
    <row r="101" spans="1:10" ht="20.100000000000001" customHeight="1">
      <c r="E101" s="14" t="s">
        <v>328</v>
      </c>
      <c r="F101" s="15"/>
      <c r="G101" s="14" t="s">
        <v>329</v>
      </c>
      <c r="H101" s="15"/>
      <c r="I101" s="14" t="s">
        <v>330</v>
      </c>
      <c r="J101" s="14"/>
    </row>
    <row r="102" spans="1:10" ht="18" customHeight="1">
      <c r="A102" s="75" t="s">
        <v>331</v>
      </c>
      <c r="B102" s="16" t="s">
        <v>332</v>
      </c>
      <c r="C102" s="31" t="s">
        <v>333</v>
      </c>
      <c r="D102" s="3" t="s">
        <v>334</v>
      </c>
      <c r="E102" s="35">
        <f>I46</f>
        <v>0</v>
      </c>
      <c r="F102" s="17" t="s">
        <v>334</v>
      </c>
      <c r="G102" s="35">
        <f>C50</f>
        <v>100</v>
      </c>
      <c r="H102" s="17" t="s">
        <v>334</v>
      </c>
      <c r="I102" s="89" t="e">
        <f>C99</f>
        <v>#DIV/0!</v>
      </c>
      <c r="J102" s="3"/>
    </row>
    <row r="103" spans="1:10" ht="10.5" customHeight="1" thickBot="1">
      <c r="A103" s="28"/>
      <c r="B103" s="4"/>
      <c r="C103" s="18"/>
      <c r="E103" s="3"/>
      <c r="F103" s="17"/>
      <c r="G103" s="3"/>
      <c r="H103" s="17"/>
      <c r="I103" s="3"/>
      <c r="J103" s="3"/>
    </row>
    <row r="104" spans="1:10" ht="18" customHeight="1" thickBot="1">
      <c r="A104" s="28"/>
      <c r="B104" s="4" t="s">
        <v>335</v>
      </c>
      <c r="C104" s="56" t="e">
        <f>1/3600000*E102*G102*I102</f>
        <v>#DIV/0!</v>
      </c>
      <c r="D104" s="297" t="s">
        <v>491</v>
      </c>
      <c r="E104" s="298"/>
    </row>
    <row r="105" spans="1:10" ht="20.100000000000001" customHeight="1">
      <c r="A105" s="28"/>
    </row>
    <row r="106" spans="1:10" ht="20.100000000000001" customHeight="1">
      <c r="A106" s="75" t="s">
        <v>337</v>
      </c>
      <c r="B106" s="2" t="s">
        <v>175</v>
      </c>
    </row>
    <row r="107" spans="1:10" ht="10.5" customHeight="1" thickBot="1">
      <c r="A107" s="4"/>
    </row>
    <row r="108" spans="1:10" ht="18" customHeight="1" thickBot="1">
      <c r="B108" s="20" t="s">
        <v>338</v>
      </c>
      <c r="C108" s="56">
        <f>I48</f>
        <v>0</v>
      </c>
      <c r="D108" s="297" t="s">
        <v>491</v>
      </c>
      <c r="E108" s="298"/>
    </row>
    <row r="109" spans="1:10" ht="20.100000000000001" customHeight="1" thickBot="1">
      <c r="B109" s="20"/>
      <c r="C109" s="19"/>
      <c r="D109" s="17"/>
    </row>
    <row r="110" spans="1:10" ht="20.100000000000001" customHeight="1" thickBot="1">
      <c r="B110" s="317" t="s">
        <v>172</v>
      </c>
      <c r="C110" s="317"/>
      <c r="D110" s="318"/>
      <c r="E110" s="199" t="e">
        <f>C104+C108</f>
        <v>#DIV/0!</v>
      </c>
      <c r="F110" s="297" t="s">
        <v>491</v>
      </c>
      <c r="G110" s="298"/>
    </row>
    <row r="111" spans="1:10" ht="20.100000000000001" customHeight="1">
      <c r="B111" s="20"/>
      <c r="C111" s="19"/>
      <c r="D111" s="236"/>
    </row>
    <row r="112" spans="1:10" s="9" customFormat="1" ht="19.5" customHeight="1">
      <c r="D112" s="66"/>
      <c r="F112" s="66"/>
      <c r="G112" s="70"/>
      <c r="H112" s="66"/>
      <c r="I112" s="71"/>
    </row>
    <row r="113" spans="1:12" ht="20.100000000000001" customHeight="1" thickBot="1">
      <c r="A113" s="1" t="s">
        <v>450</v>
      </c>
      <c r="D113" s="234"/>
    </row>
    <row r="114" spans="1:12" ht="18" customHeight="1" thickBot="1">
      <c r="A114" s="1"/>
      <c r="B114" s="234" t="s">
        <v>420</v>
      </c>
      <c r="C114" s="244" t="e">
        <f>IF(C91&gt;=E91,C40,C42*F95)</f>
        <v>#DIV/0!</v>
      </c>
      <c r="D114" s="234" t="s">
        <v>15</v>
      </c>
    </row>
    <row r="115" spans="1:12" ht="20.100000000000001" customHeight="1">
      <c r="A115" s="1"/>
      <c r="D115" s="234"/>
    </row>
    <row r="116" spans="1:12" ht="20.100000000000001" customHeight="1">
      <c r="D116" s="234"/>
      <c r="E116" s="235" t="s">
        <v>177</v>
      </c>
      <c r="F116" s="15"/>
      <c r="G116" s="235" t="s">
        <v>79</v>
      </c>
      <c r="H116" s="15"/>
      <c r="I116" s="235" t="s">
        <v>176</v>
      </c>
      <c r="J116" s="235"/>
    </row>
    <row r="117" spans="1:12" ht="18" customHeight="1">
      <c r="A117" s="75" t="s">
        <v>60</v>
      </c>
      <c r="B117" s="16" t="s">
        <v>486</v>
      </c>
      <c r="C117" s="31" t="s">
        <v>55</v>
      </c>
      <c r="D117" s="234" t="s">
        <v>14</v>
      </c>
      <c r="E117" s="35">
        <f>I46</f>
        <v>0</v>
      </c>
      <c r="F117" s="236" t="s">
        <v>14</v>
      </c>
      <c r="G117" s="35">
        <f>C50</f>
        <v>100</v>
      </c>
      <c r="H117" s="236" t="s">
        <v>14</v>
      </c>
      <c r="I117" s="89" t="e">
        <f>C114</f>
        <v>#DIV/0!</v>
      </c>
      <c r="J117" s="234"/>
    </row>
    <row r="118" spans="1:12" ht="10.5" customHeight="1" thickBot="1">
      <c r="A118" s="28"/>
      <c r="B118" s="4"/>
      <c r="C118" s="18"/>
      <c r="D118" s="234"/>
      <c r="E118" s="234"/>
      <c r="F118" s="236"/>
      <c r="G118" s="234"/>
      <c r="H118" s="236"/>
      <c r="I118" s="234"/>
      <c r="J118" s="234"/>
    </row>
    <row r="119" spans="1:12" ht="18" customHeight="1" thickBot="1">
      <c r="A119" s="28"/>
      <c r="B119" s="4" t="s">
        <v>38</v>
      </c>
      <c r="C119" s="229" t="e">
        <f>1/3600000*E117*G117*I117</f>
        <v>#DIV/0!</v>
      </c>
      <c r="D119" s="236" t="s">
        <v>221</v>
      </c>
      <c r="E119" s="246"/>
      <c r="F119" s="247"/>
      <c r="G119" s="247"/>
      <c r="H119" s="96"/>
      <c r="I119" s="96"/>
    </row>
    <row r="120" spans="1:12" ht="20.100000000000001" customHeight="1"/>
    <row r="121" spans="1:12" s="9" customFormat="1" ht="20.100000000000001" customHeight="1">
      <c r="A121" s="65"/>
      <c r="D121" s="66"/>
    </row>
    <row r="122" spans="1:12" s="9" customFormat="1" ht="19.5" customHeight="1">
      <c r="A122" s="65"/>
      <c r="D122" s="66"/>
    </row>
    <row r="123" spans="1:12" s="9" customFormat="1" ht="19.5" customHeight="1">
      <c r="B123" s="67"/>
      <c r="C123" s="68"/>
      <c r="D123" s="69"/>
      <c r="F123" s="66"/>
    </row>
    <row r="124" spans="1:12" s="9" customFormat="1" ht="19.5" customHeight="1">
      <c r="D124" s="66"/>
      <c r="F124" s="66"/>
    </row>
    <row r="125" spans="1:12" s="9" customFormat="1" ht="19.5" customHeight="1">
      <c r="D125" s="66"/>
      <c r="F125" s="66"/>
      <c r="G125" s="70"/>
      <c r="H125" s="66"/>
      <c r="I125" s="71"/>
    </row>
    <row r="126" spans="1:12" s="9" customFormat="1" ht="19.5" customHeight="1">
      <c r="D126" s="66"/>
      <c r="F126" s="66"/>
      <c r="G126" s="69"/>
      <c r="H126" s="69"/>
    </row>
    <row r="127" spans="1:12" s="9" customFormat="1" ht="19.5" customHeight="1">
      <c r="D127" s="66"/>
      <c r="F127" s="66"/>
      <c r="G127" s="70"/>
      <c r="H127" s="66"/>
      <c r="I127" s="349"/>
      <c r="J127" s="349"/>
      <c r="K127" s="350"/>
      <c r="L127" s="350"/>
    </row>
    <row r="128" spans="1:12" s="9" customFormat="1" ht="19.5" customHeight="1">
      <c r="D128" s="66"/>
      <c r="F128" s="66"/>
      <c r="G128" s="69"/>
      <c r="H128" s="69"/>
      <c r="I128" s="72"/>
      <c r="J128" s="72"/>
      <c r="K128" s="73"/>
      <c r="L128" s="73"/>
    </row>
    <row r="129" spans="3:12" s="9" customFormat="1" ht="19.5" customHeight="1">
      <c r="D129" s="66"/>
      <c r="F129" s="66"/>
      <c r="H129" s="66"/>
      <c r="I129" s="66"/>
      <c r="J129" s="66"/>
      <c r="K129" s="348"/>
      <c r="L129" s="348"/>
    </row>
    <row r="130" spans="3:12" s="9" customFormat="1" ht="19.5" customHeight="1">
      <c r="D130" s="66"/>
      <c r="F130" s="66"/>
      <c r="H130" s="66"/>
      <c r="I130" s="66"/>
      <c r="J130" s="66"/>
      <c r="K130" s="63"/>
      <c r="L130" s="73"/>
    </row>
    <row r="131" spans="3:12" s="9" customFormat="1" ht="19.5" customHeight="1">
      <c r="D131" s="66"/>
      <c r="F131" s="66"/>
      <c r="H131" s="66"/>
      <c r="I131" s="66"/>
      <c r="J131" s="66"/>
      <c r="K131" s="343"/>
      <c r="L131" s="343"/>
    </row>
    <row r="132" spans="3:12" s="9" customFormat="1" ht="19.5" customHeight="1">
      <c r="D132" s="66"/>
      <c r="F132" s="66"/>
      <c r="H132" s="66"/>
      <c r="I132" s="64"/>
    </row>
    <row r="133" spans="3:12" s="9" customFormat="1" ht="19.5" customHeight="1">
      <c r="D133" s="66"/>
      <c r="F133" s="66"/>
      <c r="H133" s="66"/>
      <c r="I133" s="71"/>
    </row>
    <row r="134" spans="3:12" s="9" customFormat="1" ht="19.5" customHeight="1">
      <c r="D134" s="66"/>
    </row>
    <row r="135" spans="3:12" s="9" customFormat="1" ht="19.5" customHeight="1">
      <c r="D135" s="66"/>
    </row>
    <row r="136" spans="3:12" s="9" customFormat="1" ht="20.100000000000001" customHeight="1">
      <c r="C136" s="74"/>
      <c r="D136" s="66"/>
      <c r="E136" s="66"/>
    </row>
    <row r="137" spans="3:12" ht="20.100000000000001" customHeight="1"/>
    <row r="138" spans="3:12" ht="20.100000000000001" customHeight="1"/>
    <row r="139" spans="3:12" ht="20.100000000000001" customHeight="1"/>
    <row r="140" spans="3:12" ht="20.100000000000001" customHeight="1"/>
    <row r="141" spans="3:12" ht="20.100000000000001" customHeight="1"/>
    <row r="142" spans="3:12" ht="20.100000000000001" customHeight="1"/>
    <row r="143" spans="3:12" ht="20.100000000000001" customHeight="1"/>
    <row r="144" spans="3:12"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sheetData>
  <mergeCells count="29">
    <mergeCell ref="E17:E19"/>
    <mergeCell ref="C12:J15"/>
    <mergeCell ref="D48:E48"/>
    <mergeCell ref="K129:L129"/>
    <mergeCell ref="C46:D46"/>
    <mergeCell ref="I127:J127"/>
    <mergeCell ref="K127:L127"/>
    <mergeCell ref="I60:J60"/>
    <mergeCell ref="K60:L60"/>
    <mergeCell ref="K62:L62"/>
    <mergeCell ref="H73:I73"/>
    <mergeCell ref="J73:L73"/>
    <mergeCell ref="J72:L72"/>
    <mergeCell ref="D50:E50"/>
    <mergeCell ref="D55:E55"/>
    <mergeCell ref="J48:K48"/>
    <mergeCell ref="G28:H28"/>
    <mergeCell ref="B110:D110"/>
    <mergeCell ref="C95:E95"/>
    <mergeCell ref="F95:G95"/>
    <mergeCell ref="K131:L131"/>
    <mergeCell ref="D93:F93"/>
    <mergeCell ref="D70:E70"/>
    <mergeCell ref="K64:L64"/>
    <mergeCell ref="I74:J74"/>
    <mergeCell ref="D104:E104"/>
    <mergeCell ref="D108:E108"/>
    <mergeCell ref="F110:G110"/>
    <mergeCell ref="J46:L46"/>
  </mergeCells>
  <phoneticPr fontId="1"/>
  <dataValidations count="1">
    <dataValidation type="list" allowBlank="1" showInputMessage="1" showErrorMessage="1" sqref="J46:L46">
      <formula1>$O$46:$O$47</formula1>
    </dataValidation>
  </dataValidations>
  <printOptions horizontalCentered="1"/>
  <pageMargins left="0.78740157480314965" right="0.6692913385826772" top="0.97" bottom="0.5" header="0.51181102362204722" footer="0.27559055118110237"/>
  <pageSetup paperSize="9" scale="69" orientation="portrait" horizontalDpi="300" verticalDpi="300" r:id="rId1"/>
  <headerFooter alignWithMargins="0">
    <oddHeader>&amp;F</oddHeader>
    <oddFooter>&amp;P / &amp;N ページ</oddFooter>
  </headerFooter>
  <rowBreaks count="1" manualBreakCount="1">
    <brk id="67" max="12" man="1"/>
  </rowBreaks>
  <colBreaks count="1" manualBreakCount="1">
    <brk id="13" max="121"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1"/>
  </sheetPr>
  <dimension ref="A1:O194"/>
  <sheetViews>
    <sheetView view="pageBreakPreview" zoomScaleNormal="100" zoomScaleSheetLayoutView="100" workbookViewId="0">
      <selection activeCell="C48" sqref="C48"/>
    </sheetView>
  </sheetViews>
  <sheetFormatPr defaultColWidth="9" defaultRowHeight="13.5"/>
  <cols>
    <col min="1" max="1" width="3.625" style="2" customWidth="1"/>
    <col min="2" max="2" width="23.125" style="2" customWidth="1"/>
    <col min="3" max="3" width="11.125" style="2" customWidth="1"/>
    <col min="4" max="4" width="4.125" style="3" customWidth="1"/>
    <col min="5" max="5" width="11.125" style="2" customWidth="1"/>
    <col min="6" max="6" width="4.125" style="2" customWidth="1"/>
    <col min="7" max="7" width="11.125" style="2" customWidth="1"/>
    <col min="8" max="8" width="4.125" style="2" customWidth="1"/>
    <col min="9" max="9" width="11.125" style="2" customWidth="1"/>
    <col min="10" max="12" width="4.125" style="2" customWidth="1"/>
    <col min="13" max="13" width="11.125" style="2" customWidth="1"/>
    <col min="14" max="14" width="4.75" style="2" customWidth="1"/>
    <col min="15" max="16384" width="9" style="2"/>
  </cols>
  <sheetData>
    <row r="1" spans="1:13" ht="20.100000000000001" customHeight="1">
      <c r="A1" s="41" t="s">
        <v>59</v>
      </c>
    </row>
    <row r="2" spans="1:13" ht="7.5" customHeight="1"/>
    <row r="3" spans="1:13" ht="18" customHeight="1"/>
    <row r="4" spans="1:13" ht="6.75" customHeight="1">
      <c r="C4" s="37"/>
      <c r="K4" s="37"/>
    </row>
    <row r="5" spans="1:13" ht="18" customHeight="1">
      <c r="C5" s="37"/>
      <c r="K5" s="37"/>
    </row>
    <row r="6" spans="1:13" ht="18" customHeight="1">
      <c r="C6" s="37"/>
      <c r="K6" s="37"/>
    </row>
    <row r="7" spans="1:13" ht="6.75" customHeight="1"/>
    <row r="8" spans="1:13" ht="18" customHeight="1">
      <c r="B8" s="38"/>
      <c r="C8" s="39"/>
      <c r="D8" s="40"/>
      <c r="E8" s="38"/>
      <c r="F8" s="38"/>
      <c r="G8" s="38"/>
      <c r="H8" s="38"/>
      <c r="I8" s="38"/>
      <c r="J8" s="38"/>
      <c r="K8" s="39"/>
      <c r="L8" s="38"/>
      <c r="M8" s="38"/>
    </row>
    <row r="9" spans="1:13" ht="5.25" customHeight="1">
      <c r="B9" s="201"/>
      <c r="C9" s="202"/>
      <c r="D9" s="203"/>
      <c r="E9" s="201"/>
      <c r="F9" s="201"/>
      <c r="G9" s="201"/>
      <c r="H9" s="201"/>
      <c r="I9" s="201"/>
      <c r="J9" s="201"/>
      <c r="K9" s="202"/>
      <c r="L9" s="201"/>
      <c r="M9" s="201"/>
    </row>
    <row r="10" spans="1:13" ht="18" customHeight="1">
      <c r="B10" s="204"/>
      <c r="C10" s="301"/>
      <c r="D10" s="302"/>
      <c r="E10" s="302"/>
      <c r="F10" s="302"/>
      <c r="G10" s="302"/>
      <c r="H10" s="302"/>
      <c r="I10" s="302"/>
      <c r="J10" s="303"/>
      <c r="K10" s="205"/>
      <c r="L10" s="204"/>
      <c r="M10" s="204"/>
    </row>
    <row r="11" spans="1:13" ht="18" customHeight="1">
      <c r="B11" s="204"/>
      <c r="C11" s="304"/>
      <c r="D11" s="305"/>
      <c r="E11" s="305"/>
      <c r="F11" s="305"/>
      <c r="G11" s="305"/>
      <c r="H11" s="305"/>
      <c r="I11" s="305"/>
      <c r="J11" s="306"/>
      <c r="K11" s="205"/>
      <c r="L11" s="204"/>
      <c r="M11" s="204"/>
    </row>
    <row r="12" spans="1:13" ht="18" customHeight="1">
      <c r="B12" s="204"/>
      <c r="C12" s="304"/>
      <c r="D12" s="305"/>
      <c r="E12" s="305"/>
      <c r="F12" s="305"/>
      <c r="G12" s="305"/>
      <c r="H12" s="305"/>
      <c r="I12" s="305"/>
      <c r="J12" s="306"/>
      <c r="K12" s="205"/>
      <c r="L12" s="204"/>
      <c r="M12" s="204"/>
    </row>
    <row r="13" spans="1:13" ht="18" customHeight="1">
      <c r="B13" s="201"/>
      <c r="C13" s="307"/>
      <c r="D13" s="308"/>
      <c r="E13" s="308"/>
      <c r="F13" s="308"/>
      <c r="G13" s="308"/>
      <c r="H13" s="308"/>
      <c r="I13" s="308"/>
      <c r="J13" s="309"/>
      <c r="K13" s="202"/>
      <c r="L13" s="201"/>
      <c r="M13" s="201"/>
    </row>
    <row r="14" spans="1:13" ht="5.25" customHeight="1">
      <c r="B14" s="206"/>
      <c r="C14" s="207"/>
      <c r="D14" s="208"/>
      <c r="E14" s="206"/>
      <c r="F14" s="206"/>
      <c r="G14" s="206"/>
      <c r="H14" s="206"/>
      <c r="I14" s="206"/>
      <c r="J14" s="206"/>
      <c r="K14" s="207"/>
      <c r="L14" s="206"/>
      <c r="M14" s="206"/>
    </row>
    <row r="15" spans="1:13" ht="18" customHeight="1">
      <c r="C15" s="37"/>
      <c r="E15" s="300"/>
      <c r="K15" s="37"/>
    </row>
    <row r="16" spans="1:13" ht="18" customHeight="1">
      <c r="C16" s="37"/>
      <c r="E16" s="294"/>
      <c r="K16" s="37"/>
    </row>
    <row r="17" spans="1:13" ht="18" customHeight="1">
      <c r="C17" s="37"/>
      <c r="E17" s="295"/>
      <c r="K17" s="37"/>
    </row>
    <row r="18" spans="1:13" ht="18" customHeight="1"/>
    <row r="19" spans="1:13" ht="18" customHeight="1"/>
    <row r="20" spans="1:13" ht="18" customHeight="1" thickBot="1"/>
    <row r="21" spans="1:13" ht="18" customHeight="1" thickBot="1">
      <c r="I21" s="119"/>
      <c r="J21" s="2" t="s">
        <v>1</v>
      </c>
    </row>
    <row r="22" spans="1:13" ht="20.100000000000001" customHeight="1">
      <c r="A22" s="1"/>
      <c r="B22" s="53" t="s">
        <v>386</v>
      </c>
    </row>
    <row r="23" spans="1:13" ht="20.100000000000001" customHeight="1" thickBot="1">
      <c r="C23" s="34" t="s">
        <v>206</v>
      </c>
      <c r="D23" s="34"/>
      <c r="E23" s="34" t="s">
        <v>207</v>
      </c>
    </row>
    <row r="24" spans="1:13" ht="18" customHeight="1" thickBot="1">
      <c r="A24" s="4" t="s">
        <v>13</v>
      </c>
      <c r="B24" s="2" t="s">
        <v>2</v>
      </c>
      <c r="C24" s="127"/>
      <c r="D24" s="102" t="s">
        <v>14</v>
      </c>
      <c r="E24" s="127"/>
      <c r="F24" s="121" t="s">
        <v>68</v>
      </c>
      <c r="G24" s="8" t="s">
        <v>19</v>
      </c>
      <c r="I24" s="6" t="s">
        <v>4</v>
      </c>
      <c r="J24" s="310">
        <f>C24*E24</f>
        <v>0</v>
      </c>
      <c r="K24" s="311"/>
      <c r="L24" s="2" t="s">
        <v>15</v>
      </c>
      <c r="M24" s="2" t="s">
        <v>16</v>
      </c>
    </row>
    <row r="25" spans="1:13" ht="6" customHeight="1" thickBot="1">
      <c r="A25" s="4"/>
      <c r="C25" s="99"/>
      <c r="E25" s="7"/>
      <c r="F25" s="7"/>
      <c r="J25" s="4"/>
      <c r="K25" s="4"/>
    </row>
    <row r="26" spans="1:13" ht="18" customHeight="1" thickBot="1">
      <c r="A26" s="4" t="s">
        <v>17</v>
      </c>
      <c r="B26" s="2" t="s">
        <v>205</v>
      </c>
      <c r="C26" s="123"/>
      <c r="D26" s="3" t="s">
        <v>18</v>
      </c>
      <c r="E26" s="8" t="s">
        <v>19</v>
      </c>
      <c r="F26" s="8"/>
      <c r="G26" s="30">
        <f>C26/100</f>
        <v>0</v>
      </c>
      <c r="H26" s="9"/>
      <c r="J26" s="4"/>
      <c r="K26" s="4"/>
      <c r="M26" s="2" t="s">
        <v>20</v>
      </c>
    </row>
    <row r="27" spans="1:13" ht="6" customHeight="1" thickBot="1">
      <c r="A27" s="4"/>
      <c r="C27" s="85"/>
      <c r="D27" s="10"/>
      <c r="E27" s="11"/>
      <c r="F27" s="11"/>
      <c r="G27" s="9"/>
      <c r="H27" s="9"/>
      <c r="J27" s="4"/>
      <c r="K27" s="4"/>
    </row>
    <row r="28" spans="1:13" ht="18" customHeight="1" thickBot="1">
      <c r="A28" s="4" t="s">
        <v>21</v>
      </c>
      <c r="B28" s="2" t="s">
        <v>85</v>
      </c>
      <c r="C28" s="124"/>
      <c r="D28" s="155" t="s">
        <v>412</v>
      </c>
      <c r="E28" s="156" t="s">
        <v>416</v>
      </c>
      <c r="F28" s="11"/>
      <c r="G28" s="9"/>
      <c r="H28" s="9"/>
      <c r="J28" s="4"/>
      <c r="K28" s="4"/>
      <c r="M28" s="2" t="s">
        <v>22</v>
      </c>
    </row>
    <row r="29" spans="1:13" ht="6" customHeight="1" thickBot="1">
      <c r="A29" s="4"/>
      <c r="C29" s="84"/>
      <c r="J29" s="4"/>
      <c r="K29" s="4"/>
    </row>
    <row r="30" spans="1:13" ht="18" customHeight="1" thickBot="1">
      <c r="A30" s="4" t="s">
        <v>21</v>
      </c>
      <c r="B30" s="2" t="s">
        <v>69</v>
      </c>
      <c r="C30" s="124"/>
      <c r="D30" s="5" t="s">
        <v>23</v>
      </c>
      <c r="J30" s="4"/>
      <c r="K30" s="4"/>
      <c r="M30" s="2" t="s">
        <v>24</v>
      </c>
    </row>
    <row r="31" spans="1:13" ht="6" customHeight="1" thickBot="1">
      <c r="A31" s="4"/>
      <c r="C31" s="84"/>
      <c r="D31" s="5"/>
      <c r="J31" s="4"/>
      <c r="K31" s="4"/>
    </row>
    <row r="32" spans="1:13" ht="18" customHeight="1" thickBot="1">
      <c r="A32" s="4" t="s">
        <v>25</v>
      </c>
      <c r="B32" s="2" t="s">
        <v>3</v>
      </c>
      <c r="C32" s="123"/>
      <c r="D32" s="5" t="s">
        <v>26</v>
      </c>
      <c r="J32" s="4"/>
      <c r="K32" s="4"/>
      <c r="M32" s="2" t="s">
        <v>27</v>
      </c>
    </row>
    <row r="33" spans="1:15" ht="6" customHeight="1">
      <c r="A33" s="4"/>
      <c r="C33" s="100"/>
      <c r="J33" s="4"/>
      <c r="K33" s="4"/>
    </row>
    <row r="34" spans="1:15" ht="18" customHeight="1">
      <c r="A34" s="4" t="s">
        <v>33</v>
      </c>
      <c r="B34" s="42" t="s">
        <v>67</v>
      </c>
      <c r="C34" s="80">
        <v>0.9</v>
      </c>
      <c r="D34" s="5"/>
      <c r="M34" s="2" t="s">
        <v>72</v>
      </c>
      <c r="O34"/>
    </row>
    <row r="35" spans="1:15" ht="6" customHeight="1" thickBot="1">
      <c r="A35" s="4"/>
      <c r="B35" s="6"/>
      <c r="C35" s="100"/>
      <c r="J35" s="4"/>
      <c r="K35" s="4"/>
    </row>
    <row r="36" spans="1:15" ht="18" customHeight="1" thickBot="1">
      <c r="A36" s="4" t="s">
        <v>33</v>
      </c>
      <c r="B36" s="42" t="s">
        <v>70</v>
      </c>
      <c r="C36" s="123"/>
      <c r="D36" s="5" t="s">
        <v>35</v>
      </c>
      <c r="M36" s="2" t="s">
        <v>73</v>
      </c>
      <c r="O36"/>
    </row>
    <row r="37" spans="1:15" ht="6" customHeight="1">
      <c r="A37" s="4"/>
      <c r="C37" s="101"/>
      <c r="D37" s="7"/>
      <c r="E37" s="7"/>
      <c r="F37" s="3"/>
      <c r="H37" s="12"/>
    </row>
    <row r="38" spans="1:15" ht="18" customHeight="1">
      <c r="A38" s="4" t="s">
        <v>33</v>
      </c>
      <c r="B38" s="42" t="s">
        <v>71</v>
      </c>
      <c r="C38" s="80">
        <v>0.6</v>
      </c>
      <c r="D38" s="7"/>
      <c r="E38" s="7"/>
      <c r="F38" s="3"/>
      <c r="H38" s="12"/>
      <c r="I38" s="3"/>
      <c r="M38" s="2" t="s">
        <v>74</v>
      </c>
    </row>
    <row r="39" spans="1:15" ht="6" customHeight="1" thickBot="1">
      <c r="A39" s="4"/>
      <c r="B39" s="42"/>
      <c r="C39" s="85"/>
      <c r="D39" s="7"/>
      <c r="E39" s="7"/>
      <c r="F39" s="3"/>
      <c r="H39" s="12"/>
      <c r="I39" s="3"/>
    </row>
    <row r="40" spans="1:15" ht="18" customHeight="1" thickBot="1">
      <c r="A40" s="4" t="s">
        <v>33</v>
      </c>
      <c r="B40" s="42" t="s">
        <v>181</v>
      </c>
      <c r="C40" s="123"/>
      <c r="D40" s="5" t="s">
        <v>35</v>
      </c>
      <c r="E40" s="7"/>
      <c r="F40" s="3"/>
      <c r="H40" s="12"/>
      <c r="I40" s="3"/>
      <c r="M40" s="2" t="s">
        <v>75</v>
      </c>
    </row>
    <row r="41" spans="1:15" ht="6" customHeight="1">
      <c r="A41" s="4"/>
      <c r="C41" s="101"/>
      <c r="D41" s="7"/>
      <c r="E41" s="7"/>
      <c r="F41" s="3"/>
      <c r="H41" s="12"/>
      <c r="I41" s="3"/>
    </row>
    <row r="42" spans="1:15" ht="19.5" customHeight="1">
      <c r="A42" s="4" t="s">
        <v>33</v>
      </c>
      <c r="B42" s="42" t="s">
        <v>182</v>
      </c>
      <c r="C42" s="80">
        <v>0.5</v>
      </c>
      <c r="D42" s="7"/>
      <c r="E42" s="7"/>
      <c r="F42" s="3"/>
      <c r="H42" s="12"/>
      <c r="I42" s="3"/>
      <c r="M42" s="2" t="s">
        <v>76</v>
      </c>
    </row>
    <row r="43" spans="1:15" ht="6" customHeight="1" thickBot="1">
      <c r="A43" s="4"/>
      <c r="C43" s="101"/>
      <c r="D43" s="7"/>
      <c r="E43" s="7"/>
      <c r="F43" s="3"/>
      <c r="H43" s="12"/>
    </row>
    <row r="44" spans="1:15" ht="18" customHeight="1" thickBot="1">
      <c r="A44" s="4" t="s">
        <v>34</v>
      </c>
      <c r="B44" s="13" t="s">
        <v>6</v>
      </c>
      <c r="C44" s="123"/>
      <c r="D44" s="5" t="s">
        <v>35</v>
      </c>
      <c r="M44" s="2" t="s">
        <v>77</v>
      </c>
    </row>
    <row r="45" spans="1:15" ht="6" customHeight="1">
      <c r="A45" s="4"/>
      <c r="C45" s="101"/>
      <c r="D45" s="7"/>
      <c r="E45" s="7"/>
      <c r="F45" s="3"/>
      <c r="H45" s="12"/>
    </row>
    <row r="46" spans="1:15" ht="18" customHeight="1">
      <c r="A46" s="4" t="s">
        <v>28</v>
      </c>
      <c r="B46" s="6" t="s">
        <v>0</v>
      </c>
      <c r="C46" s="108">
        <v>0.9</v>
      </c>
      <c r="D46" s="96"/>
      <c r="E46" s="26"/>
      <c r="F46" s="97"/>
      <c r="G46" s="98"/>
      <c r="M46" s="2" t="s">
        <v>78</v>
      </c>
    </row>
    <row r="47" spans="1:15" ht="6" customHeight="1" thickBot="1">
      <c r="A47" s="4"/>
      <c r="C47" s="101"/>
      <c r="D47" s="7"/>
      <c r="E47" s="7"/>
      <c r="F47" s="3"/>
      <c r="H47" s="12"/>
    </row>
    <row r="48" spans="1:15" ht="25.5" customHeight="1" thickBot="1">
      <c r="A48" s="4" t="s">
        <v>29</v>
      </c>
      <c r="B48" s="36" t="s">
        <v>30</v>
      </c>
      <c r="C48" s="128"/>
      <c r="D48" s="312" t="s">
        <v>7</v>
      </c>
      <c r="E48" s="312"/>
      <c r="H48" s="9"/>
      <c r="I48" s="9"/>
      <c r="J48" s="9"/>
      <c r="K48" s="9"/>
      <c r="M48" s="2" t="s">
        <v>183</v>
      </c>
    </row>
    <row r="49" spans="1:13" ht="6" customHeight="1">
      <c r="B49" s="36"/>
      <c r="C49" s="84"/>
    </row>
    <row r="50" spans="1:13" ht="18" customHeight="1">
      <c r="A50" s="4" t="s">
        <v>31</v>
      </c>
      <c r="B50" s="13" t="s">
        <v>5</v>
      </c>
      <c r="C50" s="103">
        <v>100</v>
      </c>
      <c r="D50" s="5" t="s">
        <v>32</v>
      </c>
      <c r="M50" s="2" t="s">
        <v>184</v>
      </c>
    </row>
    <row r="51" spans="1:13" ht="6" customHeight="1">
      <c r="A51" s="4"/>
      <c r="B51" s="13"/>
      <c r="C51" s="29"/>
      <c r="D51" s="5"/>
    </row>
    <row r="52" spans="1:13" ht="19.5" customHeight="1">
      <c r="A52" s="4"/>
      <c r="B52" s="13"/>
      <c r="C52" s="29"/>
      <c r="D52" s="5"/>
    </row>
    <row r="53" spans="1:13" ht="19.5" customHeight="1">
      <c r="A53" s="4"/>
      <c r="B53" s="13"/>
      <c r="C53" s="29"/>
      <c r="D53" s="5"/>
    </row>
    <row r="54" spans="1:13" ht="20.100000000000001" customHeight="1">
      <c r="A54" s="1" t="s">
        <v>202</v>
      </c>
    </row>
    <row r="55" spans="1:13" ht="20.100000000000001" customHeight="1">
      <c r="E55" s="14" t="s">
        <v>185</v>
      </c>
      <c r="F55" s="15"/>
      <c r="G55" s="14" t="s">
        <v>186</v>
      </c>
      <c r="H55" s="15"/>
      <c r="I55" s="14" t="s">
        <v>187</v>
      </c>
      <c r="J55" s="14"/>
    </row>
    <row r="56" spans="1:13" ht="18" customHeight="1">
      <c r="A56" s="20" t="s">
        <v>60</v>
      </c>
      <c r="B56" s="16" t="s">
        <v>36</v>
      </c>
      <c r="C56" s="31" t="s">
        <v>55</v>
      </c>
      <c r="D56" s="3" t="s">
        <v>37</v>
      </c>
      <c r="E56" s="35">
        <f>C46</f>
        <v>0.9</v>
      </c>
      <c r="F56" s="17" t="s">
        <v>37</v>
      </c>
      <c r="G56" s="35">
        <f>C50</f>
        <v>100</v>
      </c>
      <c r="H56" s="17" t="s">
        <v>37</v>
      </c>
      <c r="I56" s="89">
        <f>C44</f>
        <v>0</v>
      </c>
      <c r="J56" s="3"/>
      <c r="K56" s="48" t="s">
        <v>203</v>
      </c>
    </row>
    <row r="57" spans="1:13" ht="7.5" customHeight="1" thickBot="1">
      <c r="B57" s="4"/>
      <c r="C57" s="18"/>
      <c r="E57" s="3"/>
      <c r="F57" s="17"/>
      <c r="G57" s="3"/>
      <c r="H57" s="17"/>
      <c r="I57" s="3"/>
      <c r="J57" s="3"/>
    </row>
    <row r="58" spans="1:13" ht="18" customHeight="1" thickBot="1">
      <c r="B58" s="4" t="s">
        <v>38</v>
      </c>
      <c r="C58" s="56">
        <f>ROUND(1/3600000*E56*G56*I56,5)</f>
        <v>0</v>
      </c>
      <c r="D58" s="17" t="s">
        <v>39</v>
      </c>
    </row>
    <row r="59" spans="1:13" ht="20.100000000000001" customHeight="1"/>
    <row r="60" spans="1:13" ht="20.100000000000001" customHeight="1">
      <c r="A60" s="20" t="s">
        <v>61</v>
      </c>
      <c r="B60" s="2" t="s">
        <v>188</v>
      </c>
    </row>
    <row r="61" spans="1:13" ht="7.5" customHeight="1" thickBot="1">
      <c r="A61" s="4"/>
    </row>
    <row r="62" spans="1:13" ht="18" customHeight="1" thickBot="1">
      <c r="B62" s="20" t="s">
        <v>40</v>
      </c>
      <c r="C62" s="56">
        <f>ROUND(C48/(24*60*60),5)</f>
        <v>0</v>
      </c>
      <c r="D62" s="17" t="s">
        <v>41</v>
      </c>
    </row>
    <row r="63" spans="1:13" ht="20.100000000000001" customHeight="1">
      <c r="B63" s="20"/>
      <c r="C63" s="19"/>
      <c r="D63" s="17"/>
    </row>
    <row r="64" spans="1:13" ht="21.75" customHeight="1">
      <c r="A64" s="20" t="s">
        <v>62</v>
      </c>
      <c r="B64" s="2" t="s">
        <v>64</v>
      </c>
      <c r="E64" s="44" t="s">
        <v>80</v>
      </c>
      <c r="G64" s="14" t="s">
        <v>186</v>
      </c>
      <c r="I64" s="14" t="s">
        <v>42</v>
      </c>
      <c r="M64" s="21" t="s">
        <v>8</v>
      </c>
    </row>
    <row r="65" spans="1:13" ht="18" customHeight="1">
      <c r="B65" s="16" t="s">
        <v>63</v>
      </c>
      <c r="C65" s="31" t="s">
        <v>55</v>
      </c>
      <c r="D65" s="3" t="s">
        <v>43</v>
      </c>
      <c r="E65" s="35">
        <f>C34</f>
        <v>0.9</v>
      </c>
      <c r="F65" s="3" t="s">
        <v>43</v>
      </c>
      <c r="G65" s="35">
        <f>C50</f>
        <v>100</v>
      </c>
      <c r="H65" s="3" t="s">
        <v>43</v>
      </c>
      <c r="I65" s="107">
        <f>C30</f>
        <v>0</v>
      </c>
      <c r="J65" s="3" t="s">
        <v>44</v>
      </c>
      <c r="K65" s="45">
        <v>2</v>
      </c>
      <c r="L65" s="3" t="s">
        <v>43</v>
      </c>
      <c r="M65" s="89">
        <f>C32</f>
        <v>0</v>
      </c>
    </row>
    <row r="66" spans="1:13" ht="7.5" customHeight="1" thickBot="1"/>
    <row r="67" spans="1:13" ht="20.100000000000001" customHeight="1" thickBot="1">
      <c r="B67" s="4" t="s">
        <v>45</v>
      </c>
      <c r="C67" s="56">
        <f>ROUND(1/3600000*E65*G65*I65/2*M65,5)</f>
        <v>0</v>
      </c>
      <c r="D67" s="17" t="s">
        <v>46</v>
      </c>
      <c r="K67" s="48" t="s">
        <v>203</v>
      </c>
    </row>
    <row r="68" spans="1:13" ht="20.100000000000001" customHeight="1">
      <c r="B68" s="4"/>
      <c r="C68" s="32"/>
      <c r="D68" s="17"/>
    </row>
    <row r="69" spans="1:13" ht="21.75" customHeight="1">
      <c r="A69" s="20" t="s">
        <v>65</v>
      </c>
      <c r="B69" s="2" t="s">
        <v>66</v>
      </c>
      <c r="E69" s="14" t="s">
        <v>81</v>
      </c>
      <c r="G69" s="14" t="s">
        <v>186</v>
      </c>
      <c r="I69" s="44" t="s">
        <v>82</v>
      </c>
      <c r="M69" s="21"/>
    </row>
    <row r="70" spans="1:13" ht="18" customHeight="1">
      <c r="B70" s="16" t="s">
        <v>63</v>
      </c>
      <c r="C70" s="31" t="s">
        <v>55</v>
      </c>
      <c r="D70" s="3" t="s">
        <v>43</v>
      </c>
      <c r="E70" s="35">
        <f>C38</f>
        <v>0.6</v>
      </c>
      <c r="F70" s="3" t="s">
        <v>43</v>
      </c>
      <c r="G70" s="35">
        <f>C50</f>
        <v>100</v>
      </c>
      <c r="H70" s="3" t="s">
        <v>43</v>
      </c>
      <c r="I70" s="89">
        <f>C36</f>
        <v>0</v>
      </c>
      <c r="J70" s="3"/>
      <c r="K70" s="111" t="s">
        <v>203</v>
      </c>
      <c r="L70" s="3"/>
      <c r="M70" s="25"/>
    </row>
    <row r="71" spans="1:13" ht="7.5" customHeight="1" thickBot="1"/>
    <row r="72" spans="1:13" ht="18" customHeight="1" thickBot="1">
      <c r="B72" s="4" t="s">
        <v>45</v>
      </c>
      <c r="C72" s="56">
        <f>ROUND(1/3600000*E70*G70*I70,5)</f>
        <v>0</v>
      </c>
      <c r="D72" s="17" t="s">
        <v>46</v>
      </c>
    </row>
    <row r="73" spans="1:13" ht="20.100000000000001" customHeight="1">
      <c r="B73" s="4"/>
      <c r="C73" s="95"/>
      <c r="D73" s="17"/>
    </row>
    <row r="74" spans="1:13" ht="21.75" customHeight="1">
      <c r="A74" s="20" t="s">
        <v>192</v>
      </c>
      <c r="B74" s="2" t="s">
        <v>190</v>
      </c>
      <c r="E74" s="14" t="s">
        <v>191</v>
      </c>
      <c r="G74" s="14" t="s">
        <v>79</v>
      </c>
      <c r="I74" s="44" t="s">
        <v>189</v>
      </c>
      <c r="M74" s="21"/>
    </row>
    <row r="75" spans="1:13" ht="18" customHeight="1">
      <c r="B75" s="16" t="s">
        <v>63</v>
      </c>
      <c r="C75" s="31" t="s">
        <v>55</v>
      </c>
      <c r="D75" s="3" t="s">
        <v>43</v>
      </c>
      <c r="E75" s="105">
        <f>C42</f>
        <v>0.5</v>
      </c>
      <c r="F75" s="3" t="s">
        <v>43</v>
      </c>
      <c r="G75" s="104">
        <f>C50</f>
        <v>100</v>
      </c>
      <c r="H75" s="3" t="s">
        <v>43</v>
      </c>
      <c r="I75" s="89">
        <f>C40</f>
        <v>0</v>
      </c>
      <c r="J75" s="3"/>
      <c r="K75" s="111" t="s">
        <v>203</v>
      </c>
      <c r="L75" s="3"/>
      <c r="M75" s="25"/>
    </row>
    <row r="76" spans="1:13" ht="7.5" customHeight="1" thickBot="1"/>
    <row r="77" spans="1:13" ht="18" customHeight="1" thickBot="1">
      <c r="B77" s="4" t="s">
        <v>45</v>
      </c>
      <c r="C77" s="56">
        <f>ROUND(1/3600000*E75*G75*I75,5)</f>
        <v>0</v>
      </c>
      <c r="D77" s="17" t="s">
        <v>46</v>
      </c>
    </row>
    <row r="78" spans="1:13" ht="20.100000000000001" customHeight="1" thickBot="1">
      <c r="B78" s="4"/>
      <c r="C78" s="95"/>
      <c r="D78" s="17"/>
    </row>
    <row r="79" spans="1:13" ht="18" customHeight="1" thickBot="1">
      <c r="B79" s="357" t="s">
        <v>193</v>
      </c>
      <c r="C79" s="357"/>
      <c r="D79" s="358"/>
      <c r="E79" s="199">
        <f>C58+C62+C67+C72</f>
        <v>0</v>
      </c>
      <c r="F79" s="17" t="s">
        <v>39</v>
      </c>
      <c r="G79" s="2" t="s">
        <v>179</v>
      </c>
    </row>
    <row r="80" spans="1:13" ht="20.100000000000001" customHeight="1"/>
    <row r="81" spans="1:12" ht="20.100000000000001" customHeight="1">
      <c r="A81" s="1" t="s">
        <v>10</v>
      </c>
    </row>
    <row r="82" spans="1:12" ht="7.5" customHeight="1" thickBot="1">
      <c r="A82" s="1"/>
    </row>
    <row r="83" spans="1:12" ht="18" customHeight="1" thickBot="1">
      <c r="B83" s="33" t="s">
        <v>404</v>
      </c>
      <c r="C83" s="22" t="e">
        <f>ROUND(0.7*I85*K88,5)</f>
        <v>#DIV/0!</v>
      </c>
      <c r="D83" s="17" t="s">
        <v>39</v>
      </c>
      <c r="E83" s="2" t="s">
        <v>178</v>
      </c>
      <c r="F83" s="3">
        <v>0.7</v>
      </c>
      <c r="G83" s="2" t="s">
        <v>47</v>
      </c>
    </row>
    <row r="84" spans="1:12" ht="7.5" customHeight="1">
      <c r="F84" s="3"/>
    </row>
    <row r="85" spans="1:12" ht="18" customHeight="1">
      <c r="F85" s="3" t="s">
        <v>48</v>
      </c>
      <c r="G85" s="6" t="s">
        <v>83</v>
      </c>
      <c r="H85" s="3" t="s">
        <v>51</v>
      </c>
      <c r="I85" s="52">
        <f>J24</f>
        <v>0</v>
      </c>
    </row>
    <row r="86" spans="1:12" ht="7.5" customHeight="1">
      <c r="F86" s="3"/>
      <c r="G86" s="17"/>
      <c r="H86" s="17"/>
    </row>
    <row r="87" spans="1:12" ht="17.25" customHeight="1">
      <c r="F87" s="5" t="s">
        <v>201</v>
      </c>
      <c r="G87" s="17"/>
      <c r="H87" s="17"/>
    </row>
    <row r="88" spans="1:12" ht="18" customHeight="1">
      <c r="F88" s="3" t="s">
        <v>49</v>
      </c>
      <c r="G88" s="6" t="s">
        <v>84</v>
      </c>
      <c r="H88" s="3" t="s">
        <v>51</v>
      </c>
      <c r="I88" s="315" t="s">
        <v>57</v>
      </c>
      <c r="J88" s="316"/>
      <c r="K88" s="331" t="e">
        <f>1/C28*(K90^(2/3))*(G26^(1/2))</f>
        <v>#DIV/0!</v>
      </c>
      <c r="L88" s="332"/>
    </row>
    <row r="89" spans="1:12" ht="7.5" customHeight="1">
      <c r="F89" s="3"/>
      <c r="G89" s="17"/>
      <c r="H89" s="17"/>
      <c r="I89" s="23"/>
      <c r="J89" s="23"/>
      <c r="K89" s="50"/>
      <c r="L89" s="50"/>
    </row>
    <row r="90" spans="1:12" ht="18" customHeight="1">
      <c r="F90" s="3" t="s">
        <v>50</v>
      </c>
      <c r="G90" s="2" t="s">
        <v>11</v>
      </c>
      <c r="H90" s="3" t="s">
        <v>51</v>
      </c>
      <c r="I90" s="3" t="s">
        <v>58</v>
      </c>
      <c r="J90" s="3" t="s">
        <v>51</v>
      </c>
      <c r="K90" s="333" t="e">
        <f>I85/K92</f>
        <v>#DIV/0!</v>
      </c>
      <c r="L90" s="334"/>
    </row>
    <row r="91" spans="1:12" ht="7.5" customHeight="1">
      <c r="F91" s="3"/>
      <c r="H91" s="3"/>
      <c r="I91" s="3"/>
      <c r="J91" s="3"/>
      <c r="K91" s="51"/>
      <c r="L91" s="50"/>
    </row>
    <row r="92" spans="1:12" ht="18" customHeight="1">
      <c r="F92" s="3" t="s">
        <v>52</v>
      </c>
      <c r="G92" s="2" t="s">
        <v>12</v>
      </c>
      <c r="H92" s="3" t="s">
        <v>53</v>
      </c>
      <c r="I92" s="3" t="s">
        <v>87</v>
      </c>
      <c r="J92" s="3" t="s">
        <v>51</v>
      </c>
      <c r="K92" s="323">
        <f>C24*2+E24</f>
        <v>0</v>
      </c>
      <c r="L92" s="324"/>
    </row>
    <row r="93" spans="1:12" ht="7.5" customHeight="1">
      <c r="F93" s="3"/>
      <c r="H93" s="3"/>
      <c r="I93" s="24"/>
    </row>
    <row r="94" spans="1:12" ht="18" customHeight="1">
      <c r="F94" s="3" t="s">
        <v>54</v>
      </c>
      <c r="G94" s="2" t="s">
        <v>86</v>
      </c>
      <c r="H94" s="3" t="s">
        <v>56</v>
      </c>
      <c r="I94" s="52">
        <f>C28</f>
        <v>0</v>
      </c>
    </row>
    <row r="95" spans="1:12" ht="20.100000000000001" customHeight="1"/>
    <row r="96" spans="1:12" ht="7.5" customHeight="1"/>
    <row r="97" spans="1:10" ht="19.5" customHeight="1" thickBot="1">
      <c r="C97" s="86" t="s">
        <v>169</v>
      </c>
      <c r="E97" s="86" t="s">
        <v>170</v>
      </c>
      <c r="G97" s="77"/>
      <c r="H97" s="86"/>
    </row>
    <row r="98" spans="1:10" ht="24" customHeight="1" thickTop="1" thickBot="1">
      <c r="A98" s="53" t="s">
        <v>180</v>
      </c>
      <c r="C98" s="56" t="e">
        <f>C83</f>
        <v>#DIV/0!</v>
      </c>
      <c r="D98" s="87" t="e">
        <f>IF(C98&gt;=E98,"&gt;=","&lt;")</f>
        <v>#DIV/0!</v>
      </c>
      <c r="E98" s="56">
        <f>E79</f>
        <v>0</v>
      </c>
      <c r="F98" s="17" t="s">
        <v>39</v>
      </c>
      <c r="G98" s="92"/>
      <c r="H98" s="319" t="e">
        <f>IF(C98&gt;=E98,"全面受入可","受入一部不可")</f>
        <v>#DIV/0!</v>
      </c>
      <c r="I98" s="320"/>
      <c r="J98" s="321"/>
    </row>
    <row r="99" spans="1:10" ht="19.5" customHeight="1" thickBot="1"/>
    <row r="100" spans="1:10" ht="24" customHeight="1" thickBot="1">
      <c r="C100" s="355" t="s">
        <v>195</v>
      </c>
      <c r="D100" s="356"/>
      <c r="E100" s="94" t="e">
        <f>IF(C98&gt;=E98,"0",E98-C98)</f>
        <v>#DIV/0!</v>
      </c>
      <c r="F100" s="93" t="s">
        <v>39</v>
      </c>
    </row>
    <row r="101" spans="1:10" ht="11.25" customHeight="1"/>
    <row r="102" spans="1:10" ht="19.5" customHeight="1"/>
    <row r="103" spans="1:10" ht="20.100000000000001" customHeight="1"/>
    <row r="104" spans="1:10" ht="20.100000000000001" customHeight="1"/>
    <row r="105" spans="1:10" ht="20.100000000000001" customHeight="1"/>
    <row r="106" spans="1:10" ht="20.100000000000001" customHeight="1"/>
    <row r="107" spans="1:10" ht="20.100000000000001" customHeight="1"/>
    <row r="108" spans="1:10" ht="20.100000000000001" customHeight="1"/>
    <row r="109" spans="1:10" ht="20.100000000000001" customHeight="1"/>
    <row r="110" spans="1:10" ht="20.100000000000001" customHeight="1"/>
    <row r="111" spans="1:10" ht="20.100000000000001" customHeight="1"/>
    <row r="112" spans="1:10"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sheetData>
  <mergeCells count="11">
    <mergeCell ref="C100:D100"/>
    <mergeCell ref="H98:J98"/>
    <mergeCell ref="K92:L92"/>
    <mergeCell ref="E15:E17"/>
    <mergeCell ref="C10:J13"/>
    <mergeCell ref="J24:K24"/>
    <mergeCell ref="D48:E48"/>
    <mergeCell ref="K90:L90"/>
    <mergeCell ref="I88:J88"/>
    <mergeCell ref="K88:L88"/>
    <mergeCell ref="B79:D79"/>
  </mergeCells>
  <phoneticPr fontId="1"/>
  <pageMargins left="0.59" right="0.33" top="0.88" bottom="0.6692913385826772" header="0.42" footer="0.27559055118110237"/>
  <pageSetup paperSize="9" scale="83" orientation="portrait" horizontalDpi="300" verticalDpi="300" r:id="rId1"/>
  <headerFooter alignWithMargins="0">
    <oddHeader>&amp;F</oddHeader>
    <oddFooter>&amp;P / &amp;N ページ</oddFooter>
  </headerFooter>
  <rowBreaks count="1" manualBreakCount="1">
    <brk id="53" max="1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1"/>
  </sheetPr>
  <dimension ref="A1:P194"/>
  <sheetViews>
    <sheetView view="pageBreakPreview" zoomScaleNormal="100" zoomScaleSheetLayoutView="100" workbookViewId="0">
      <selection activeCell="C48" sqref="C48"/>
    </sheetView>
  </sheetViews>
  <sheetFormatPr defaultColWidth="9" defaultRowHeight="13.5"/>
  <cols>
    <col min="1" max="1" width="3.625" style="2" customWidth="1"/>
    <col min="2" max="2" width="23.125" style="2" customWidth="1"/>
    <col min="3" max="3" width="11.125" style="2" customWidth="1"/>
    <col min="4" max="4" width="4.125" style="3" customWidth="1"/>
    <col min="5" max="5" width="11.125" style="2" customWidth="1"/>
    <col min="6" max="6" width="4.125" style="2" customWidth="1"/>
    <col min="7" max="7" width="11.125" style="2" customWidth="1"/>
    <col min="8" max="8" width="4.125" style="2" customWidth="1"/>
    <col min="9" max="9" width="11.125" style="2" customWidth="1"/>
    <col min="10" max="12" width="4.125" style="2" customWidth="1"/>
    <col min="13" max="13" width="11.125" style="2" customWidth="1"/>
    <col min="14" max="14" width="4.75" style="2" customWidth="1"/>
    <col min="15" max="16384" width="9" style="2"/>
  </cols>
  <sheetData>
    <row r="1" spans="1:13" ht="20.100000000000001" customHeight="1">
      <c r="A1" s="41" t="s">
        <v>59</v>
      </c>
    </row>
    <row r="2" spans="1:13" ht="7.5" customHeight="1"/>
    <row r="3" spans="1:13" ht="18" customHeight="1"/>
    <row r="4" spans="1:13" ht="6.75" customHeight="1">
      <c r="C4" s="37"/>
      <c r="K4" s="37"/>
    </row>
    <row r="5" spans="1:13" ht="18" customHeight="1">
      <c r="C5" s="37"/>
      <c r="K5" s="37"/>
    </row>
    <row r="6" spans="1:13" ht="18" customHeight="1">
      <c r="C6" s="37"/>
      <c r="K6" s="37"/>
    </row>
    <row r="7" spans="1:13" ht="6.75" customHeight="1"/>
    <row r="8" spans="1:13" ht="18" customHeight="1">
      <c r="B8" s="38"/>
      <c r="C8" s="39"/>
      <c r="D8" s="40"/>
      <c r="E8" s="38"/>
      <c r="F8" s="38"/>
      <c r="G8" s="38"/>
      <c r="H8" s="38"/>
      <c r="I8" s="38"/>
      <c r="J8" s="38"/>
      <c r="K8" s="39"/>
      <c r="L8" s="38"/>
      <c r="M8" s="38"/>
    </row>
    <row r="9" spans="1:13" ht="5.25" customHeight="1">
      <c r="B9" s="201"/>
      <c r="C9" s="202"/>
      <c r="D9" s="203"/>
      <c r="E9" s="201"/>
      <c r="F9" s="201"/>
      <c r="G9" s="201"/>
      <c r="H9" s="201"/>
      <c r="I9" s="201"/>
      <c r="J9" s="201"/>
      <c r="K9" s="202"/>
      <c r="L9" s="201"/>
      <c r="M9" s="201"/>
    </row>
    <row r="10" spans="1:13" ht="18" customHeight="1">
      <c r="B10" s="204"/>
      <c r="C10" s="301"/>
      <c r="D10" s="302"/>
      <c r="E10" s="302"/>
      <c r="F10" s="302"/>
      <c r="G10" s="302"/>
      <c r="H10" s="302"/>
      <c r="I10" s="302"/>
      <c r="J10" s="303"/>
      <c r="K10" s="205"/>
      <c r="L10" s="204"/>
      <c r="M10" s="204"/>
    </row>
    <row r="11" spans="1:13" ht="18" customHeight="1">
      <c r="B11" s="204"/>
      <c r="C11" s="304"/>
      <c r="D11" s="305"/>
      <c r="E11" s="305"/>
      <c r="F11" s="305"/>
      <c r="G11" s="305"/>
      <c r="H11" s="305"/>
      <c r="I11" s="305"/>
      <c r="J11" s="306"/>
      <c r="K11" s="205"/>
      <c r="L11" s="204"/>
      <c r="M11" s="204"/>
    </row>
    <row r="12" spans="1:13" ht="18" customHeight="1">
      <c r="B12" s="204"/>
      <c r="C12" s="304"/>
      <c r="D12" s="305"/>
      <c r="E12" s="305"/>
      <c r="F12" s="305"/>
      <c r="G12" s="305"/>
      <c r="H12" s="305"/>
      <c r="I12" s="305"/>
      <c r="J12" s="306"/>
      <c r="K12" s="205"/>
      <c r="L12" s="204"/>
      <c r="M12" s="204"/>
    </row>
    <row r="13" spans="1:13" ht="18" customHeight="1">
      <c r="B13" s="201"/>
      <c r="C13" s="307"/>
      <c r="D13" s="308"/>
      <c r="E13" s="308"/>
      <c r="F13" s="308"/>
      <c r="G13" s="308"/>
      <c r="H13" s="308"/>
      <c r="I13" s="308"/>
      <c r="J13" s="309"/>
      <c r="K13" s="202"/>
      <c r="L13" s="201"/>
      <c r="M13" s="201"/>
    </row>
    <row r="14" spans="1:13" ht="5.25" customHeight="1">
      <c r="B14" s="206"/>
      <c r="C14" s="207"/>
      <c r="D14" s="208"/>
      <c r="E14" s="206"/>
      <c r="F14" s="206"/>
      <c r="G14" s="206"/>
      <c r="H14" s="206"/>
      <c r="I14" s="206"/>
      <c r="J14" s="206"/>
      <c r="K14" s="207"/>
      <c r="L14" s="206"/>
      <c r="M14" s="206"/>
    </row>
    <row r="15" spans="1:13" ht="18" customHeight="1">
      <c r="C15" s="37"/>
      <c r="E15" s="300"/>
      <c r="K15" s="37"/>
    </row>
    <row r="16" spans="1:13" ht="18" customHeight="1">
      <c r="C16" s="37"/>
      <c r="E16" s="294"/>
      <c r="K16" s="37"/>
    </row>
    <row r="17" spans="1:13" ht="18" customHeight="1">
      <c r="C17" s="37"/>
      <c r="E17" s="295"/>
      <c r="K17" s="37"/>
    </row>
    <row r="18" spans="1:13" ht="18" customHeight="1"/>
    <row r="19" spans="1:13" ht="18" customHeight="1"/>
    <row r="20" spans="1:13" ht="18" customHeight="1" thickBot="1"/>
    <row r="21" spans="1:13" ht="18" customHeight="1" thickBot="1">
      <c r="I21" s="119"/>
      <c r="J21" s="2" t="s">
        <v>1</v>
      </c>
    </row>
    <row r="22" spans="1:13" ht="20.100000000000001" customHeight="1">
      <c r="A22" s="1"/>
      <c r="B22" s="53" t="s">
        <v>387</v>
      </c>
    </row>
    <row r="23" spans="1:13" ht="20.100000000000001" customHeight="1" thickBot="1">
      <c r="C23" s="34" t="s">
        <v>345</v>
      </c>
      <c r="D23" s="34"/>
      <c r="E23" s="34"/>
    </row>
    <row r="24" spans="1:13" ht="18" customHeight="1" thickBot="1">
      <c r="A24" s="4" t="s">
        <v>382</v>
      </c>
      <c r="B24" s="2" t="s">
        <v>346</v>
      </c>
      <c r="C24" s="127"/>
      <c r="D24" s="121" t="s">
        <v>91</v>
      </c>
      <c r="E24" s="8" t="s">
        <v>92</v>
      </c>
      <c r="G24" s="341" t="s">
        <v>4</v>
      </c>
      <c r="H24" s="342"/>
      <c r="I24" s="144">
        <f>3.14159*(C24^2)/4</f>
        <v>0</v>
      </c>
      <c r="J24" s="2" t="s">
        <v>93</v>
      </c>
      <c r="M24" s="2" t="s">
        <v>284</v>
      </c>
    </row>
    <row r="25" spans="1:13" ht="6" customHeight="1" thickBot="1">
      <c r="A25" s="4"/>
      <c r="C25" s="99"/>
      <c r="E25" s="7"/>
      <c r="F25" s="7"/>
      <c r="J25" s="4"/>
      <c r="K25" s="4"/>
    </row>
    <row r="26" spans="1:13" ht="18" customHeight="1" thickBot="1">
      <c r="A26" s="4" t="s">
        <v>94</v>
      </c>
      <c r="B26" s="2" t="s">
        <v>355</v>
      </c>
      <c r="C26" s="123"/>
      <c r="D26" s="3" t="s">
        <v>285</v>
      </c>
      <c r="E26" s="8" t="s">
        <v>286</v>
      </c>
      <c r="F26" s="8"/>
      <c r="G26" s="30">
        <f>C26/100</f>
        <v>0</v>
      </c>
      <c r="H26" s="9"/>
      <c r="J26" s="4"/>
      <c r="K26" s="4"/>
      <c r="M26" s="2" t="s">
        <v>287</v>
      </c>
    </row>
    <row r="27" spans="1:13" ht="6" customHeight="1" thickBot="1">
      <c r="A27" s="4"/>
      <c r="C27" s="85"/>
      <c r="D27" s="10"/>
      <c r="E27" s="11"/>
      <c r="F27" s="11"/>
      <c r="G27" s="9"/>
      <c r="H27" s="9"/>
      <c r="J27" s="4"/>
      <c r="K27" s="4"/>
    </row>
    <row r="28" spans="1:13" ht="18" customHeight="1" thickBot="1">
      <c r="A28" s="4" t="s">
        <v>288</v>
      </c>
      <c r="B28" s="2" t="s">
        <v>348</v>
      </c>
      <c r="C28" s="124"/>
      <c r="D28" s="155" t="s">
        <v>412</v>
      </c>
      <c r="E28" s="156" t="s">
        <v>414</v>
      </c>
      <c r="F28" s="11"/>
      <c r="G28" s="9"/>
      <c r="H28" s="9"/>
      <c r="J28" s="4"/>
      <c r="K28" s="4"/>
      <c r="M28" s="2" t="s">
        <v>289</v>
      </c>
    </row>
    <row r="29" spans="1:13" ht="6" customHeight="1" thickBot="1">
      <c r="A29" s="4"/>
      <c r="C29" s="84"/>
      <c r="J29" s="4"/>
      <c r="K29" s="4"/>
    </row>
    <row r="30" spans="1:13" ht="18" customHeight="1" thickBot="1">
      <c r="A30" s="4" t="s">
        <v>98</v>
      </c>
      <c r="B30" s="2" t="s">
        <v>69</v>
      </c>
      <c r="C30" s="124"/>
      <c r="D30" s="5" t="s">
        <v>99</v>
      </c>
      <c r="J30" s="4"/>
      <c r="K30" s="4"/>
      <c r="M30" s="2" t="s">
        <v>290</v>
      </c>
    </row>
    <row r="31" spans="1:13" ht="6" customHeight="1" thickBot="1">
      <c r="A31" s="4"/>
      <c r="C31" s="84"/>
      <c r="D31" s="5"/>
      <c r="J31" s="4"/>
      <c r="K31" s="4"/>
    </row>
    <row r="32" spans="1:13" ht="18" customHeight="1" thickBot="1">
      <c r="A32" s="4" t="s">
        <v>100</v>
      </c>
      <c r="B32" s="2" t="s">
        <v>3</v>
      </c>
      <c r="C32" s="123"/>
      <c r="D32" s="5" t="s">
        <v>101</v>
      </c>
      <c r="J32" s="4"/>
      <c r="K32" s="4"/>
      <c r="M32" s="2" t="s">
        <v>291</v>
      </c>
    </row>
    <row r="33" spans="1:15" ht="6" customHeight="1">
      <c r="A33" s="4"/>
      <c r="C33" s="100"/>
      <c r="J33" s="4"/>
      <c r="K33" s="4"/>
    </row>
    <row r="34" spans="1:15" ht="18" customHeight="1">
      <c r="A34" s="4" t="s">
        <v>102</v>
      </c>
      <c r="B34" s="42" t="s">
        <v>67</v>
      </c>
      <c r="C34" s="80">
        <v>0.9</v>
      </c>
      <c r="D34" s="5"/>
      <c r="M34" s="2" t="s">
        <v>292</v>
      </c>
      <c r="O34"/>
    </row>
    <row r="35" spans="1:15" ht="6" customHeight="1" thickBot="1">
      <c r="A35" s="4"/>
      <c r="B35" s="6"/>
      <c r="C35" s="100"/>
      <c r="J35" s="4"/>
      <c r="K35" s="4"/>
    </row>
    <row r="36" spans="1:15" ht="18" customHeight="1" thickBot="1">
      <c r="A36" s="4" t="s">
        <v>34</v>
      </c>
      <c r="B36" s="42" t="s">
        <v>70</v>
      </c>
      <c r="C36" s="123"/>
      <c r="D36" s="5" t="s">
        <v>356</v>
      </c>
      <c r="M36" s="2" t="s">
        <v>357</v>
      </c>
      <c r="O36"/>
    </row>
    <row r="37" spans="1:15" ht="6" customHeight="1">
      <c r="A37" s="4"/>
      <c r="C37" s="101"/>
      <c r="D37" s="7"/>
      <c r="E37" s="7"/>
      <c r="F37" s="3"/>
      <c r="H37" s="12"/>
    </row>
    <row r="38" spans="1:15" ht="18" customHeight="1">
      <c r="A38" s="4" t="s">
        <v>103</v>
      </c>
      <c r="B38" s="42" t="s">
        <v>71</v>
      </c>
      <c r="C38" s="80">
        <v>0.6</v>
      </c>
      <c r="D38" s="7"/>
      <c r="E38" s="7"/>
      <c r="F38" s="3"/>
      <c r="H38" s="12"/>
      <c r="I38" s="3"/>
      <c r="M38" s="2" t="s">
        <v>358</v>
      </c>
    </row>
    <row r="39" spans="1:15" ht="6" customHeight="1" thickBot="1">
      <c r="A39" s="4"/>
      <c r="B39" s="42"/>
      <c r="C39" s="85"/>
      <c r="D39" s="7"/>
      <c r="E39" s="7"/>
      <c r="F39" s="3"/>
      <c r="H39" s="12"/>
      <c r="I39" s="3"/>
    </row>
    <row r="40" spans="1:15" ht="18" customHeight="1" thickBot="1">
      <c r="A40" s="4" t="s">
        <v>103</v>
      </c>
      <c r="B40" s="42" t="s">
        <v>181</v>
      </c>
      <c r="C40" s="123"/>
      <c r="D40" s="5" t="s">
        <v>359</v>
      </c>
      <c r="E40" s="7"/>
      <c r="F40" s="3"/>
      <c r="H40" s="12"/>
      <c r="I40" s="3"/>
      <c r="M40" s="2" t="s">
        <v>360</v>
      </c>
    </row>
    <row r="41" spans="1:15" ht="6" customHeight="1">
      <c r="A41" s="4"/>
      <c r="C41" s="101"/>
      <c r="D41" s="7"/>
      <c r="E41" s="7"/>
      <c r="F41" s="3"/>
      <c r="H41" s="12"/>
      <c r="I41" s="3"/>
    </row>
    <row r="42" spans="1:15" ht="19.5" customHeight="1">
      <c r="A42" s="4" t="s">
        <v>361</v>
      </c>
      <c r="B42" s="42" t="s">
        <v>182</v>
      </c>
      <c r="C42" s="80">
        <v>0.5</v>
      </c>
      <c r="D42" s="7"/>
      <c r="E42" s="7"/>
      <c r="F42" s="3"/>
      <c r="H42" s="12"/>
      <c r="I42" s="3"/>
      <c r="M42" s="2" t="s">
        <v>362</v>
      </c>
    </row>
    <row r="43" spans="1:15" ht="6" customHeight="1" thickBot="1">
      <c r="A43" s="4"/>
      <c r="C43" s="101"/>
      <c r="D43" s="7"/>
      <c r="E43" s="7"/>
      <c r="F43" s="3"/>
      <c r="H43" s="12"/>
    </row>
    <row r="44" spans="1:15" ht="18" customHeight="1" thickBot="1">
      <c r="A44" s="4" t="s">
        <v>361</v>
      </c>
      <c r="B44" s="13" t="s">
        <v>6</v>
      </c>
      <c r="C44" s="123"/>
      <c r="D44" s="5" t="s">
        <v>104</v>
      </c>
      <c r="M44" s="2" t="s">
        <v>363</v>
      </c>
    </row>
    <row r="45" spans="1:15" ht="6" customHeight="1">
      <c r="A45" s="4"/>
      <c r="C45" s="101"/>
      <c r="D45" s="7"/>
      <c r="E45" s="7"/>
      <c r="F45" s="3"/>
      <c r="H45" s="12"/>
    </row>
    <row r="46" spans="1:15" ht="18" customHeight="1">
      <c r="A46" s="4" t="s">
        <v>105</v>
      </c>
      <c r="B46" s="6" t="s">
        <v>0</v>
      </c>
      <c r="C46" s="108">
        <v>0.9</v>
      </c>
      <c r="D46" s="96"/>
      <c r="E46" s="26"/>
      <c r="F46" s="97"/>
      <c r="G46" s="98"/>
      <c r="M46" s="2" t="s">
        <v>364</v>
      </c>
    </row>
    <row r="47" spans="1:15" ht="6" customHeight="1" thickBot="1">
      <c r="A47" s="4"/>
      <c r="C47" s="101"/>
      <c r="D47" s="7"/>
      <c r="E47" s="7"/>
      <c r="F47" s="3"/>
      <c r="H47" s="12"/>
    </row>
    <row r="48" spans="1:15" ht="25.5" customHeight="1" thickBot="1">
      <c r="A48" s="4" t="s">
        <v>29</v>
      </c>
      <c r="B48" s="36" t="s">
        <v>30</v>
      </c>
      <c r="C48" s="128"/>
      <c r="D48" s="312" t="s">
        <v>7</v>
      </c>
      <c r="E48" s="312"/>
      <c r="H48" s="9"/>
      <c r="I48" s="9"/>
      <c r="J48" s="9"/>
      <c r="K48" s="9"/>
      <c r="M48" s="2" t="s">
        <v>383</v>
      </c>
    </row>
    <row r="49" spans="1:13" ht="6" customHeight="1">
      <c r="B49" s="36"/>
      <c r="C49" s="84"/>
    </row>
    <row r="50" spans="1:13" ht="18" customHeight="1">
      <c r="A50" s="4" t="s">
        <v>382</v>
      </c>
      <c r="B50" s="13" t="s">
        <v>5</v>
      </c>
      <c r="C50" s="103">
        <v>100</v>
      </c>
      <c r="D50" s="5" t="s">
        <v>108</v>
      </c>
      <c r="M50" s="2" t="s">
        <v>365</v>
      </c>
    </row>
    <row r="51" spans="1:13" ht="6" customHeight="1">
      <c r="A51" s="4"/>
      <c r="B51" s="13"/>
      <c r="C51" s="29"/>
      <c r="D51" s="5"/>
    </row>
    <row r="52" spans="1:13" ht="19.5" customHeight="1">
      <c r="A52" s="4"/>
      <c r="B52" s="13"/>
      <c r="C52" s="29"/>
      <c r="D52" s="5"/>
    </row>
    <row r="53" spans="1:13" ht="19.5" customHeight="1">
      <c r="A53" s="4"/>
      <c r="B53" s="13"/>
      <c r="C53" s="29"/>
      <c r="D53" s="5"/>
    </row>
    <row r="54" spans="1:13" ht="20.100000000000001" customHeight="1">
      <c r="A54" s="1" t="s">
        <v>202</v>
      </c>
    </row>
    <row r="55" spans="1:13" ht="20.100000000000001" customHeight="1">
      <c r="E55" s="14" t="s">
        <v>366</v>
      </c>
      <c r="F55" s="15"/>
      <c r="G55" s="14" t="s">
        <v>367</v>
      </c>
      <c r="H55" s="15"/>
      <c r="I55" s="14" t="s">
        <v>368</v>
      </c>
      <c r="J55" s="14"/>
    </row>
    <row r="56" spans="1:13" ht="18" customHeight="1">
      <c r="A56" s="20" t="s">
        <v>369</v>
      </c>
      <c r="B56" s="16" t="s">
        <v>36</v>
      </c>
      <c r="C56" s="31" t="s">
        <v>109</v>
      </c>
      <c r="D56" s="3" t="s">
        <v>37</v>
      </c>
      <c r="E56" s="35">
        <f>C46</f>
        <v>0.9</v>
      </c>
      <c r="F56" s="17" t="s">
        <v>37</v>
      </c>
      <c r="G56" s="35">
        <f>C50</f>
        <v>100</v>
      </c>
      <c r="H56" s="17" t="s">
        <v>37</v>
      </c>
      <c r="I56" s="89">
        <f>C44</f>
        <v>0</v>
      </c>
      <c r="J56" s="3"/>
      <c r="K56" s="48" t="s">
        <v>370</v>
      </c>
    </row>
    <row r="57" spans="1:13" ht="7.5" customHeight="1" thickBot="1">
      <c r="B57" s="4"/>
      <c r="C57" s="18"/>
      <c r="E57" s="3"/>
      <c r="F57" s="17"/>
      <c r="G57" s="3"/>
      <c r="H57" s="17"/>
      <c r="I57" s="3"/>
      <c r="J57" s="3"/>
    </row>
    <row r="58" spans="1:13" ht="18" customHeight="1" thickBot="1">
      <c r="B58" s="4" t="s">
        <v>38</v>
      </c>
      <c r="C58" s="56">
        <f>ROUND(1/3600000*E56*G56*I56,5)</f>
        <v>0</v>
      </c>
      <c r="D58" s="17" t="s">
        <v>39</v>
      </c>
    </row>
    <row r="59" spans="1:13" ht="20.100000000000001" customHeight="1"/>
    <row r="60" spans="1:13" ht="20.100000000000001" customHeight="1">
      <c r="A60" s="20" t="s">
        <v>371</v>
      </c>
      <c r="B60" s="2" t="s">
        <v>188</v>
      </c>
    </row>
    <row r="61" spans="1:13" ht="7.5" customHeight="1" thickBot="1">
      <c r="A61" s="4"/>
    </row>
    <row r="62" spans="1:13" ht="18" customHeight="1" thickBot="1">
      <c r="B62" s="20" t="s">
        <v>38</v>
      </c>
      <c r="C62" s="56">
        <f>ROUND(C48/(24*60*60),5)</f>
        <v>0</v>
      </c>
      <c r="D62" s="17" t="s">
        <v>39</v>
      </c>
    </row>
    <row r="63" spans="1:13" ht="20.100000000000001" customHeight="1">
      <c r="B63" s="20"/>
      <c r="C63" s="19"/>
      <c r="D63" s="17"/>
    </row>
    <row r="64" spans="1:13" ht="21.75" customHeight="1">
      <c r="A64" s="20" t="s">
        <v>372</v>
      </c>
      <c r="B64" s="2" t="s">
        <v>64</v>
      </c>
      <c r="E64" s="44" t="s">
        <v>110</v>
      </c>
      <c r="G64" s="14" t="s">
        <v>367</v>
      </c>
      <c r="I64" s="14" t="s">
        <v>111</v>
      </c>
      <c r="M64" s="21" t="s">
        <v>8</v>
      </c>
    </row>
    <row r="65" spans="1:13" ht="18" customHeight="1">
      <c r="B65" s="16" t="s">
        <v>63</v>
      </c>
      <c r="C65" s="31" t="s">
        <v>112</v>
      </c>
      <c r="D65" s="3" t="s">
        <v>113</v>
      </c>
      <c r="E65" s="35">
        <f>C34</f>
        <v>0.9</v>
      </c>
      <c r="F65" s="3" t="s">
        <v>113</v>
      </c>
      <c r="G65" s="35">
        <f>C50</f>
        <v>100</v>
      </c>
      <c r="H65" s="3" t="s">
        <v>113</v>
      </c>
      <c r="I65" s="107">
        <f>C30</f>
        <v>0</v>
      </c>
      <c r="J65" s="3" t="s">
        <v>114</v>
      </c>
      <c r="K65" s="45">
        <v>2</v>
      </c>
      <c r="L65" s="3" t="s">
        <v>113</v>
      </c>
      <c r="M65" s="89">
        <f>C32</f>
        <v>0</v>
      </c>
    </row>
    <row r="66" spans="1:13" ht="7.5" customHeight="1" thickBot="1"/>
    <row r="67" spans="1:13" ht="20.100000000000001" customHeight="1" thickBot="1">
      <c r="B67" s="4" t="s">
        <v>115</v>
      </c>
      <c r="C67" s="56">
        <f>ROUND(1/3600000*E65*G65*I65/2*M65,5)</f>
        <v>0</v>
      </c>
      <c r="D67" s="17" t="s">
        <v>116</v>
      </c>
      <c r="K67" s="48" t="s">
        <v>373</v>
      </c>
    </row>
    <row r="68" spans="1:13" ht="20.100000000000001" customHeight="1">
      <c r="B68" s="4"/>
      <c r="C68" s="32"/>
      <c r="D68" s="17"/>
    </row>
    <row r="69" spans="1:13" ht="21.75" customHeight="1">
      <c r="A69" s="20" t="s">
        <v>374</v>
      </c>
      <c r="B69" s="2" t="s">
        <v>66</v>
      </c>
      <c r="E69" s="14" t="s">
        <v>81</v>
      </c>
      <c r="G69" s="14" t="s">
        <v>384</v>
      </c>
      <c r="I69" s="44" t="s">
        <v>82</v>
      </c>
      <c r="M69" s="21"/>
    </row>
    <row r="70" spans="1:13" ht="18" customHeight="1">
      <c r="B70" s="16" t="s">
        <v>63</v>
      </c>
      <c r="C70" s="31" t="s">
        <v>112</v>
      </c>
      <c r="D70" s="3" t="s">
        <v>113</v>
      </c>
      <c r="E70" s="35">
        <f>C38</f>
        <v>0.6</v>
      </c>
      <c r="F70" s="3" t="s">
        <v>113</v>
      </c>
      <c r="G70" s="35">
        <f>C50</f>
        <v>100</v>
      </c>
      <c r="H70" s="3" t="s">
        <v>113</v>
      </c>
      <c r="I70" s="89">
        <f>C36</f>
        <v>0</v>
      </c>
      <c r="J70" s="3"/>
      <c r="K70" s="111" t="s">
        <v>373</v>
      </c>
      <c r="L70" s="3"/>
      <c r="M70" s="25"/>
    </row>
    <row r="71" spans="1:13" ht="7.5" customHeight="1" thickBot="1"/>
    <row r="72" spans="1:13" ht="18" customHeight="1" thickBot="1">
      <c r="B72" s="4" t="s">
        <v>115</v>
      </c>
      <c r="C72" s="56">
        <f>ROUND(1/3600000*E70*G70*I70,5)</f>
        <v>0</v>
      </c>
      <c r="D72" s="17" t="s">
        <v>116</v>
      </c>
    </row>
    <row r="73" spans="1:13" ht="20.100000000000001" customHeight="1">
      <c r="B73" s="4"/>
      <c r="C73" s="95"/>
      <c r="D73" s="17"/>
    </row>
    <row r="74" spans="1:13" ht="21.75" customHeight="1">
      <c r="A74" s="20" t="s">
        <v>375</v>
      </c>
      <c r="B74" s="2" t="s">
        <v>190</v>
      </c>
      <c r="E74" s="14" t="s">
        <v>191</v>
      </c>
      <c r="G74" s="14" t="s">
        <v>385</v>
      </c>
      <c r="I74" s="44" t="s">
        <v>189</v>
      </c>
      <c r="M74" s="21"/>
    </row>
    <row r="75" spans="1:13" ht="18" customHeight="1">
      <c r="B75" s="16" t="s">
        <v>63</v>
      </c>
      <c r="C75" s="31" t="s">
        <v>112</v>
      </c>
      <c r="D75" s="3" t="s">
        <v>113</v>
      </c>
      <c r="E75" s="105">
        <f>C42</f>
        <v>0.5</v>
      </c>
      <c r="F75" s="3" t="s">
        <v>113</v>
      </c>
      <c r="G75" s="104">
        <f>C50</f>
        <v>100</v>
      </c>
      <c r="H75" s="3" t="s">
        <v>113</v>
      </c>
      <c r="I75" s="89">
        <f>C40</f>
        <v>0</v>
      </c>
      <c r="J75" s="3"/>
      <c r="K75" s="111" t="s">
        <v>373</v>
      </c>
      <c r="L75" s="3"/>
      <c r="M75" s="25"/>
    </row>
    <row r="76" spans="1:13" ht="7.5" customHeight="1" thickBot="1"/>
    <row r="77" spans="1:13" ht="18" customHeight="1" thickBot="1">
      <c r="B77" s="4" t="s">
        <v>115</v>
      </c>
      <c r="C77" s="56">
        <f>ROUND(1/3600000*E75*G75*I75,5)</f>
        <v>0</v>
      </c>
      <c r="D77" s="17" t="s">
        <v>116</v>
      </c>
    </row>
    <row r="78" spans="1:13" ht="20.100000000000001" customHeight="1" thickBot="1">
      <c r="B78" s="4"/>
      <c r="C78" s="95"/>
      <c r="D78" s="17"/>
    </row>
    <row r="79" spans="1:13" ht="18" customHeight="1" thickBot="1">
      <c r="B79" s="357" t="s">
        <v>193</v>
      </c>
      <c r="C79" s="357"/>
      <c r="D79" s="358"/>
      <c r="E79" s="199">
        <f>C58+C62+C67+C72</f>
        <v>0</v>
      </c>
      <c r="F79" s="17" t="s">
        <v>39</v>
      </c>
      <c r="G79" s="2" t="s">
        <v>376</v>
      </c>
    </row>
    <row r="80" spans="1:13" ht="20.100000000000001" customHeight="1"/>
    <row r="81" spans="1:16" ht="20.100000000000001" customHeight="1">
      <c r="A81" s="1" t="s">
        <v>377</v>
      </c>
    </row>
    <row r="82" spans="1:16" ht="7.5" customHeight="1" thickBot="1">
      <c r="A82" s="1"/>
    </row>
    <row r="83" spans="1:16" ht="18" customHeight="1" thickBot="1">
      <c r="B83" s="33" t="s">
        <v>404</v>
      </c>
      <c r="C83" s="22" t="e">
        <f>ROUND(0.7*I85*K88,5)</f>
        <v>#DIV/0!</v>
      </c>
      <c r="D83" s="17" t="s">
        <v>117</v>
      </c>
      <c r="E83" s="2" t="s">
        <v>178</v>
      </c>
      <c r="F83" s="3">
        <v>0.7</v>
      </c>
      <c r="G83" s="2" t="s">
        <v>118</v>
      </c>
    </row>
    <row r="84" spans="1:16" ht="7.5" customHeight="1">
      <c r="F84" s="3"/>
    </row>
    <row r="85" spans="1:16" ht="18" customHeight="1">
      <c r="F85" s="3" t="s">
        <v>88</v>
      </c>
      <c r="G85" s="6" t="s">
        <v>83</v>
      </c>
      <c r="H85" s="3" t="s">
        <v>119</v>
      </c>
      <c r="I85" s="145">
        <f>I24</f>
        <v>0</v>
      </c>
    </row>
    <row r="86" spans="1:16" ht="7.5" customHeight="1">
      <c r="F86" s="3"/>
      <c r="G86" s="17"/>
      <c r="H86" s="17"/>
    </row>
    <row r="87" spans="1:16" ht="17.25" customHeight="1">
      <c r="F87" s="5" t="s">
        <v>201</v>
      </c>
      <c r="G87" s="17"/>
      <c r="H87" s="17"/>
      <c r="O87" s="7"/>
      <c r="P87" s="7"/>
    </row>
    <row r="88" spans="1:16" ht="18" customHeight="1">
      <c r="F88" s="3" t="s">
        <v>304</v>
      </c>
      <c r="G88" s="6" t="s">
        <v>84</v>
      </c>
      <c r="H88" s="3" t="s">
        <v>121</v>
      </c>
      <c r="I88" s="315" t="s">
        <v>122</v>
      </c>
      <c r="J88" s="316"/>
      <c r="K88" s="331" t="e">
        <f>1/C28*(K90^(2/3))*(G26^(1/2))</f>
        <v>#DIV/0!</v>
      </c>
      <c r="L88" s="332"/>
      <c r="O88" s="146"/>
      <c r="P88" s="146"/>
    </row>
    <row r="89" spans="1:16" ht="7.5" customHeight="1">
      <c r="F89" s="3"/>
      <c r="G89" s="17"/>
      <c r="H89" s="17"/>
      <c r="I89" s="23"/>
      <c r="J89" s="23"/>
      <c r="K89" s="50"/>
      <c r="L89" s="50"/>
    </row>
    <row r="90" spans="1:16" ht="18" customHeight="1">
      <c r="F90" s="3" t="s">
        <v>123</v>
      </c>
      <c r="G90" s="2" t="s">
        <v>11</v>
      </c>
      <c r="H90" s="3" t="s">
        <v>124</v>
      </c>
      <c r="I90" s="3" t="s">
        <v>125</v>
      </c>
      <c r="J90" s="3" t="s">
        <v>124</v>
      </c>
      <c r="K90" s="333" t="e">
        <f>I85/K92</f>
        <v>#DIV/0!</v>
      </c>
      <c r="L90" s="334"/>
    </row>
    <row r="91" spans="1:16" ht="7.5" customHeight="1">
      <c r="F91" s="3"/>
      <c r="H91" s="3"/>
      <c r="I91" s="3"/>
      <c r="J91" s="3"/>
      <c r="K91" s="51"/>
      <c r="L91" s="50"/>
    </row>
    <row r="92" spans="1:16" ht="18" customHeight="1">
      <c r="F92" s="3" t="s">
        <v>126</v>
      </c>
      <c r="G92" s="2" t="s">
        <v>12</v>
      </c>
      <c r="H92" s="3" t="s">
        <v>124</v>
      </c>
      <c r="I92" s="3" t="s">
        <v>354</v>
      </c>
      <c r="J92" s="3" t="s">
        <v>124</v>
      </c>
      <c r="K92" s="345">
        <f>PI()*C24</f>
        <v>0</v>
      </c>
      <c r="L92" s="346"/>
    </row>
    <row r="93" spans="1:16" ht="7.5" customHeight="1">
      <c r="F93" s="3"/>
      <c r="H93" s="3"/>
      <c r="I93" s="24"/>
    </row>
    <row r="94" spans="1:16" ht="18" customHeight="1">
      <c r="F94" s="3" t="s">
        <v>128</v>
      </c>
      <c r="G94" s="2" t="s">
        <v>86</v>
      </c>
      <c r="H94" s="3" t="s">
        <v>56</v>
      </c>
      <c r="I94" s="52">
        <f>C28</f>
        <v>0</v>
      </c>
    </row>
    <row r="95" spans="1:16" ht="20.100000000000001" customHeight="1"/>
    <row r="96" spans="1:16" ht="7.5" customHeight="1"/>
    <row r="97" spans="1:10" ht="19.5" customHeight="1" thickBot="1">
      <c r="C97" s="86" t="s">
        <v>378</v>
      </c>
      <c r="E97" s="86" t="s">
        <v>379</v>
      </c>
      <c r="G97" s="77"/>
      <c r="H97" s="86"/>
    </row>
    <row r="98" spans="1:10" ht="24" customHeight="1" thickTop="1" thickBot="1">
      <c r="A98" s="53" t="s">
        <v>180</v>
      </c>
      <c r="C98" s="56" t="e">
        <f>C83</f>
        <v>#DIV/0!</v>
      </c>
      <c r="D98" s="87" t="e">
        <f>IF(C98&gt;=E98,"&gt;=","&lt;")</f>
        <v>#DIV/0!</v>
      </c>
      <c r="E98" s="56">
        <f>E79</f>
        <v>0</v>
      </c>
      <c r="F98" s="17" t="s">
        <v>380</v>
      </c>
      <c r="G98" s="92"/>
      <c r="H98" s="319" t="e">
        <f>IF(C98&gt;=E98,"全面受入可","受入一部不可")</f>
        <v>#DIV/0!</v>
      </c>
      <c r="I98" s="320"/>
      <c r="J98" s="321"/>
    </row>
    <row r="99" spans="1:10" ht="19.5" customHeight="1" thickBot="1"/>
    <row r="100" spans="1:10" ht="24" customHeight="1" thickBot="1">
      <c r="C100" s="355" t="s">
        <v>195</v>
      </c>
      <c r="D100" s="356"/>
      <c r="E100" s="94" t="e">
        <f>IF(C98&gt;=E98,"0",E98-C98)</f>
        <v>#DIV/0!</v>
      </c>
      <c r="F100" s="93" t="s">
        <v>381</v>
      </c>
    </row>
    <row r="101" spans="1:10" ht="11.25" customHeight="1"/>
    <row r="102" spans="1:10" ht="19.5" customHeight="1"/>
    <row r="103" spans="1:10" ht="20.100000000000001" customHeight="1"/>
    <row r="104" spans="1:10" ht="20.100000000000001" customHeight="1"/>
    <row r="105" spans="1:10" ht="20.100000000000001" customHeight="1"/>
    <row r="106" spans="1:10" ht="20.100000000000001" customHeight="1"/>
    <row r="107" spans="1:10" ht="20.100000000000001" customHeight="1"/>
    <row r="108" spans="1:10" ht="20.100000000000001" customHeight="1"/>
    <row r="109" spans="1:10" ht="20.100000000000001" customHeight="1"/>
    <row r="110" spans="1:10" ht="20.100000000000001" customHeight="1"/>
    <row r="111" spans="1:10" ht="20.100000000000001" customHeight="1"/>
    <row r="112" spans="1:10"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sheetData>
  <mergeCells count="11">
    <mergeCell ref="C10:J13"/>
    <mergeCell ref="D48:E48"/>
    <mergeCell ref="K90:L90"/>
    <mergeCell ref="I88:J88"/>
    <mergeCell ref="K88:L88"/>
    <mergeCell ref="B79:D79"/>
    <mergeCell ref="C100:D100"/>
    <mergeCell ref="H98:J98"/>
    <mergeCell ref="K92:L92"/>
    <mergeCell ref="E15:E17"/>
    <mergeCell ref="G24:H24"/>
  </mergeCells>
  <phoneticPr fontId="1"/>
  <pageMargins left="0.59" right="0.33" top="0.99" bottom="0.6692913385826772" header="0.47" footer="0.27559055118110237"/>
  <pageSetup paperSize="9" scale="83" orientation="portrait" horizontalDpi="300" verticalDpi="300" r:id="rId1"/>
  <headerFooter alignWithMargins="0">
    <oddHeader>&amp;F</oddHeader>
    <oddFooter>&amp;P / &amp;N ページ</oddFooter>
  </headerFooter>
  <rowBreaks count="1" manualBreakCount="1">
    <brk id="53" max="1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R48"/>
  <sheetViews>
    <sheetView view="pageBreakPreview" zoomScale="90" zoomScaleNormal="100" zoomScaleSheetLayoutView="90" workbookViewId="0">
      <selection activeCell="B14" sqref="B14:F14"/>
    </sheetView>
  </sheetViews>
  <sheetFormatPr defaultRowHeight="13.5"/>
  <cols>
    <col min="1" max="1" width="3.75" customWidth="1"/>
    <col min="2" max="2" width="18.75" customWidth="1"/>
    <col min="3" max="3" width="9.375" style="198" customWidth="1"/>
    <col min="4" max="4" width="22.25" customWidth="1"/>
    <col min="5" max="5" width="6" style="198" customWidth="1"/>
    <col min="6" max="6" width="11" customWidth="1"/>
    <col min="7" max="7" width="14.25" customWidth="1"/>
    <col min="16" max="16" width="10.375" customWidth="1"/>
  </cols>
  <sheetData>
    <row r="1" spans="1:16" ht="23.25" customHeight="1">
      <c r="B1" s="209" t="s">
        <v>465</v>
      </c>
    </row>
    <row r="2" spans="1:16" s="198" customFormat="1" ht="23.25" customHeight="1">
      <c r="A2" s="209"/>
      <c r="E2" s="2"/>
      <c r="F2" s="2"/>
      <c r="G2" s="257" t="s">
        <v>508</v>
      </c>
      <c r="H2" s="2"/>
      <c r="I2" s="250" t="s">
        <v>508</v>
      </c>
    </row>
    <row r="3" spans="1:16" s="198" customFormat="1" ht="18" customHeight="1">
      <c r="A3" s="209"/>
      <c r="E3" s="228"/>
      <c r="F3" s="2" t="s">
        <v>1</v>
      </c>
      <c r="G3" s="141"/>
      <c r="I3" s="250" t="s">
        <v>511</v>
      </c>
    </row>
    <row r="4" spans="1:16">
      <c r="E4" s="2"/>
      <c r="F4" s="2"/>
      <c r="G4" s="2"/>
      <c r="H4" s="2"/>
      <c r="I4" s="250" t="s">
        <v>509</v>
      </c>
    </row>
    <row r="5" spans="1:16" ht="15.75" customHeight="1">
      <c r="B5" s="215" t="s">
        <v>466</v>
      </c>
      <c r="I5" s="250" t="s">
        <v>510</v>
      </c>
    </row>
    <row r="6" spans="1:16" s="210" customFormat="1" ht="21" customHeight="1">
      <c r="B6" s="233" t="s">
        <v>501</v>
      </c>
    </row>
    <row r="7" spans="1:16" ht="6" customHeight="1" thickBot="1"/>
    <row r="8" spans="1:16" s="190" customFormat="1" ht="37.5" customHeight="1" thickBot="1">
      <c r="B8" s="224" t="s">
        <v>467</v>
      </c>
      <c r="C8" s="225" t="s">
        <v>477</v>
      </c>
      <c r="D8" s="225" t="s">
        <v>478</v>
      </c>
      <c r="E8" s="225" t="s">
        <v>480</v>
      </c>
      <c r="F8" s="226" t="s">
        <v>481</v>
      </c>
      <c r="G8" s="227" t="s">
        <v>479</v>
      </c>
      <c r="P8" s="212" t="s">
        <v>474</v>
      </c>
    </row>
    <row r="9" spans="1:16" s="230" customFormat="1" ht="30" customHeight="1">
      <c r="B9" s="237" t="s">
        <v>473</v>
      </c>
      <c r="C9" s="238" t="s">
        <v>476</v>
      </c>
      <c r="D9" s="239">
        <f>IF((C9="有"),浸透ます!I56,0)</f>
        <v>0</v>
      </c>
      <c r="E9" s="239" t="s">
        <v>484</v>
      </c>
      <c r="F9" s="258"/>
      <c r="G9" s="240">
        <f>D9*F9</f>
        <v>0</v>
      </c>
    </row>
    <row r="10" spans="1:16" s="2" customFormat="1" ht="30" customHeight="1">
      <c r="B10" s="220" t="s">
        <v>471</v>
      </c>
      <c r="C10" s="214" t="s">
        <v>476</v>
      </c>
      <c r="D10" s="222">
        <v>0</v>
      </c>
      <c r="E10" s="222" t="s">
        <v>482</v>
      </c>
      <c r="F10" s="259"/>
      <c r="G10" s="223">
        <f>D10*F10</f>
        <v>0</v>
      </c>
      <c r="I10" s="361" t="s">
        <v>513</v>
      </c>
      <c r="J10" s="362"/>
      <c r="K10" s="363" t="s">
        <v>514</v>
      </c>
      <c r="L10" s="363"/>
      <c r="P10" s="197" t="s">
        <v>475</v>
      </c>
    </row>
    <row r="11" spans="1:16" s="2" customFormat="1" ht="30" customHeight="1">
      <c r="B11" s="216" t="s">
        <v>472</v>
      </c>
      <c r="C11" s="221" t="s">
        <v>476</v>
      </c>
      <c r="D11" s="213">
        <f>IF((C11="有"),透水性舗装!I43,0)</f>
        <v>0</v>
      </c>
      <c r="E11" s="213" t="s">
        <v>483</v>
      </c>
      <c r="F11" s="260"/>
      <c r="G11" s="249">
        <f>D11*F11</f>
        <v>0</v>
      </c>
      <c r="I11" s="359" t="e">
        <f>IF(G2=I2,I14,IF(G2=I3,J14,IF(G2=I4,K14,IF(G2=I5,L14,"NG"))))</f>
        <v>#DIV/0!</v>
      </c>
      <c r="J11" s="360"/>
      <c r="K11" s="364" t="e">
        <f>I11*60*60</f>
        <v>#DIV/0!</v>
      </c>
      <c r="L11" s="364"/>
      <c r="P11" s="197" t="s">
        <v>476</v>
      </c>
    </row>
    <row r="12" spans="1:16" s="2" customFormat="1" ht="30" customHeight="1">
      <c r="B12" s="256" t="s">
        <v>515</v>
      </c>
      <c r="C12" s="221" t="s">
        <v>476</v>
      </c>
      <c r="D12" s="261">
        <v>0</v>
      </c>
      <c r="E12" s="214"/>
      <c r="F12" s="260"/>
      <c r="G12" s="249">
        <f>D12*F12</f>
        <v>0</v>
      </c>
      <c r="I12" s="366" t="s">
        <v>507</v>
      </c>
      <c r="J12" s="366"/>
      <c r="K12" s="366" t="s">
        <v>393</v>
      </c>
      <c r="L12" s="366"/>
    </row>
    <row r="13" spans="1:16" s="2" customFormat="1" ht="30" customHeight="1" thickBot="1">
      <c r="B13" s="241" t="s">
        <v>485</v>
      </c>
      <c r="C13" s="242"/>
      <c r="D13" s="242"/>
      <c r="E13" s="242"/>
      <c r="F13" s="242"/>
      <c r="G13" s="243">
        <f>SUM(G9:G11)</f>
        <v>0</v>
      </c>
      <c r="I13" s="251" t="s">
        <v>505</v>
      </c>
      <c r="J13" s="251" t="s">
        <v>506</v>
      </c>
      <c r="K13" s="251" t="s">
        <v>505</v>
      </c>
      <c r="L13" s="251" t="s">
        <v>506</v>
      </c>
    </row>
    <row r="14" spans="1:16" s="2" customFormat="1" ht="30" customHeight="1" thickBot="1">
      <c r="B14" s="367" t="s">
        <v>488</v>
      </c>
      <c r="C14" s="368"/>
      <c r="D14" s="368"/>
      <c r="E14" s="368"/>
      <c r="F14" s="369"/>
      <c r="G14" s="255" t="e">
        <f>I11*60*60</f>
        <v>#DIV/0!</v>
      </c>
      <c r="I14" s="253" t="e">
        <f>'全地区平坦地（側溝）'!C119</f>
        <v>#DIV/0!</v>
      </c>
      <c r="J14" s="253" t="e">
        <f>'全地区平坦地 (管渠)'!C119</f>
        <v>#DIV/0!</v>
      </c>
      <c r="K14" s="254" t="e">
        <f>'その他区域（側溝）'!E100</f>
        <v>#DIV/0!</v>
      </c>
      <c r="L14" s="253" t="e">
        <f>'その他区域 (管渠)'!E100</f>
        <v>#DIV/0!</v>
      </c>
    </row>
    <row r="15" spans="1:16" s="2" customFormat="1" ht="30" customHeight="1" thickBot="1">
      <c r="B15" s="217" t="s">
        <v>487</v>
      </c>
      <c r="C15" s="187"/>
      <c r="D15" s="187"/>
      <c r="E15" s="187"/>
      <c r="F15" s="218" t="e">
        <f>IF(G13&gt;=G14,"ＯＫ","不足")</f>
        <v>#DIV/0!</v>
      </c>
      <c r="G15" s="219" t="e">
        <f>G13-G14</f>
        <v>#DIV/0!</v>
      </c>
      <c r="I15" s="252"/>
      <c r="J15" s="252"/>
      <c r="K15" s="252"/>
      <c r="L15" s="252"/>
    </row>
    <row r="16" spans="1:16" s="2" customFormat="1" ht="24.95" customHeight="1"/>
    <row r="17" spans="1:18" s="2" customFormat="1" ht="24.95" customHeight="1">
      <c r="B17" s="28" t="s">
        <v>493</v>
      </c>
    </row>
    <row r="18" spans="1:18" s="2" customFormat="1" ht="24.75" customHeight="1">
      <c r="A18" s="4" t="s">
        <v>497</v>
      </c>
      <c r="B18" s="370" t="s">
        <v>496</v>
      </c>
      <c r="C18" s="370"/>
      <c r="D18" s="370"/>
      <c r="E18" s="370"/>
      <c r="F18" s="370"/>
      <c r="G18" s="370"/>
      <c r="J18" s="231"/>
      <c r="K18" s="231"/>
      <c r="L18" s="231"/>
      <c r="M18" s="231"/>
      <c r="N18" s="231"/>
      <c r="O18" s="231"/>
      <c r="P18" s="231"/>
      <c r="Q18" s="231"/>
      <c r="R18" s="231"/>
    </row>
    <row r="19" spans="1:18" s="2" customFormat="1" ht="24.75" customHeight="1">
      <c r="A19" s="4" t="s">
        <v>498</v>
      </c>
      <c r="B19" s="370" t="s">
        <v>495</v>
      </c>
      <c r="C19" s="370"/>
      <c r="D19" s="370"/>
      <c r="E19" s="370"/>
      <c r="F19" s="370"/>
      <c r="G19" s="370"/>
      <c r="J19" s="231"/>
      <c r="K19" s="231"/>
      <c r="L19" s="231"/>
      <c r="M19" s="231"/>
      <c r="N19" s="231"/>
      <c r="O19" s="231"/>
      <c r="P19" s="231"/>
      <c r="Q19" s="231"/>
      <c r="R19" s="231"/>
    </row>
    <row r="20" spans="1:18" s="2" customFormat="1" ht="46.5" customHeight="1">
      <c r="A20" s="232" t="s">
        <v>499</v>
      </c>
      <c r="B20" s="270" t="s">
        <v>494</v>
      </c>
      <c r="C20" s="270"/>
      <c r="D20" s="270"/>
      <c r="E20" s="270"/>
      <c r="F20" s="270"/>
      <c r="G20" s="270"/>
      <c r="J20" s="231"/>
      <c r="K20" s="231"/>
      <c r="L20" s="231"/>
      <c r="M20" s="231"/>
      <c r="N20" s="231"/>
      <c r="O20" s="231"/>
      <c r="P20" s="231"/>
      <c r="Q20" s="231"/>
      <c r="R20" s="231"/>
    </row>
    <row r="21" spans="1:18" s="2" customFormat="1" ht="24.95" customHeight="1">
      <c r="B21" s="365" t="s">
        <v>500</v>
      </c>
      <c r="C21" s="270"/>
      <c r="D21" s="270"/>
      <c r="E21" s="270"/>
      <c r="F21" s="270"/>
      <c r="G21" s="270"/>
      <c r="J21" s="231"/>
      <c r="K21" s="231"/>
      <c r="L21" s="231"/>
      <c r="M21" s="231"/>
      <c r="N21" s="231"/>
      <c r="O21" s="231"/>
      <c r="P21" s="231"/>
      <c r="Q21" s="231"/>
      <c r="R21" s="231"/>
    </row>
    <row r="22" spans="1:18" s="2" customFormat="1" ht="24.95" customHeight="1">
      <c r="J22" s="231"/>
      <c r="K22" s="231"/>
      <c r="L22" s="231"/>
      <c r="M22" s="231"/>
      <c r="N22" s="231"/>
      <c r="O22" s="231"/>
      <c r="P22" s="231"/>
      <c r="Q22" s="231"/>
      <c r="R22" s="231"/>
    </row>
    <row r="23" spans="1:18" s="2" customFormat="1" ht="24.95" customHeight="1"/>
    <row r="24" spans="1:18" s="2" customFormat="1" ht="24.95" customHeight="1"/>
    <row r="25" spans="1:18" s="2" customFormat="1" ht="24.95" customHeight="1"/>
    <row r="26" spans="1:18" s="2" customFormat="1" ht="24.95" customHeight="1"/>
    <row r="27" spans="1:18" s="2" customFormat="1" ht="13.5" customHeight="1"/>
    <row r="28" spans="1:18" s="2" customFormat="1" ht="13.5" customHeight="1"/>
    <row r="29" spans="1:18" s="2" customFormat="1" ht="13.5" customHeight="1"/>
    <row r="30" spans="1:18" s="2" customFormat="1" ht="13.5" customHeight="1"/>
    <row r="31" spans="1:18" s="2" customFormat="1" ht="13.5" customHeight="1"/>
    <row r="32" spans="1:18" s="2" customFormat="1" ht="13.5" customHeight="1"/>
    <row r="33" s="2" customFormat="1" ht="13.5" customHeight="1"/>
    <row r="34" s="2" customFormat="1" ht="13.5" customHeight="1"/>
    <row r="35" s="2" customFormat="1"/>
    <row r="36" s="2" customFormat="1"/>
    <row r="37" s="2" customFormat="1"/>
    <row r="38" s="2" customFormat="1"/>
    <row r="39" s="2" customFormat="1"/>
    <row r="40" s="2" customFormat="1"/>
    <row r="41" s="2" customFormat="1"/>
    <row r="42" s="2" customFormat="1"/>
    <row r="43" s="2" customFormat="1"/>
    <row r="44" s="2" customFormat="1"/>
    <row r="45" s="2" customFormat="1"/>
    <row r="46" s="2" customFormat="1"/>
    <row r="47" s="2" customFormat="1"/>
    <row r="48" s="2" customFormat="1"/>
  </sheetData>
  <mergeCells count="11">
    <mergeCell ref="I11:J11"/>
    <mergeCell ref="I10:J10"/>
    <mergeCell ref="K10:L10"/>
    <mergeCell ref="K11:L11"/>
    <mergeCell ref="B21:G21"/>
    <mergeCell ref="K12:L12"/>
    <mergeCell ref="I12:J12"/>
    <mergeCell ref="B14:F14"/>
    <mergeCell ref="B18:G18"/>
    <mergeCell ref="B19:G19"/>
    <mergeCell ref="B20:G20"/>
  </mergeCells>
  <phoneticPr fontId="1"/>
  <dataValidations count="2">
    <dataValidation type="list" allowBlank="1" showInputMessage="1" showErrorMessage="1" sqref="C9:C12">
      <formula1>$P$9:$P$11</formula1>
    </dataValidation>
    <dataValidation type="list" allowBlank="1" showInputMessage="1" showErrorMessage="1" sqref="G2">
      <formula1>$I$2:$I$6</formula1>
    </dataValidation>
  </dataValidations>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14</vt:i4>
      </vt:variant>
    </vt:vector>
  </HeadingPairs>
  <TitlesOfParts>
    <vt:vector size="28" baseType="lpstr">
      <vt:lpstr>表紙</vt:lpstr>
      <vt:lpstr>計算シートの摘要</vt:lpstr>
      <vt:lpstr>係数等</vt:lpstr>
      <vt:lpstr>申請地情報の入力値</vt:lpstr>
      <vt:lpstr>全地区平坦地（側溝）</vt:lpstr>
      <vt:lpstr>全地区平坦地 (管渠)</vt:lpstr>
      <vt:lpstr>その他区域（側溝）</vt:lpstr>
      <vt:lpstr>その他区域 (管渠)</vt:lpstr>
      <vt:lpstr>浸透対策総括</vt:lpstr>
      <vt:lpstr>浸透ます</vt:lpstr>
      <vt:lpstr>浸透ﾄﾚﾝﾁ</vt:lpstr>
      <vt:lpstr>透水性舗装</vt:lpstr>
      <vt:lpstr>市街化区域・DID地区(側溝）</vt:lpstr>
      <vt:lpstr>市街化区域・DID地区 (管渠)</vt:lpstr>
      <vt:lpstr>'その他区域 (管渠)'!Print_Area</vt:lpstr>
      <vt:lpstr>'その他区域（側溝）'!Print_Area</vt:lpstr>
      <vt:lpstr>係数等!Print_Area</vt:lpstr>
      <vt:lpstr>計算シートの摘要!Print_Area</vt:lpstr>
      <vt:lpstr>'市街化区域・DID地区 (管渠)'!Print_Area</vt:lpstr>
      <vt:lpstr>'市街化区域・DID地区(側溝）'!Print_Area</vt:lpstr>
      <vt:lpstr>浸透ﾄﾚﾝﾁ!Print_Area</vt:lpstr>
      <vt:lpstr>浸透ます!Print_Area</vt:lpstr>
      <vt:lpstr>浸透対策総括!Print_Area</vt:lpstr>
      <vt:lpstr>申請地情報の入力値!Print_Area</vt:lpstr>
      <vt:lpstr>'全地区平坦地 (管渠)'!Print_Area</vt:lpstr>
      <vt:lpstr>'全地区平坦地（側溝）'!Print_Area</vt:lpstr>
      <vt:lpstr>透水性舗装!Print_Area</vt:lpstr>
      <vt:lpstr>表紙!Print_Area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愛知県</dc:creator>
  <cp:lastModifiedBy>oa</cp:lastModifiedBy>
  <cp:lastPrinted>2020-11-06T08:34:02Z</cp:lastPrinted>
  <dcterms:created xsi:type="dcterms:W3CDTF">2011-04-05T02:10:02Z</dcterms:created>
  <dcterms:modified xsi:type="dcterms:W3CDTF">2020-11-12T05:10:06Z</dcterms:modified>
</cp:coreProperties>
</file>