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740"/>
  </bookViews>
  <sheets>
    <sheet name="第四面（別紙）集計" sheetId="1" r:id="rId1"/>
    <sheet name="第四面（別紙） 各戸" sheetId="9" r:id="rId2"/>
    <sheet name="基準値" sheetId="8" state="hidden" r:id="rId3"/>
  </sheets>
  <externalReferences>
    <externalReference r:id="rId4"/>
  </externalReferences>
  <definedNames>
    <definedName name="_xlnm._FilterDatabase" localSheetId="1">'第四面（別紙） 各戸'!$B$6:$N$6</definedName>
    <definedName name="_xlnm.Print_Area" localSheetId="1">'第四面（別紙） 各戸'!$A$1:$N$106</definedName>
    <definedName name="_xlnm.Print_Area" localSheetId="0">'第四面（別紙）集計'!$A$1:$T$24</definedName>
    <definedName name="_xlnm.Print_Titles" localSheetId="1">'第四面（別紙） 各戸'!$B:$E,'第四面（別紙） 各戸'!$1:$6</definedName>
    <definedName name="_xlnm.Print_Titles" localSheetId="0">'第四面（別紙）集計'!$B:$E,'第四面（別紙）集計'!#REF!</definedName>
    <definedName name="ガラスU値">[1]MAST!$B$37:$B$46</definedName>
    <definedName name="ガラス日射">[1]MAST!$B$75:$B$83</definedName>
    <definedName name="ドア" localSheetId="1">#REF!</definedName>
    <definedName name="ドア" localSheetId="0">#REF!</definedName>
    <definedName name="ドア">#REF!</definedName>
    <definedName name="夏期日射方位">[1]MAST!$I$14:$I$17</definedName>
    <definedName name="夏期日射方位２">[1]MAST!$I$20:$I$24</definedName>
    <definedName name="夏期日射率">[1]MAST!$B$66:$B$72</definedName>
    <definedName name="開口部Ｕ値">[1]MAST!$B$58:$B$63</definedName>
    <definedName name="給湯熱源" localSheetId="1">#REF!</definedName>
    <definedName name="給湯熱源" localSheetId="0">#REF!</definedName>
    <definedName name="給湯熱源">#REF!</definedName>
    <definedName name="建具種類">[1]MAST!$B$30:$B$34</definedName>
    <definedName name="杭種" localSheetId="1">#REF!</definedName>
    <definedName name="杭種" localSheetId="0">#REF!</definedName>
    <definedName name="杭種">#REF!</definedName>
    <definedName name="支持地盤" localSheetId="1">#REF!</definedName>
    <definedName name="支持地盤" localSheetId="0">#REF!</definedName>
    <definedName name="支持地盤">#REF!</definedName>
    <definedName name="種類" localSheetId="1">[1]MAST!#REF!</definedName>
    <definedName name="種類" localSheetId="0">[1]MAST!#REF!</definedName>
    <definedName name="種類">[1]MAST!#REF!</definedName>
    <definedName name="設1_1" localSheetId="1">#REF!</definedName>
    <definedName name="設1_1" localSheetId="0">#REF!</definedName>
    <definedName name="設1_1">#REF!</definedName>
    <definedName name="設1_2" localSheetId="1">#REF!</definedName>
    <definedName name="設1_2" localSheetId="0">#REF!</definedName>
    <definedName name="設1_2">#REF!</definedName>
    <definedName name="設定根拠" localSheetId="1">#REF!</definedName>
    <definedName name="設定根拠" localSheetId="0">#REF!</definedName>
    <definedName name="設定根拠">#REF!</definedName>
    <definedName name="窓" localSheetId="1">#REF!</definedName>
    <definedName name="窓" localSheetId="0">#REF!</definedName>
    <definedName name="窓">#REF!</definedName>
    <definedName name="断熱材">[1]MAST!$D$3:$D$57</definedName>
    <definedName name="地域区分" localSheetId="1">#REF!</definedName>
    <definedName name="地域区分" localSheetId="0">#REF!</definedName>
    <definedName name="地域区分">#REF!</definedName>
    <definedName name="地域区分２">[1]MAST!$B$49:$B$55</definedName>
    <definedName name="直接基礎形式" localSheetId="1">#REF!</definedName>
    <definedName name="直接基礎形式" localSheetId="0">#REF!</definedName>
    <definedName name="直接基礎形式">#REF!</definedName>
    <definedName name="直接基礎構造" localSheetId="1">#REF!</definedName>
    <definedName name="直接基礎構造" localSheetId="0">#REF!</definedName>
    <definedName name="直接基礎構造">#REF!</definedName>
    <definedName name="等級" localSheetId="1">#REF!</definedName>
    <definedName name="等級" localSheetId="0">#REF!</definedName>
    <definedName name="等級">#REF!</definedName>
    <definedName name="日射遮蔽">[1]MAST!$I$27:$I$34</definedName>
    <definedName name="部位" localSheetId="1">#REF!</definedName>
    <definedName name="部位" localSheetId="0">#REF!</definedName>
    <definedName name="部位">#REF!</definedName>
  </definedNames>
  <calcPr calcId="162913"/>
</workbook>
</file>

<file path=xl/calcChain.xml><?xml version="1.0" encoding="utf-8"?>
<calcChain xmlns="http://schemas.openxmlformats.org/spreadsheetml/2006/main">
  <c r="E5" i="1" l="1"/>
  <c r="E7" i="1" s="1"/>
  <c r="N11" i="1" l="1"/>
  <c r="K11" i="1"/>
  <c r="H11" i="1"/>
  <c r="E11" i="1"/>
  <c r="N107" i="9"/>
  <c r="P107" i="9"/>
  <c r="AA107" i="9"/>
  <c r="AD107" i="9"/>
  <c r="I107" i="9" s="1"/>
  <c r="AE107" i="9"/>
  <c r="N108" i="9"/>
  <c r="P108" i="9"/>
  <c r="AA108" i="9"/>
  <c r="AD108" i="9"/>
  <c r="I108" i="9" s="1"/>
  <c r="AE108" i="9"/>
  <c r="N109" i="9"/>
  <c r="P109" i="9"/>
  <c r="AA109" i="9"/>
  <c r="AD109" i="9"/>
  <c r="I109" i="9" s="1"/>
  <c r="AE109" i="9"/>
  <c r="N110" i="9"/>
  <c r="P110" i="9"/>
  <c r="AA110" i="9"/>
  <c r="AD110" i="9"/>
  <c r="I110" i="9" s="1"/>
  <c r="AE110" i="9"/>
  <c r="N111" i="9"/>
  <c r="P111" i="9"/>
  <c r="AA111" i="9"/>
  <c r="AD111" i="9"/>
  <c r="I111" i="9" s="1"/>
  <c r="AE111" i="9"/>
  <c r="N112" i="9"/>
  <c r="P112" i="9"/>
  <c r="AA112" i="9"/>
  <c r="AD112" i="9"/>
  <c r="I112" i="9" s="1"/>
  <c r="AE112" i="9"/>
  <c r="N113" i="9"/>
  <c r="P113" i="9"/>
  <c r="AA113" i="9"/>
  <c r="AD113" i="9"/>
  <c r="I113" i="9" s="1"/>
  <c r="AE113" i="9"/>
  <c r="N114" i="9"/>
  <c r="P114" i="9"/>
  <c r="AA114" i="9"/>
  <c r="AD114" i="9"/>
  <c r="I114" i="9" s="1"/>
  <c r="AE114" i="9"/>
  <c r="N115" i="9"/>
  <c r="P115" i="9"/>
  <c r="AA115" i="9"/>
  <c r="AD115" i="9"/>
  <c r="I115" i="9" s="1"/>
  <c r="AE115" i="9"/>
  <c r="N116" i="9"/>
  <c r="P116" i="9"/>
  <c r="AA116" i="9"/>
  <c r="AD116" i="9"/>
  <c r="I116" i="9" s="1"/>
  <c r="AE116" i="9"/>
  <c r="N117" i="9"/>
  <c r="P117" i="9"/>
  <c r="AA117" i="9"/>
  <c r="AD117" i="9"/>
  <c r="I117" i="9" s="1"/>
  <c r="AE117" i="9"/>
  <c r="N118" i="9"/>
  <c r="P118" i="9"/>
  <c r="AA118" i="9"/>
  <c r="AD118" i="9"/>
  <c r="I118" i="9" s="1"/>
  <c r="AE118" i="9"/>
  <c r="N119" i="9"/>
  <c r="P119" i="9"/>
  <c r="AA119" i="9"/>
  <c r="AD119" i="9"/>
  <c r="I119" i="9" s="1"/>
  <c r="AE119" i="9"/>
  <c r="N120" i="9"/>
  <c r="P120" i="9"/>
  <c r="AA120" i="9"/>
  <c r="AD120" i="9"/>
  <c r="I120" i="9" s="1"/>
  <c r="AE120" i="9"/>
  <c r="N121" i="9"/>
  <c r="P121" i="9"/>
  <c r="AA121" i="9"/>
  <c r="AD121" i="9"/>
  <c r="I121" i="9" s="1"/>
  <c r="AE121" i="9"/>
  <c r="N122" i="9"/>
  <c r="P122" i="9"/>
  <c r="AA122" i="9"/>
  <c r="AD122" i="9"/>
  <c r="I122" i="9" s="1"/>
  <c r="AE122" i="9"/>
  <c r="N123" i="9"/>
  <c r="P123" i="9"/>
  <c r="AA123" i="9"/>
  <c r="AD123" i="9"/>
  <c r="I123" i="9" s="1"/>
  <c r="AE123" i="9"/>
  <c r="N124" i="9"/>
  <c r="P124" i="9"/>
  <c r="AA124" i="9"/>
  <c r="AD124" i="9"/>
  <c r="I124" i="9" s="1"/>
  <c r="AE124" i="9"/>
  <c r="N125" i="9"/>
  <c r="P125" i="9"/>
  <c r="AA125" i="9"/>
  <c r="AD125" i="9"/>
  <c r="I125" i="9" s="1"/>
  <c r="AE125" i="9"/>
  <c r="N126" i="9"/>
  <c r="P126" i="9"/>
  <c r="AA126" i="9"/>
  <c r="AD126" i="9"/>
  <c r="I126" i="9" s="1"/>
  <c r="AE126" i="9"/>
  <c r="N127" i="9"/>
  <c r="P127" i="9"/>
  <c r="AA127" i="9"/>
  <c r="AD127" i="9"/>
  <c r="I127" i="9" s="1"/>
  <c r="AE127" i="9"/>
  <c r="N128" i="9"/>
  <c r="P128" i="9"/>
  <c r="AA128" i="9"/>
  <c r="AD128" i="9"/>
  <c r="I128" i="9" s="1"/>
  <c r="AE128" i="9"/>
  <c r="N129" i="9"/>
  <c r="P129" i="9"/>
  <c r="AA129" i="9"/>
  <c r="AD129" i="9"/>
  <c r="I129" i="9" s="1"/>
  <c r="AE129" i="9"/>
  <c r="N130" i="9"/>
  <c r="P130" i="9"/>
  <c r="AA130" i="9"/>
  <c r="AD130" i="9"/>
  <c r="I130" i="9" s="1"/>
  <c r="AE130" i="9"/>
  <c r="N131" i="9"/>
  <c r="P131" i="9"/>
  <c r="AA131" i="9"/>
  <c r="AD131" i="9"/>
  <c r="I131" i="9" s="1"/>
  <c r="AE131" i="9"/>
  <c r="N132" i="9"/>
  <c r="P132" i="9"/>
  <c r="AA132" i="9"/>
  <c r="AD132" i="9"/>
  <c r="I132" i="9" s="1"/>
  <c r="AE132" i="9"/>
  <c r="N133" i="9"/>
  <c r="P133" i="9"/>
  <c r="AA133" i="9"/>
  <c r="AD133" i="9"/>
  <c r="I133" i="9" s="1"/>
  <c r="AE133" i="9"/>
  <c r="N134" i="9"/>
  <c r="P134" i="9"/>
  <c r="AA134" i="9"/>
  <c r="AD134" i="9"/>
  <c r="I134" i="9" s="1"/>
  <c r="AE134" i="9"/>
  <c r="N135" i="9"/>
  <c r="P135" i="9"/>
  <c r="AA135" i="9"/>
  <c r="AD135" i="9"/>
  <c r="I135" i="9" s="1"/>
  <c r="AE135" i="9"/>
  <c r="N136" i="9"/>
  <c r="P136" i="9"/>
  <c r="AA136" i="9"/>
  <c r="AD136" i="9"/>
  <c r="I136" i="9" s="1"/>
  <c r="AE136" i="9"/>
  <c r="N137" i="9"/>
  <c r="P137" i="9"/>
  <c r="AA137" i="9"/>
  <c r="AD137" i="9"/>
  <c r="I137" i="9" s="1"/>
  <c r="AE137" i="9"/>
  <c r="N138" i="9"/>
  <c r="P138" i="9"/>
  <c r="AA138" i="9"/>
  <c r="AD138" i="9"/>
  <c r="I138" i="9" s="1"/>
  <c r="AE138" i="9"/>
  <c r="N139" i="9"/>
  <c r="P139" i="9"/>
  <c r="AA139" i="9"/>
  <c r="AD139" i="9"/>
  <c r="I139" i="9" s="1"/>
  <c r="AE139" i="9"/>
  <c r="N140" i="9"/>
  <c r="P140" i="9"/>
  <c r="AA140" i="9"/>
  <c r="AD140" i="9"/>
  <c r="I140" i="9" s="1"/>
  <c r="AE140" i="9"/>
  <c r="N141" i="9"/>
  <c r="P141" i="9"/>
  <c r="AA141" i="9"/>
  <c r="AD141" i="9"/>
  <c r="I141" i="9" s="1"/>
  <c r="AE141" i="9"/>
  <c r="N142" i="9"/>
  <c r="P142" i="9"/>
  <c r="AA142" i="9"/>
  <c r="AD142" i="9"/>
  <c r="I142" i="9" s="1"/>
  <c r="AE142" i="9"/>
  <c r="N143" i="9"/>
  <c r="P143" i="9"/>
  <c r="AA143" i="9"/>
  <c r="AD143" i="9"/>
  <c r="I143" i="9" s="1"/>
  <c r="AE143" i="9"/>
  <c r="N144" i="9"/>
  <c r="P144" i="9"/>
  <c r="AA144" i="9"/>
  <c r="AD144" i="9"/>
  <c r="I144" i="9" s="1"/>
  <c r="AE144" i="9"/>
  <c r="N145" i="9"/>
  <c r="P145" i="9"/>
  <c r="AA145" i="9"/>
  <c r="AD145" i="9"/>
  <c r="I145" i="9" s="1"/>
  <c r="AE145" i="9"/>
  <c r="N146" i="9"/>
  <c r="P146" i="9"/>
  <c r="AA146" i="9"/>
  <c r="AD146" i="9"/>
  <c r="I146" i="9" s="1"/>
  <c r="AE146" i="9"/>
  <c r="N147" i="9"/>
  <c r="P147" i="9"/>
  <c r="AA147" i="9"/>
  <c r="AD147" i="9"/>
  <c r="I147" i="9" s="1"/>
  <c r="AE147" i="9"/>
  <c r="N148" i="9"/>
  <c r="P148" i="9"/>
  <c r="AA148" i="9"/>
  <c r="AD148" i="9"/>
  <c r="I148" i="9" s="1"/>
  <c r="AE148" i="9"/>
  <c r="N149" i="9"/>
  <c r="P149" i="9"/>
  <c r="AA149" i="9"/>
  <c r="AD149" i="9"/>
  <c r="I149" i="9" s="1"/>
  <c r="AE149" i="9"/>
  <c r="N150" i="9"/>
  <c r="P150" i="9"/>
  <c r="AA150" i="9"/>
  <c r="AD150" i="9"/>
  <c r="I150" i="9" s="1"/>
  <c r="AE150" i="9"/>
  <c r="N151" i="9"/>
  <c r="P151" i="9"/>
  <c r="AA151" i="9"/>
  <c r="AD151" i="9"/>
  <c r="I151" i="9" s="1"/>
  <c r="AE151" i="9"/>
  <c r="N152" i="9"/>
  <c r="P152" i="9"/>
  <c r="AA152" i="9"/>
  <c r="AD152" i="9"/>
  <c r="I152" i="9" s="1"/>
  <c r="AE152" i="9"/>
  <c r="N153" i="9"/>
  <c r="P153" i="9"/>
  <c r="AA153" i="9"/>
  <c r="AD153" i="9"/>
  <c r="I153" i="9" s="1"/>
  <c r="AE153" i="9"/>
  <c r="N154" i="9"/>
  <c r="P154" i="9"/>
  <c r="AA154" i="9"/>
  <c r="AD154" i="9"/>
  <c r="I154" i="9" s="1"/>
  <c r="AE154" i="9"/>
  <c r="N155" i="9"/>
  <c r="P155" i="9"/>
  <c r="AA155" i="9"/>
  <c r="AD155" i="9"/>
  <c r="I155" i="9" s="1"/>
  <c r="AE155" i="9"/>
  <c r="N156" i="9"/>
  <c r="P156" i="9"/>
  <c r="AA156" i="9"/>
  <c r="AD156" i="9"/>
  <c r="I156" i="9" s="1"/>
  <c r="AE156" i="9"/>
  <c r="N157" i="9"/>
  <c r="P157" i="9"/>
  <c r="AA157" i="9"/>
  <c r="AD157" i="9"/>
  <c r="I157" i="9" s="1"/>
  <c r="AE157" i="9"/>
  <c r="N158" i="9"/>
  <c r="P158" i="9"/>
  <c r="AA158" i="9"/>
  <c r="AD158" i="9"/>
  <c r="I158" i="9" s="1"/>
  <c r="AE158" i="9"/>
  <c r="N159" i="9"/>
  <c r="P159" i="9"/>
  <c r="AA159" i="9"/>
  <c r="AD159" i="9"/>
  <c r="I159" i="9" s="1"/>
  <c r="AE159" i="9"/>
  <c r="N160" i="9"/>
  <c r="P160" i="9"/>
  <c r="AA160" i="9"/>
  <c r="AD160" i="9"/>
  <c r="I160" i="9" s="1"/>
  <c r="AE160" i="9"/>
  <c r="N161" i="9"/>
  <c r="P161" i="9"/>
  <c r="AA161" i="9"/>
  <c r="AD161" i="9"/>
  <c r="I161" i="9" s="1"/>
  <c r="AE161" i="9"/>
  <c r="N162" i="9"/>
  <c r="P162" i="9"/>
  <c r="AA162" i="9"/>
  <c r="AD162" i="9"/>
  <c r="I162" i="9" s="1"/>
  <c r="AE162" i="9"/>
  <c r="N163" i="9"/>
  <c r="P163" i="9"/>
  <c r="AA163" i="9"/>
  <c r="AD163" i="9"/>
  <c r="I163" i="9" s="1"/>
  <c r="AE163" i="9"/>
  <c r="N164" i="9"/>
  <c r="P164" i="9"/>
  <c r="AA164" i="9"/>
  <c r="AD164" i="9"/>
  <c r="I164" i="9" s="1"/>
  <c r="AE164" i="9"/>
  <c r="N165" i="9"/>
  <c r="P165" i="9"/>
  <c r="AA165" i="9"/>
  <c r="AD165" i="9"/>
  <c r="I165" i="9" s="1"/>
  <c r="AE165" i="9"/>
  <c r="N166" i="9"/>
  <c r="P166" i="9"/>
  <c r="AA166" i="9"/>
  <c r="AD166" i="9"/>
  <c r="I166" i="9" s="1"/>
  <c r="AE166" i="9"/>
  <c r="N167" i="9"/>
  <c r="P167" i="9"/>
  <c r="AA167" i="9"/>
  <c r="AD167" i="9"/>
  <c r="I167" i="9" s="1"/>
  <c r="AE167" i="9"/>
  <c r="N168" i="9"/>
  <c r="P168" i="9"/>
  <c r="AA168" i="9"/>
  <c r="AD168" i="9"/>
  <c r="I168" i="9" s="1"/>
  <c r="AE168" i="9"/>
  <c r="N169" i="9"/>
  <c r="P169" i="9"/>
  <c r="AA169" i="9"/>
  <c r="AD169" i="9"/>
  <c r="I169" i="9" s="1"/>
  <c r="AE169" i="9"/>
  <c r="N170" i="9"/>
  <c r="P170" i="9"/>
  <c r="AA170" i="9"/>
  <c r="AD170" i="9"/>
  <c r="I170" i="9" s="1"/>
  <c r="AE170" i="9"/>
  <c r="N171" i="9"/>
  <c r="P171" i="9"/>
  <c r="AA171" i="9"/>
  <c r="AD171" i="9"/>
  <c r="I171" i="9" s="1"/>
  <c r="AE171" i="9"/>
  <c r="N172" i="9"/>
  <c r="P172" i="9"/>
  <c r="AA172" i="9"/>
  <c r="AD172" i="9"/>
  <c r="I172" i="9" s="1"/>
  <c r="AE172" i="9"/>
  <c r="N173" i="9"/>
  <c r="P173" i="9"/>
  <c r="AA173" i="9"/>
  <c r="AD173" i="9"/>
  <c r="I173" i="9" s="1"/>
  <c r="AE173" i="9"/>
  <c r="N174" i="9"/>
  <c r="P174" i="9"/>
  <c r="AA174" i="9"/>
  <c r="AD174" i="9"/>
  <c r="I174" i="9" s="1"/>
  <c r="AE174" i="9"/>
  <c r="N175" i="9"/>
  <c r="P175" i="9"/>
  <c r="AA175" i="9"/>
  <c r="AD175" i="9"/>
  <c r="I175" i="9" s="1"/>
  <c r="AE175" i="9"/>
  <c r="N176" i="9"/>
  <c r="P176" i="9"/>
  <c r="AA176" i="9"/>
  <c r="AD176" i="9"/>
  <c r="I176" i="9" s="1"/>
  <c r="AE176" i="9"/>
  <c r="N177" i="9"/>
  <c r="P177" i="9"/>
  <c r="AA177" i="9"/>
  <c r="AD177" i="9"/>
  <c r="I177" i="9" s="1"/>
  <c r="AE177" i="9"/>
  <c r="N178" i="9"/>
  <c r="P178" i="9"/>
  <c r="AA178" i="9"/>
  <c r="AD178" i="9"/>
  <c r="I178" i="9" s="1"/>
  <c r="AE178" i="9"/>
  <c r="N179" i="9"/>
  <c r="P179" i="9"/>
  <c r="AA179" i="9"/>
  <c r="AD179" i="9"/>
  <c r="I179" i="9" s="1"/>
  <c r="AE179" i="9"/>
  <c r="N180" i="9"/>
  <c r="P180" i="9"/>
  <c r="AA180" i="9"/>
  <c r="AD180" i="9"/>
  <c r="I180" i="9" s="1"/>
  <c r="AE180" i="9"/>
  <c r="N181" i="9"/>
  <c r="P181" i="9"/>
  <c r="AA181" i="9"/>
  <c r="AD181" i="9"/>
  <c r="I181" i="9" s="1"/>
  <c r="AE181" i="9"/>
  <c r="N182" i="9"/>
  <c r="P182" i="9"/>
  <c r="AA182" i="9"/>
  <c r="AD182" i="9"/>
  <c r="I182" i="9" s="1"/>
  <c r="AE182" i="9"/>
  <c r="N183" i="9"/>
  <c r="P183" i="9"/>
  <c r="AA183" i="9"/>
  <c r="AD183" i="9"/>
  <c r="I183" i="9" s="1"/>
  <c r="AE183" i="9"/>
  <c r="N184" i="9"/>
  <c r="P184" i="9"/>
  <c r="AA184" i="9"/>
  <c r="AD184" i="9"/>
  <c r="I184" i="9" s="1"/>
  <c r="AE184" i="9"/>
  <c r="N185" i="9"/>
  <c r="P185" i="9"/>
  <c r="AA185" i="9"/>
  <c r="AD185" i="9"/>
  <c r="I185" i="9" s="1"/>
  <c r="AE185" i="9"/>
  <c r="N186" i="9"/>
  <c r="P186" i="9"/>
  <c r="AA186" i="9"/>
  <c r="AD186" i="9"/>
  <c r="I186" i="9" s="1"/>
  <c r="AE186" i="9"/>
  <c r="N187" i="9"/>
  <c r="P187" i="9"/>
  <c r="AA187" i="9"/>
  <c r="AD187" i="9"/>
  <c r="I187" i="9" s="1"/>
  <c r="AE187" i="9"/>
  <c r="N188" i="9"/>
  <c r="P188" i="9"/>
  <c r="AA188" i="9"/>
  <c r="AD188" i="9"/>
  <c r="I188" i="9" s="1"/>
  <c r="AE188" i="9"/>
  <c r="N189" i="9"/>
  <c r="P189" i="9"/>
  <c r="AA189" i="9"/>
  <c r="AD189" i="9"/>
  <c r="I189" i="9" s="1"/>
  <c r="AE189" i="9"/>
  <c r="N190" i="9"/>
  <c r="P190" i="9"/>
  <c r="AA190" i="9"/>
  <c r="AD190" i="9"/>
  <c r="I190" i="9" s="1"/>
  <c r="AE190" i="9"/>
  <c r="N191" i="9"/>
  <c r="P191" i="9"/>
  <c r="AA191" i="9"/>
  <c r="AD191" i="9"/>
  <c r="I191" i="9" s="1"/>
  <c r="AE191" i="9"/>
  <c r="N192" i="9"/>
  <c r="P192" i="9"/>
  <c r="AA192" i="9"/>
  <c r="AD192" i="9"/>
  <c r="I192" i="9" s="1"/>
  <c r="AE192" i="9"/>
  <c r="N193" i="9"/>
  <c r="P193" i="9"/>
  <c r="AA193" i="9"/>
  <c r="AD193" i="9"/>
  <c r="I193" i="9" s="1"/>
  <c r="AE193" i="9"/>
  <c r="N194" i="9"/>
  <c r="P194" i="9"/>
  <c r="AA194" i="9"/>
  <c r="AD194" i="9"/>
  <c r="I194" i="9" s="1"/>
  <c r="AE194" i="9"/>
  <c r="N195" i="9"/>
  <c r="P195" i="9"/>
  <c r="AA195" i="9"/>
  <c r="AD195" i="9"/>
  <c r="I195" i="9" s="1"/>
  <c r="AE195" i="9"/>
  <c r="N196" i="9"/>
  <c r="P196" i="9"/>
  <c r="AA196" i="9"/>
  <c r="AD196" i="9"/>
  <c r="I196" i="9" s="1"/>
  <c r="AE196" i="9"/>
  <c r="N197" i="9"/>
  <c r="P197" i="9"/>
  <c r="AA197" i="9"/>
  <c r="AD197" i="9"/>
  <c r="I197" i="9" s="1"/>
  <c r="AE197" i="9"/>
  <c r="N198" i="9"/>
  <c r="P198" i="9"/>
  <c r="AA198" i="9"/>
  <c r="AD198" i="9"/>
  <c r="I198" i="9" s="1"/>
  <c r="AE198" i="9"/>
  <c r="N199" i="9"/>
  <c r="P199" i="9"/>
  <c r="AA199" i="9"/>
  <c r="AD199" i="9"/>
  <c r="I199" i="9" s="1"/>
  <c r="AE199" i="9"/>
  <c r="N200" i="9"/>
  <c r="P200" i="9"/>
  <c r="AA200" i="9"/>
  <c r="AD200" i="9"/>
  <c r="I200" i="9" s="1"/>
  <c r="AE200" i="9"/>
  <c r="N201" i="9"/>
  <c r="P201" i="9"/>
  <c r="AA201" i="9"/>
  <c r="AD201" i="9"/>
  <c r="I201" i="9" s="1"/>
  <c r="AE201" i="9"/>
  <c r="N202" i="9"/>
  <c r="P202" i="9"/>
  <c r="AA202" i="9"/>
  <c r="AD202" i="9"/>
  <c r="I202" i="9" s="1"/>
  <c r="AE202" i="9"/>
  <c r="N203" i="9"/>
  <c r="P203" i="9"/>
  <c r="AA203" i="9"/>
  <c r="AD203" i="9"/>
  <c r="I203" i="9" s="1"/>
  <c r="AE203" i="9"/>
  <c r="N204" i="9"/>
  <c r="P204" i="9"/>
  <c r="AA204" i="9"/>
  <c r="AD204" i="9"/>
  <c r="I204" i="9" s="1"/>
  <c r="AE204" i="9"/>
  <c r="N205" i="9"/>
  <c r="P205" i="9"/>
  <c r="AA205" i="9"/>
  <c r="AD205" i="9"/>
  <c r="I205" i="9" s="1"/>
  <c r="AE205" i="9"/>
  <c r="N206" i="9"/>
  <c r="P206" i="9"/>
  <c r="AA206" i="9"/>
  <c r="AD206" i="9"/>
  <c r="I206" i="9" s="1"/>
  <c r="AE206" i="9"/>
  <c r="N207" i="9"/>
  <c r="P207" i="9"/>
  <c r="AA207" i="9"/>
  <c r="AD207" i="9"/>
  <c r="I207" i="9" s="1"/>
  <c r="AE207" i="9"/>
  <c r="N208" i="9"/>
  <c r="P208" i="9"/>
  <c r="AA208" i="9"/>
  <c r="AD208" i="9"/>
  <c r="I208" i="9" s="1"/>
  <c r="AE208" i="9"/>
  <c r="N209" i="9"/>
  <c r="P209" i="9"/>
  <c r="AA209" i="9"/>
  <c r="AD209" i="9"/>
  <c r="I209" i="9" s="1"/>
  <c r="AE209" i="9"/>
  <c r="N210" i="9"/>
  <c r="P210" i="9"/>
  <c r="AA210" i="9"/>
  <c r="AD210" i="9"/>
  <c r="I210" i="9" s="1"/>
  <c r="AE210" i="9"/>
  <c r="N211" i="9"/>
  <c r="P211" i="9"/>
  <c r="AA211" i="9"/>
  <c r="AD211" i="9"/>
  <c r="I211" i="9" s="1"/>
  <c r="AE211" i="9"/>
  <c r="N212" i="9"/>
  <c r="P212" i="9"/>
  <c r="AA212" i="9"/>
  <c r="AD212" i="9"/>
  <c r="I212" i="9" s="1"/>
  <c r="AE212" i="9"/>
  <c r="N213" i="9"/>
  <c r="P213" i="9"/>
  <c r="AA213" i="9"/>
  <c r="AD213" i="9"/>
  <c r="I213" i="9" s="1"/>
  <c r="AE213" i="9"/>
  <c r="N214" i="9"/>
  <c r="P214" i="9"/>
  <c r="AA214" i="9"/>
  <c r="AD214" i="9"/>
  <c r="I214" i="9" s="1"/>
  <c r="AE214" i="9"/>
  <c r="N215" i="9"/>
  <c r="P215" i="9"/>
  <c r="AA215" i="9"/>
  <c r="AD215" i="9"/>
  <c r="I215" i="9" s="1"/>
  <c r="AE215" i="9"/>
  <c r="N216" i="9"/>
  <c r="P216" i="9"/>
  <c r="AA216" i="9"/>
  <c r="AD216" i="9"/>
  <c r="I216" i="9" s="1"/>
  <c r="AE216" i="9"/>
  <c r="N217" i="9"/>
  <c r="P217" i="9"/>
  <c r="AA217" i="9"/>
  <c r="AD217" i="9"/>
  <c r="I217" i="9" s="1"/>
  <c r="AE217" i="9"/>
  <c r="N218" i="9"/>
  <c r="P218" i="9"/>
  <c r="AA218" i="9"/>
  <c r="AD218" i="9"/>
  <c r="I218" i="9" s="1"/>
  <c r="AE218" i="9"/>
  <c r="N219" i="9"/>
  <c r="P219" i="9"/>
  <c r="AA219" i="9"/>
  <c r="AD219" i="9"/>
  <c r="I219" i="9" s="1"/>
  <c r="AE219" i="9"/>
  <c r="N220" i="9"/>
  <c r="P220" i="9"/>
  <c r="AA220" i="9"/>
  <c r="AD220" i="9"/>
  <c r="I220" i="9" s="1"/>
  <c r="AE220" i="9"/>
  <c r="N221" i="9"/>
  <c r="P221" i="9"/>
  <c r="AA221" i="9"/>
  <c r="AD221" i="9"/>
  <c r="I221" i="9" s="1"/>
  <c r="AE221" i="9"/>
  <c r="N222" i="9"/>
  <c r="P222" i="9"/>
  <c r="AA222" i="9"/>
  <c r="AD222" i="9"/>
  <c r="I222" i="9" s="1"/>
  <c r="AE222" i="9"/>
  <c r="N223" i="9"/>
  <c r="P223" i="9"/>
  <c r="AA223" i="9"/>
  <c r="AD223" i="9"/>
  <c r="I223" i="9" s="1"/>
  <c r="AE223" i="9"/>
  <c r="N224" i="9"/>
  <c r="P224" i="9"/>
  <c r="AA224" i="9"/>
  <c r="AD224" i="9"/>
  <c r="I224" i="9" s="1"/>
  <c r="AE224" i="9"/>
  <c r="N225" i="9"/>
  <c r="P225" i="9"/>
  <c r="AA225" i="9"/>
  <c r="AD225" i="9"/>
  <c r="I225" i="9" s="1"/>
  <c r="AE225" i="9"/>
  <c r="N226" i="9"/>
  <c r="P226" i="9"/>
  <c r="AA226" i="9"/>
  <c r="AD226" i="9"/>
  <c r="I226" i="9" s="1"/>
  <c r="AE226" i="9"/>
  <c r="N227" i="9"/>
  <c r="P227" i="9"/>
  <c r="AA227" i="9"/>
  <c r="AD227" i="9"/>
  <c r="I227" i="9" s="1"/>
  <c r="AE227" i="9"/>
  <c r="N228" i="9"/>
  <c r="P228" i="9"/>
  <c r="AA228" i="9"/>
  <c r="AD228" i="9"/>
  <c r="I228" i="9" s="1"/>
  <c r="AE228" i="9"/>
  <c r="N229" i="9"/>
  <c r="P229" i="9"/>
  <c r="AA229" i="9"/>
  <c r="AD229" i="9"/>
  <c r="I229" i="9" s="1"/>
  <c r="AE229" i="9"/>
  <c r="N230" i="9"/>
  <c r="P230" i="9"/>
  <c r="AA230" i="9"/>
  <c r="AD230" i="9"/>
  <c r="I230" i="9" s="1"/>
  <c r="AE230" i="9"/>
  <c r="N231" i="9"/>
  <c r="P231" i="9"/>
  <c r="AA231" i="9"/>
  <c r="AD231" i="9"/>
  <c r="I231" i="9" s="1"/>
  <c r="AE231" i="9"/>
  <c r="N232" i="9"/>
  <c r="P232" i="9"/>
  <c r="AA232" i="9"/>
  <c r="AD232" i="9"/>
  <c r="I232" i="9" s="1"/>
  <c r="AE232" i="9"/>
  <c r="N233" i="9"/>
  <c r="P233" i="9"/>
  <c r="AA233" i="9"/>
  <c r="AD233" i="9"/>
  <c r="I233" i="9" s="1"/>
  <c r="AE233" i="9"/>
  <c r="N234" i="9"/>
  <c r="P234" i="9"/>
  <c r="AA234" i="9"/>
  <c r="AD234" i="9"/>
  <c r="I234" i="9" s="1"/>
  <c r="AE234" i="9"/>
  <c r="N235" i="9"/>
  <c r="P235" i="9"/>
  <c r="AA235" i="9"/>
  <c r="AD235" i="9"/>
  <c r="I235" i="9" s="1"/>
  <c r="AE235" i="9"/>
  <c r="N236" i="9"/>
  <c r="P236" i="9"/>
  <c r="AA236" i="9"/>
  <c r="AD236" i="9"/>
  <c r="I236" i="9" s="1"/>
  <c r="AE236" i="9"/>
  <c r="N237" i="9"/>
  <c r="P237" i="9"/>
  <c r="AA237" i="9"/>
  <c r="AD237" i="9"/>
  <c r="I237" i="9" s="1"/>
  <c r="AE237" i="9"/>
  <c r="N238" i="9"/>
  <c r="P238" i="9"/>
  <c r="AA238" i="9"/>
  <c r="AD238" i="9"/>
  <c r="I238" i="9" s="1"/>
  <c r="AE238" i="9"/>
  <c r="N239" i="9"/>
  <c r="P239" i="9"/>
  <c r="AA239" i="9"/>
  <c r="AD239" i="9"/>
  <c r="I239" i="9" s="1"/>
  <c r="AE239" i="9"/>
  <c r="N240" i="9"/>
  <c r="P240" i="9"/>
  <c r="AA240" i="9"/>
  <c r="AD240" i="9"/>
  <c r="I240" i="9" s="1"/>
  <c r="AE240" i="9"/>
  <c r="N241" i="9"/>
  <c r="P241" i="9"/>
  <c r="AA241" i="9"/>
  <c r="AD241" i="9"/>
  <c r="I241" i="9" s="1"/>
  <c r="AE241" i="9"/>
  <c r="N242" i="9"/>
  <c r="P242" i="9"/>
  <c r="AA242" i="9"/>
  <c r="AD242" i="9"/>
  <c r="I242" i="9" s="1"/>
  <c r="AE242" i="9"/>
  <c r="N243" i="9"/>
  <c r="P243" i="9"/>
  <c r="AA243" i="9"/>
  <c r="AD243" i="9"/>
  <c r="I243" i="9" s="1"/>
  <c r="AE243" i="9"/>
  <c r="N244" i="9"/>
  <c r="P244" i="9"/>
  <c r="AA244" i="9"/>
  <c r="AD244" i="9"/>
  <c r="I244" i="9" s="1"/>
  <c r="AE244" i="9"/>
  <c r="N245" i="9"/>
  <c r="P245" i="9"/>
  <c r="AA245" i="9"/>
  <c r="AD245" i="9"/>
  <c r="I245" i="9" s="1"/>
  <c r="AE245" i="9"/>
  <c r="N246" i="9"/>
  <c r="P246" i="9"/>
  <c r="AA246" i="9"/>
  <c r="AD246" i="9"/>
  <c r="I246" i="9" s="1"/>
  <c r="AE246" i="9"/>
  <c r="N247" i="9"/>
  <c r="P247" i="9"/>
  <c r="AA247" i="9"/>
  <c r="AD247" i="9"/>
  <c r="I247" i="9" s="1"/>
  <c r="AE247" i="9"/>
  <c r="N248" i="9"/>
  <c r="P248" i="9"/>
  <c r="AA248" i="9"/>
  <c r="AD248" i="9"/>
  <c r="I248" i="9" s="1"/>
  <c r="AE248" i="9"/>
  <c r="N249" i="9"/>
  <c r="P249" i="9"/>
  <c r="AA249" i="9"/>
  <c r="AD249" i="9"/>
  <c r="I249" i="9" s="1"/>
  <c r="AE249" i="9"/>
  <c r="N250" i="9"/>
  <c r="P250" i="9"/>
  <c r="AA250" i="9"/>
  <c r="AD250" i="9"/>
  <c r="I250" i="9" s="1"/>
  <c r="AE250" i="9"/>
  <c r="N251" i="9"/>
  <c r="P251" i="9"/>
  <c r="AA251" i="9"/>
  <c r="AD251" i="9"/>
  <c r="I251" i="9" s="1"/>
  <c r="AE251" i="9"/>
  <c r="N252" i="9"/>
  <c r="P252" i="9"/>
  <c r="AA252" i="9"/>
  <c r="AD252" i="9"/>
  <c r="I252" i="9" s="1"/>
  <c r="AE252" i="9"/>
  <c r="N253" i="9"/>
  <c r="P253" i="9"/>
  <c r="AA253" i="9"/>
  <c r="AD253" i="9"/>
  <c r="I253" i="9" s="1"/>
  <c r="AE253" i="9"/>
  <c r="N254" i="9"/>
  <c r="P254" i="9"/>
  <c r="AA254" i="9"/>
  <c r="AD254" i="9"/>
  <c r="I254" i="9" s="1"/>
  <c r="AE254" i="9"/>
  <c r="N255" i="9"/>
  <c r="P255" i="9"/>
  <c r="AA255" i="9"/>
  <c r="AD255" i="9"/>
  <c r="I255" i="9" s="1"/>
  <c r="AE255" i="9"/>
  <c r="N256" i="9"/>
  <c r="P256" i="9"/>
  <c r="AA256" i="9"/>
  <c r="AD256" i="9"/>
  <c r="I256" i="9" s="1"/>
  <c r="AE256" i="9"/>
  <c r="N257" i="9"/>
  <c r="P257" i="9"/>
  <c r="AA257" i="9"/>
  <c r="AD257" i="9"/>
  <c r="I257" i="9" s="1"/>
  <c r="AE257" i="9"/>
  <c r="N258" i="9"/>
  <c r="P258" i="9"/>
  <c r="AA258" i="9"/>
  <c r="AD258" i="9"/>
  <c r="I258" i="9" s="1"/>
  <c r="AE258" i="9"/>
  <c r="N259" i="9"/>
  <c r="P259" i="9"/>
  <c r="AA259" i="9"/>
  <c r="AD259" i="9"/>
  <c r="I259" i="9" s="1"/>
  <c r="AE259" i="9"/>
  <c r="N260" i="9"/>
  <c r="P260" i="9"/>
  <c r="AA260" i="9"/>
  <c r="AD260" i="9"/>
  <c r="I260" i="9" s="1"/>
  <c r="AE260" i="9"/>
  <c r="N261" i="9"/>
  <c r="P261" i="9"/>
  <c r="AA261" i="9"/>
  <c r="AD261" i="9"/>
  <c r="I261" i="9" s="1"/>
  <c r="AE261" i="9"/>
  <c r="N262" i="9"/>
  <c r="P262" i="9"/>
  <c r="AA262" i="9"/>
  <c r="AD262" i="9"/>
  <c r="I262" i="9" s="1"/>
  <c r="AE262" i="9"/>
  <c r="N263" i="9"/>
  <c r="P263" i="9"/>
  <c r="AA263" i="9"/>
  <c r="AD263" i="9"/>
  <c r="I263" i="9" s="1"/>
  <c r="AE263" i="9"/>
  <c r="N264" i="9"/>
  <c r="P264" i="9"/>
  <c r="AA264" i="9"/>
  <c r="AD264" i="9"/>
  <c r="I264" i="9" s="1"/>
  <c r="AE264" i="9"/>
  <c r="N265" i="9"/>
  <c r="P265" i="9"/>
  <c r="AA265" i="9"/>
  <c r="AD265" i="9"/>
  <c r="I265" i="9" s="1"/>
  <c r="AE265" i="9"/>
  <c r="N266" i="9"/>
  <c r="P266" i="9"/>
  <c r="AA266" i="9"/>
  <c r="AD266" i="9"/>
  <c r="I266" i="9" s="1"/>
  <c r="AE266" i="9"/>
  <c r="N267" i="9"/>
  <c r="P267" i="9"/>
  <c r="AA267" i="9"/>
  <c r="AD267" i="9"/>
  <c r="I267" i="9" s="1"/>
  <c r="AE267" i="9"/>
  <c r="N268" i="9"/>
  <c r="P268" i="9"/>
  <c r="AA268" i="9"/>
  <c r="AD268" i="9"/>
  <c r="I268" i="9" s="1"/>
  <c r="AE268" i="9"/>
  <c r="N269" i="9"/>
  <c r="P269" i="9"/>
  <c r="AA269" i="9"/>
  <c r="AD269" i="9"/>
  <c r="I269" i="9" s="1"/>
  <c r="AE269" i="9"/>
  <c r="N270" i="9"/>
  <c r="P270" i="9"/>
  <c r="AA270" i="9"/>
  <c r="AD270" i="9"/>
  <c r="I270" i="9" s="1"/>
  <c r="AE270" i="9"/>
  <c r="N271" i="9"/>
  <c r="P271" i="9"/>
  <c r="AA271" i="9"/>
  <c r="AD271" i="9"/>
  <c r="I271" i="9" s="1"/>
  <c r="AE271" i="9"/>
  <c r="N272" i="9"/>
  <c r="P272" i="9"/>
  <c r="AA272" i="9"/>
  <c r="AD272" i="9"/>
  <c r="I272" i="9" s="1"/>
  <c r="AE272" i="9"/>
  <c r="N273" i="9"/>
  <c r="P273" i="9"/>
  <c r="AA273" i="9"/>
  <c r="AD273" i="9"/>
  <c r="I273" i="9" s="1"/>
  <c r="AE273" i="9"/>
  <c r="N274" i="9"/>
  <c r="P274" i="9"/>
  <c r="AA274" i="9"/>
  <c r="AD274" i="9"/>
  <c r="I274" i="9" s="1"/>
  <c r="AE274" i="9"/>
  <c r="N275" i="9"/>
  <c r="P275" i="9"/>
  <c r="AA275" i="9"/>
  <c r="AD275" i="9"/>
  <c r="I275" i="9" s="1"/>
  <c r="AE275" i="9"/>
  <c r="N276" i="9"/>
  <c r="P276" i="9"/>
  <c r="AA276" i="9"/>
  <c r="AD276" i="9"/>
  <c r="I276" i="9" s="1"/>
  <c r="AE276" i="9"/>
  <c r="N277" i="9"/>
  <c r="P277" i="9"/>
  <c r="AA277" i="9"/>
  <c r="AD277" i="9"/>
  <c r="I277" i="9" s="1"/>
  <c r="AE277" i="9"/>
  <c r="N278" i="9"/>
  <c r="P278" i="9"/>
  <c r="AA278" i="9"/>
  <c r="AD278" i="9"/>
  <c r="I278" i="9" s="1"/>
  <c r="AE278" i="9"/>
  <c r="N279" i="9"/>
  <c r="P279" i="9"/>
  <c r="AA279" i="9"/>
  <c r="AD279" i="9"/>
  <c r="I279" i="9" s="1"/>
  <c r="AE279" i="9"/>
  <c r="N280" i="9"/>
  <c r="P280" i="9"/>
  <c r="AA280" i="9"/>
  <c r="AD280" i="9"/>
  <c r="I280" i="9" s="1"/>
  <c r="AE280" i="9"/>
  <c r="N281" i="9"/>
  <c r="P281" i="9"/>
  <c r="AA281" i="9"/>
  <c r="AD281" i="9"/>
  <c r="I281" i="9" s="1"/>
  <c r="AE281" i="9"/>
  <c r="N282" i="9"/>
  <c r="P282" i="9"/>
  <c r="AA282" i="9"/>
  <c r="AD282" i="9"/>
  <c r="I282" i="9" s="1"/>
  <c r="AE282" i="9"/>
  <c r="N283" i="9"/>
  <c r="P283" i="9"/>
  <c r="AA283" i="9"/>
  <c r="AD283" i="9"/>
  <c r="I283" i="9" s="1"/>
  <c r="AE283" i="9"/>
  <c r="N284" i="9"/>
  <c r="P284" i="9"/>
  <c r="AA284" i="9"/>
  <c r="AD284" i="9"/>
  <c r="I284" i="9" s="1"/>
  <c r="AE284" i="9"/>
  <c r="N285" i="9"/>
  <c r="P285" i="9"/>
  <c r="AA285" i="9"/>
  <c r="AD285" i="9"/>
  <c r="I285" i="9" s="1"/>
  <c r="AE285" i="9"/>
  <c r="N286" i="9"/>
  <c r="P286" i="9"/>
  <c r="AA286" i="9"/>
  <c r="AD286" i="9"/>
  <c r="I286" i="9" s="1"/>
  <c r="AE286" i="9"/>
  <c r="N287" i="9"/>
  <c r="P287" i="9"/>
  <c r="AA287" i="9"/>
  <c r="AD287" i="9"/>
  <c r="I287" i="9" s="1"/>
  <c r="AE287" i="9"/>
  <c r="N288" i="9"/>
  <c r="P288" i="9"/>
  <c r="AA288" i="9"/>
  <c r="AD288" i="9"/>
  <c r="I288" i="9" s="1"/>
  <c r="AE288" i="9"/>
  <c r="N289" i="9"/>
  <c r="P289" i="9"/>
  <c r="AA289" i="9"/>
  <c r="AD289" i="9"/>
  <c r="I289" i="9" s="1"/>
  <c r="AE289" i="9"/>
  <c r="N290" i="9"/>
  <c r="P290" i="9"/>
  <c r="AA290" i="9"/>
  <c r="AD290" i="9"/>
  <c r="I290" i="9" s="1"/>
  <c r="AE290" i="9"/>
  <c r="N291" i="9"/>
  <c r="P291" i="9"/>
  <c r="AA291" i="9"/>
  <c r="AD291" i="9"/>
  <c r="I291" i="9" s="1"/>
  <c r="AE291" i="9"/>
  <c r="N292" i="9"/>
  <c r="P292" i="9"/>
  <c r="AA292" i="9"/>
  <c r="AD292" i="9"/>
  <c r="I292" i="9" s="1"/>
  <c r="AE292" i="9"/>
  <c r="N293" i="9"/>
  <c r="P293" i="9"/>
  <c r="AA293" i="9"/>
  <c r="AD293" i="9"/>
  <c r="I293" i="9" s="1"/>
  <c r="AE293" i="9"/>
  <c r="N294" i="9"/>
  <c r="P294" i="9"/>
  <c r="AA294" i="9"/>
  <c r="AD294" i="9"/>
  <c r="I294" i="9" s="1"/>
  <c r="AE294" i="9"/>
  <c r="N295" i="9"/>
  <c r="P295" i="9"/>
  <c r="AA295" i="9"/>
  <c r="AD295" i="9"/>
  <c r="I295" i="9" s="1"/>
  <c r="AE295" i="9"/>
  <c r="N296" i="9"/>
  <c r="P296" i="9"/>
  <c r="AA296" i="9"/>
  <c r="AD296" i="9"/>
  <c r="I296" i="9" s="1"/>
  <c r="AE296" i="9"/>
  <c r="N297" i="9"/>
  <c r="P297" i="9"/>
  <c r="O94" i="9" s="1"/>
  <c r="AA297" i="9"/>
  <c r="AD297" i="9"/>
  <c r="I297" i="9" s="1"/>
  <c r="AE297" i="9"/>
  <c r="N298" i="9"/>
  <c r="P298" i="9"/>
  <c r="AA298" i="9"/>
  <c r="AD298" i="9"/>
  <c r="I298" i="9" s="1"/>
  <c r="AE298" i="9"/>
  <c r="N299" i="9"/>
  <c r="P299" i="9"/>
  <c r="AA299" i="9"/>
  <c r="AD299" i="9"/>
  <c r="I299" i="9" s="1"/>
  <c r="AE299" i="9"/>
  <c r="N300" i="9"/>
  <c r="P300" i="9"/>
  <c r="AA300" i="9"/>
  <c r="AD300" i="9"/>
  <c r="I300" i="9" s="1"/>
  <c r="AE300" i="9"/>
  <c r="N301" i="9"/>
  <c r="P301" i="9"/>
  <c r="O35" i="9" s="1"/>
  <c r="AA301" i="9"/>
  <c r="AD301" i="9"/>
  <c r="I301" i="9" s="1"/>
  <c r="AE301" i="9"/>
  <c r="N302" i="9"/>
  <c r="P302" i="9"/>
  <c r="AA302" i="9"/>
  <c r="AD302" i="9"/>
  <c r="I302" i="9" s="1"/>
  <c r="AE302" i="9"/>
  <c r="N303" i="9"/>
  <c r="P303" i="9"/>
  <c r="AA303" i="9"/>
  <c r="AD303" i="9"/>
  <c r="I303" i="9" s="1"/>
  <c r="AE303" i="9"/>
  <c r="N304" i="9"/>
  <c r="P304" i="9"/>
  <c r="AA304" i="9"/>
  <c r="AD304" i="9"/>
  <c r="I304" i="9" s="1"/>
  <c r="AE304" i="9"/>
  <c r="N305" i="9"/>
  <c r="P305" i="9"/>
  <c r="O102" i="9" s="1"/>
  <c r="AA305" i="9"/>
  <c r="AD305" i="9"/>
  <c r="I305" i="9" s="1"/>
  <c r="AE305" i="9"/>
  <c r="N306" i="9"/>
  <c r="O306" i="9" s="1"/>
  <c r="P306" i="9"/>
  <c r="AA306" i="9"/>
  <c r="AD306" i="9"/>
  <c r="I306" i="9" s="1"/>
  <c r="AE306" i="9"/>
  <c r="O8" i="9"/>
  <c r="O13" i="9"/>
  <c r="O17" i="9"/>
  <c r="O21" i="9"/>
  <c r="O25" i="9"/>
  <c r="O29" i="9"/>
  <c r="O33" i="9"/>
  <c r="O37" i="9"/>
  <c r="O39" i="9"/>
  <c r="O41" i="9"/>
  <c r="O43" i="9"/>
  <c r="O45" i="9"/>
  <c r="O47" i="9"/>
  <c r="O49" i="9"/>
  <c r="O51" i="9"/>
  <c r="O53" i="9"/>
  <c r="O55" i="9"/>
  <c r="O57" i="9"/>
  <c r="O59" i="9"/>
  <c r="O61" i="9"/>
  <c r="O63" i="9"/>
  <c r="O65" i="9"/>
  <c r="O67" i="9"/>
  <c r="O69" i="9"/>
  <c r="O71" i="9"/>
  <c r="O73" i="9"/>
  <c r="O75" i="9"/>
  <c r="O77" i="9"/>
  <c r="O79" i="9"/>
  <c r="O81" i="9"/>
  <c r="O83" i="9"/>
  <c r="O85" i="9"/>
  <c r="O87" i="9"/>
  <c r="O88" i="9"/>
  <c r="O89" i="9"/>
  <c r="O91" i="9"/>
  <c r="O92" i="9"/>
  <c r="O93" i="9"/>
  <c r="O95" i="9"/>
  <c r="O96" i="9"/>
  <c r="O97" i="9"/>
  <c r="O99" i="9"/>
  <c r="O100" i="9"/>
  <c r="O101" i="9"/>
  <c r="O103" i="9"/>
  <c r="O104" i="9"/>
  <c r="O105" i="9"/>
  <c r="O106" i="9"/>
  <c r="O7" i="9"/>
  <c r="Q306" i="9" l="1"/>
  <c r="V306" i="9"/>
  <c r="O11" i="9"/>
  <c r="O292" i="9"/>
  <c r="O289" i="9"/>
  <c r="O283" i="9"/>
  <c r="O273" i="9"/>
  <c r="O270" i="9"/>
  <c r="O267" i="9"/>
  <c r="O257" i="9"/>
  <c r="O84" i="9"/>
  <c r="O80" i="9"/>
  <c r="O76" i="9"/>
  <c r="O72" i="9"/>
  <c r="O68" i="9"/>
  <c r="O64" i="9"/>
  <c r="O60" i="9"/>
  <c r="O56" i="9"/>
  <c r="O52" i="9"/>
  <c r="O48" i="9"/>
  <c r="O44" i="9"/>
  <c r="O40" i="9"/>
  <c r="O36" i="9"/>
  <c r="O32" i="9"/>
  <c r="O28" i="9"/>
  <c r="O24" i="9"/>
  <c r="O20" i="9"/>
  <c r="O16" i="9"/>
  <c r="O12" i="9"/>
  <c r="O305" i="9"/>
  <c r="O304" i="9"/>
  <c r="O302" i="9"/>
  <c r="O301" i="9"/>
  <c r="O300" i="9"/>
  <c r="O298" i="9"/>
  <c r="O297" i="9"/>
  <c r="O296" i="9"/>
  <c r="O294" i="9"/>
  <c r="O293" i="9"/>
  <c r="O285" i="9"/>
  <c r="O282" i="9"/>
  <c r="O279" i="9"/>
  <c r="O269" i="9"/>
  <c r="O266" i="9"/>
  <c r="O263" i="9"/>
  <c r="O252" i="9"/>
  <c r="O31" i="9"/>
  <c r="O27" i="9"/>
  <c r="O23" i="9"/>
  <c r="O19" i="9"/>
  <c r="O15" i="9"/>
  <c r="O10" i="9"/>
  <c r="O303" i="9"/>
  <c r="O299" i="9"/>
  <c r="O295" i="9"/>
  <c r="O281" i="9"/>
  <c r="O278" i="9"/>
  <c r="O275" i="9"/>
  <c r="O265" i="9"/>
  <c r="O262" i="9"/>
  <c r="O259" i="9"/>
  <c r="O238" i="9"/>
  <c r="O234" i="9"/>
  <c r="O98" i="9"/>
  <c r="O90" i="9"/>
  <c r="O86" i="9"/>
  <c r="O82" i="9"/>
  <c r="O78" i="9"/>
  <c r="O74" i="9"/>
  <c r="O70" i="9"/>
  <c r="O66" i="9"/>
  <c r="O62" i="9"/>
  <c r="O58" i="9"/>
  <c r="O54" i="9"/>
  <c r="O50" i="9"/>
  <c r="O46" i="9"/>
  <c r="O42" i="9"/>
  <c r="O38" i="9"/>
  <c r="O34" i="9"/>
  <c r="O30" i="9"/>
  <c r="O26" i="9"/>
  <c r="O22" i="9"/>
  <c r="O18" i="9"/>
  <c r="O14" i="9"/>
  <c r="O9" i="9"/>
  <c r="O291" i="9"/>
  <c r="O290" i="9"/>
  <c r="O287" i="9"/>
  <c r="O277" i="9"/>
  <c r="O274" i="9"/>
  <c r="O271" i="9"/>
  <c r="O261" i="9"/>
  <c r="O258" i="9"/>
  <c r="O250" i="9"/>
  <c r="O242" i="9"/>
  <c r="O254" i="9"/>
  <c r="O251" i="9"/>
  <c r="O243" i="9"/>
  <c r="O235" i="9"/>
  <c r="O226" i="9"/>
  <c r="O230" i="9"/>
  <c r="O227" i="9"/>
  <c r="O288" i="9"/>
  <c r="O286" i="9"/>
  <c r="O284" i="9"/>
  <c r="O280" i="9"/>
  <c r="O276" i="9"/>
  <c r="O272" i="9"/>
  <c r="O268" i="9"/>
  <c r="O264" i="9"/>
  <c r="O260" i="9"/>
  <c r="O256" i="9"/>
  <c r="O255" i="9"/>
  <c r="O248" i="9"/>
  <c r="O246" i="9"/>
  <c r="O206" i="9"/>
  <c r="O247" i="9"/>
  <c r="O239" i="9"/>
  <c r="O231" i="9"/>
  <c r="O223" i="9"/>
  <c r="O253" i="9"/>
  <c r="O244" i="9"/>
  <c r="O241" i="9"/>
  <c r="O236" i="9"/>
  <c r="O233" i="9"/>
  <c r="O228" i="9"/>
  <c r="O225" i="9"/>
  <c r="O207" i="9"/>
  <c r="O222" i="9"/>
  <c r="O219" i="9"/>
  <c r="O218" i="9"/>
  <c r="O215" i="9"/>
  <c r="O214" i="9"/>
  <c r="O211" i="9"/>
  <c r="O249" i="9"/>
  <c r="O245" i="9"/>
  <c r="O240" i="9"/>
  <c r="O237" i="9"/>
  <c r="O232" i="9"/>
  <c r="O229" i="9"/>
  <c r="O224" i="9"/>
  <c r="O220" i="9"/>
  <c r="O216" i="9"/>
  <c r="O210" i="9"/>
  <c r="O160" i="9"/>
  <c r="O188" i="9"/>
  <c r="O202" i="9"/>
  <c r="O184" i="9"/>
  <c r="O196" i="9"/>
  <c r="O200" i="9"/>
  <c r="O204" i="9"/>
  <c r="O208" i="9"/>
  <c r="O212" i="9"/>
  <c r="O176" i="9"/>
  <c r="O177" i="9"/>
  <c r="O175" i="9"/>
  <c r="O193" i="9"/>
  <c r="O191" i="9"/>
  <c r="O162" i="9"/>
  <c r="O137" i="9"/>
  <c r="O159" i="9"/>
  <c r="O168" i="9"/>
  <c r="O203" i="9"/>
  <c r="O199" i="9"/>
  <c r="O195" i="9"/>
  <c r="O189" i="9"/>
  <c r="O187" i="9"/>
  <c r="O166" i="9"/>
  <c r="O172" i="9"/>
  <c r="O171" i="9"/>
  <c r="O156" i="9"/>
  <c r="O155" i="9"/>
  <c r="O139" i="9"/>
  <c r="O185" i="9"/>
  <c r="O183" i="9"/>
  <c r="O180" i="9"/>
  <c r="O174" i="9"/>
  <c r="O167" i="9"/>
  <c r="O158" i="9"/>
  <c r="O221" i="9"/>
  <c r="O217" i="9"/>
  <c r="O213" i="9"/>
  <c r="O209" i="9"/>
  <c r="O205" i="9"/>
  <c r="O201" i="9"/>
  <c r="O198" i="9"/>
  <c r="O197" i="9"/>
  <c r="O192" i="9"/>
  <c r="O181" i="9"/>
  <c r="O179" i="9"/>
  <c r="O178" i="9"/>
  <c r="O182" i="9"/>
  <c r="O186" i="9"/>
  <c r="O190" i="9"/>
  <c r="O194" i="9"/>
  <c r="O164" i="9"/>
  <c r="O163" i="9"/>
  <c r="O154" i="9"/>
  <c r="O150" i="9"/>
  <c r="O143" i="9"/>
  <c r="O147" i="9"/>
  <c r="O151" i="9"/>
  <c r="O116" i="9"/>
  <c r="O173" i="9"/>
  <c r="O170" i="9"/>
  <c r="O169" i="9"/>
  <c r="O165" i="9"/>
  <c r="O161" i="9"/>
  <c r="O157" i="9"/>
  <c r="O140" i="9"/>
  <c r="O153" i="9"/>
  <c r="O152" i="9"/>
  <c r="O149" i="9"/>
  <c r="O146" i="9"/>
  <c r="O136" i="9"/>
  <c r="O148" i="9"/>
  <c r="O145" i="9"/>
  <c r="O142" i="9"/>
  <c r="O144" i="9"/>
  <c r="O141" i="9"/>
  <c r="O124" i="9"/>
  <c r="O138" i="9"/>
  <c r="O120" i="9"/>
  <c r="O131" i="9"/>
  <c r="O121" i="9"/>
  <c r="O117" i="9"/>
  <c r="O113" i="9"/>
  <c r="O109" i="9"/>
  <c r="O134" i="9"/>
  <c r="O133" i="9"/>
  <c r="O132" i="9"/>
  <c r="O130" i="9"/>
  <c r="O127" i="9"/>
  <c r="O135" i="9"/>
  <c r="O129" i="9"/>
  <c r="O128" i="9"/>
  <c r="O126" i="9"/>
  <c r="O123" i="9"/>
  <c r="O119" i="9"/>
  <c r="O125" i="9"/>
  <c r="O122" i="9"/>
  <c r="O118" i="9"/>
  <c r="O115" i="9"/>
  <c r="O114" i="9"/>
  <c r="O112" i="9"/>
  <c r="O111" i="9"/>
  <c r="O110" i="9"/>
  <c r="O108" i="9"/>
  <c r="O107" i="9"/>
  <c r="Q108" i="9" l="1"/>
  <c r="V108" i="9"/>
  <c r="Q128" i="9"/>
  <c r="V128" i="9"/>
  <c r="Q205" i="9"/>
  <c r="V205" i="9"/>
  <c r="Q208" i="9"/>
  <c r="V208" i="9"/>
  <c r="Q286" i="9"/>
  <c r="V286" i="9"/>
  <c r="Q262" i="9"/>
  <c r="V262" i="9"/>
  <c r="Q297" i="9"/>
  <c r="V297" i="9"/>
  <c r="Q292" i="9"/>
  <c r="V292" i="9"/>
  <c r="Q115" i="9"/>
  <c r="V115" i="9"/>
  <c r="Q129" i="9"/>
  <c r="V129" i="9"/>
  <c r="Q113" i="9"/>
  <c r="V113" i="9"/>
  <c r="Q144" i="9"/>
  <c r="V144" i="9"/>
  <c r="V153" i="9"/>
  <c r="Q153" i="9"/>
  <c r="Q116" i="9"/>
  <c r="V116" i="9"/>
  <c r="V194" i="9"/>
  <c r="Q194" i="9"/>
  <c r="Q197" i="9"/>
  <c r="V197" i="9"/>
  <c r="V158" i="9"/>
  <c r="Q158" i="9"/>
  <c r="V156" i="9"/>
  <c r="Q156" i="9"/>
  <c r="Q203" i="9"/>
  <c r="V203" i="9"/>
  <c r="Q177" i="9"/>
  <c r="V177" i="9"/>
  <c r="V202" i="9"/>
  <c r="Q202" i="9"/>
  <c r="Q232" i="9"/>
  <c r="V232" i="9"/>
  <c r="V218" i="9"/>
  <c r="Q218" i="9"/>
  <c r="V241" i="9"/>
  <c r="Q241" i="9"/>
  <c r="Q246" i="9"/>
  <c r="V246" i="9"/>
  <c r="Q260" i="9"/>
  <c r="V260" i="9"/>
  <c r="Q276" i="9"/>
  <c r="V276" i="9"/>
  <c r="Q288" i="9"/>
  <c r="V288" i="9"/>
  <c r="Q235" i="9"/>
  <c r="V235" i="9"/>
  <c r="Q242" i="9"/>
  <c r="V242" i="9"/>
  <c r="Q271" i="9"/>
  <c r="V271" i="9"/>
  <c r="Q290" i="9"/>
  <c r="V290" i="9"/>
  <c r="Q234" i="9"/>
  <c r="V234" i="9"/>
  <c r="V265" i="9"/>
  <c r="Q265" i="9"/>
  <c r="Q295" i="9"/>
  <c r="V295" i="9"/>
  <c r="V269" i="9"/>
  <c r="Q269" i="9"/>
  <c r="Q293" i="9"/>
  <c r="V293" i="9"/>
  <c r="V298" i="9"/>
  <c r="Q298" i="9"/>
  <c r="V304" i="9"/>
  <c r="Q304" i="9"/>
  <c r="V273" i="9"/>
  <c r="Q273" i="9"/>
  <c r="V114" i="9"/>
  <c r="Q114" i="9"/>
  <c r="V130" i="9"/>
  <c r="Q130" i="9"/>
  <c r="Q131" i="9"/>
  <c r="V131" i="9"/>
  <c r="Q148" i="9"/>
  <c r="V148" i="9"/>
  <c r="Q161" i="9"/>
  <c r="V161" i="9"/>
  <c r="Q143" i="9"/>
  <c r="V143" i="9"/>
  <c r="V182" i="9"/>
  <c r="Q182" i="9"/>
  <c r="V221" i="9"/>
  <c r="Q221" i="9"/>
  <c r="Q155" i="9"/>
  <c r="V155" i="9"/>
  <c r="Q199" i="9"/>
  <c r="V199" i="9"/>
  <c r="Q175" i="9"/>
  <c r="V175" i="9"/>
  <c r="V210" i="9"/>
  <c r="Q210" i="9"/>
  <c r="V245" i="9"/>
  <c r="Q245" i="9"/>
  <c r="Q207" i="9"/>
  <c r="V207" i="9"/>
  <c r="Q223" i="9"/>
  <c r="V223" i="9"/>
  <c r="Q256" i="9"/>
  <c r="V256" i="9"/>
  <c r="Q226" i="9"/>
  <c r="V226" i="9"/>
  <c r="Q254" i="9"/>
  <c r="V254" i="9"/>
  <c r="V261" i="9"/>
  <c r="Q261" i="9"/>
  <c r="Q287" i="9"/>
  <c r="V287" i="9"/>
  <c r="V281" i="9"/>
  <c r="Q281" i="9"/>
  <c r="Q266" i="9"/>
  <c r="V266" i="9"/>
  <c r="V285" i="9"/>
  <c r="Q285" i="9"/>
  <c r="V302" i="9"/>
  <c r="Q302" i="9"/>
  <c r="Q270" i="9"/>
  <c r="V270" i="9"/>
  <c r="V110" i="9"/>
  <c r="Q110" i="9"/>
  <c r="Q119" i="9"/>
  <c r="V119" i="9"/>
  <c r="Q132" i="9"/>
  <c r="V132" i="9"/>
  <c r="Q120" i="9"/>
  <c r="V120" i="9"/>
  <c r="Q136" i="9"/>
  <c r="V136" i="9"/>
  <c r="Q165" i="9"/>
  <c r="V165" i="9"/>
  <c r="Q150" i="9"/>
  <c r="V150" i="9"/>
  <c r="V178" i="9"/>
  <c r="Q178" i="9"/>
  <c r="Q209" i="9"/>
  <c r="V209" i="9"/>
  <c r="Q183" i="9"/>
  <c r="V183" i="9"/>
  <c r="Q187" i="9"/>
  <c r="V187" i="9"/>
  <c r="V162" i="9"/>
  <c r="Q162" i="9"/>
  <c r="Q204" i="9"/>
  <c r="V204" i="9"/>
  <c r="Q216" i="9"/>
  <c r="V216" i="9"/>
  <c r="Q249" i="9"/>
  <c r="V249" i="9"/>
  <c r="V225" i="9"/>
  <c r="Q225" i="9"/>
  <c r="Q231" i="9"/>
  <c r="V231" i="9"/>
  <c r="Q111" i="9"/>
  <c r="V111" i="9"/>
  <c r="V118" i="9"/>
  <c r="Q118" i="9"/>
  <c r="Q123" i="9"/>
  <c r="V123" i="9"/>
  <c r="Q135" i="9"/>
  <c r="V135" i="9"/>
  <c r="V133" i="9"/>
  <c r="Q133" i="9"/>
  <c r="Q117" i="9"/>
  <c r="V117" i="9"/>
  <c r="Q138" i="9"/>
  <c r="V138" i="9"/>
  <c r="Q142" i="9"/>
  <c r="V142" i="9"/>
  <c r="Q146" i="9"/>
  <c r="V146" i="9"/>
  <c r="Q140" i="9"/>
  <c r="V140" i="9"/>
  <c r="Q169" i="9"/>
  <c r="V169" i="9"/>
  <c r="Q151" i="9"/>
  <c r="V151" i="9"/>
  <c r="Q154" i="9"/>
  <c r="V154" i="9"/>
  <c r="V190" i="9"/>
  <c r="Q190" i="9"/>
  <c r="Q179" i="9"/>
  <c r="V179" i="9"/>
  <c r="V198" i="9"/>
  <c r="Q198" i="9"/>
  <c r="Q213" i="9"/>
  <c r="V213" i="9"/>
  <c r="Q167" i="9"/>
  <c r="V167" i="9"/>
  <c r="Q185" i="9"/>
  <c r="V185" i="9"/>
  <c r="Q171" i="9"/>
  <c r="V171" i="9"/>
  <c r="Q189" i="9"/>
  <c r="V189" i="9"/>
  <c r="V168" i="9"/>
  <c r="Q168" i="9"/>
  <c r="Q191" i="9"/>
  <c r="V191" i="9"/>
  <c r="Q176" i="9"/>
  <c r="V176" i="9"/>
  <c r="V200" i="9"/>
  <c r="Q200" i="9"/>
  <c r="Q188" i="9"/>
  <c r="V188" i="9"/>
  <c r="Q220" i="9"/>
  <c r="V220" i="9"/>
  <c r="V237" i="9"/>
  <c r="Q237" i="9"/>
  <c r="Q211" i="9"/>
  <c r="V211" i="9"/>
  <c r="Q219" i="9"/>
  <c r="V219" i="9"/>
  <c r="Q228" i="9"/>
  <c r="V228" i="9"/>
  <c r="Q244" i="9"/>
  <c r="V244" i="9"/>
  <c r="Q239" i="9"/>
  <c r="V239" i="9"/>
  <c r="V248" i="9"/>
  <c r="Q248" i="9"/>
  <c r="Q264" i="9"/>
  <c r="V264" i="9"/>
  <c r="Q280" i="9"/>
  <c r="V280" i="9"/>
  <c r="Q227" i="9"/>
  <c r="V227" i="9"/>
  <c r="Q243" i="9"/>
  <c r="V243" i="9"/>
  <c r="V250" i="9"/>
  <c r="Q250" i="9"/>
  <c r="Q274" i="9"/>
  <c r="V274" i="9"/>
  <c r="Q291" i="9"/>
  <c r="V291" i="9"/>
  <c r="Q238" i="9"/>
  <c r="V238" i="9"/>
  <c r="Q275" i="9"/>
  <c r="V275" i="9"/>
  <c r="Q299" i="9"/>
  <c r="V299" i="9"/>
  <c r="V252" i="9"/>
  <c r="Q252" i="9"/>
  <c r="Q279" i="9"/>
  <c r="V279" i="9"/>
  <c r="V294" i="9"/>
  <c r="Q294" i="9"/>
  <c r="V300" i="9"/>
  <c r="Q300" i="9"/>
  <c r="Q305" i="9"/>
  <c r="V305" i="9"/>
  <c r="V257" i="9"/>
  <c r="Q257" i="9"/>
  <c r="Q283" i="9"/>
  <c r="V283" i="9"/>
  <c r="Q125" i="9"/>
  <c r="V125" i="9"/>
  <c r="Q109" i="9"/>
  <c r="V109" i="9"/>
  <c r="V141" i="9"/>
  <c r="Q141" i="9"/>
  <c r="Q152" i="9"/>
  <c r="V152" i="9"/>
  <c r="V173" i="9"/>
  <c r="Q173" i="9"/>
  <c r="V164" i="9"/>
  <c r="Q164" i="9"/>
  <c r="Q192" i="9"/>
  <c r="V192" i="9"/>
  <c r="Q180" i="9"/>
  <c r="V180" i="9"/>
  <c r="V166" i="9"/>
  <c r="Q166" i="9"/>
  <c r="V137" i="9"/>
  <c r="Q137" i="9"/>
  <c r="Q184" i="9"/>
  <c r="V184" i="9"/>
  <c r="V229" i="9"/>
  <c r="Q229" i="9"/>
  <c r="Q215" i="9"/>
  <c r="V215" i="9"/>
  <c r="Q236" i="9"/>
  <c r="V236" i="9"/>
  <c r="V206" i="9"/>
  <c r="Q206" i="9"/>
  <c r="Q272" i="9"/>
  <c r="V272" i="9"/>
  <c r="Q107" i="9"/>
  <c r="V107" i="9"/>
  <c r="Q112" i="9"/>
  <c r="V112" i="9"/>
  <c r="V122" i="9"/>
  <c r="Q122" i="9"/>
  <c r="V126" i="9"/>
  <c r="Q126" i="9"/>
  <c r="Q127" i="9"/>
  <c r="V127" i="9"/>
  <c r="Q134" i="9"/>
  <c r="V134" i="9"/>
  <c r="Q121" i="9"/>
  <c r="V121" i="9"/>
  <c r="Q124" i="9"/>
  <c r="V124" i="9"/>
  <c r="V145" i="9"/>
  <c r="Q145" i="9"/>
  <c r="V149" i="9"/>
  <c r="Q149" i="9"/>
  <c r="Q157" i="9"/>
  <c r="V157" i="9"/>
  <c r="V170" i="9"/>
  <c r="Q170" i="9"/>
  <c r="Q147" i="9"/>
  <c r="V147" i="9"/>
  <c r="Q163" i="9"/>
  <c r="V163" i="9"/>
  <c r="V186" i="9"/>
  <c r="Q186" i="9"/>
  <c r="Q181" i="9"/>
  <c r="V181" i="9"/>
  <c r="Q201" i="9"/>
  <c r="V201" i="9"/>
  <c r="V217" i="9"/>
  <c r="Q217" i="9"/>
  <c r="V174" i="9"/>
  <c r="Q174" i="9"/>
  <c r="Q139" i="9"/>
  <c r="V139" i="9"/>
  <c r="Q172" i="9"/>
  <c r="V172" i="9"/>
  <c r="Q195" i="9"/>
  <c r="V195" i="9"/>
  <c r="Q159" i="9"/>
  <c r="V159" i="9"/>
  <c r="Q193" i="9"/>
  <c r="V193" i="9"/>
  <c r="Q212" i="9"/>
  <c r="V212" i="9"/>
  <c r="V196" i="9"/>
  <c r="Q196" i="9"/>
  <c r="V160" i="9"/>
  <c r="Q160" i="9"/>
  <c r="Q224" i="9"/>
  <c r="V224" i="9"/>
  <c r="Q240" i="9"/>
  <c r="V240" i="9"/>
  <c r="V214" i="9"/>
  <c r="Q214" i="9"/>
  <c r="Q222" i="9"/>
  <c r="V222" i="9"/>
  <c r="V233" i="9"/>
  <c r="Q233" i="9"/>
  <c r="Q253" i="9"/>
  <c r="V253" i="9"/>
  <c r="Q247" i="9"/>
  <c r="V247" i="9"/>
  <c r="V255" i="9"/>
  <c r="Q255" i="9"/>
  <c r="Q268" i="9"/>
  <c r="V268" i="9"/>
  <c r="Q284" i="9"/>
  <c r="V284" i="9"/>
  <c r="Q230" i="9"/>
  <c r="V230" i="9"/>
  <c r="Q251" i="9"/>
  <c r="V251" i="9"/>
  <c r="Q258" i="9"/>
  <c r="V258" i="9"/>
  <c r="V277" i="9"/>
  <c r="Q277" i="9"/>
  <c r="Q259" i="9"/>
  <c r="V259" i="9"/>
  <c r="Q278" i="9"/>
  <c r="V278" i="9"/>
  <c r="Q303" i="9"/>
  <c r="V303" i="9"/>
  <c r="Q263" i="9"/>
  <c r="V263" i="9"/>
  <c r="Q282" i="9"/>
  <c r="V282" i="9"/>
  <c r="V296" i="9"/>
  <c r="Q296" i="9"/>
  <c r="Q301" i="9"/>
  <c r="V301" i="9"/>
  <c r="Q267" i="9"/>
  <c r="V267" i="9"/>
  <c r="V289" i="9"/>
  <c r="Q289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" i="9"/>
  <c r="N8" i="9"/>
  <c r="N9" i="9"/>
  <c r="N7" i="9"/>
  <c r="E15" i="1" l="1"/>
  <c r="Q14" i="1"/>
  <c r="Q13" i="1"/>
  <c r="Q12" i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7" i="9"/>
  <c r="K15" i="1"/>
  <c r="H15" i="1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D35" i="9"/>
  <c r="I35" i="9" s="1"/>
  <c r="AD36" i="9"/>
  <c r="I36" i="9" s="1"/>
  <c r="AD37" i="9"/>
  <c r="I37" i="9" s="1"/>
  <c r="AD38" i="9"/>
  <c r="I38" i="9" s="1"/>
  <c r="AD39" i="9"/>
  <c r="I39" i="9" s="1"/>
  <c r="AD40" i="9"/>
  <c r="I40" i="9" s="1"/>
  <c r="AD41" i="9"/>
  <c r="I41" i="9" s="1"/>
  <c r="AD42" i="9"/>
  <c r="I42" i="9" s="1"/>
  <c r="AD43" i="9"/>
  <c r="I43" i="9" s="1"/>
  <c r="AD44" i="9"/>
  <c r="I44" i="9" s="1"/>
  <c r="AD45" i="9"/>
  <c r="I45" i="9" s="1"/>
  <c r="AD46" i="9"/>
  <c r="I46" i="9" s="1"/>
  <c r="AD47" i="9"/>
  <c r="I47" i="9" s="1"/>
  <c r="AD48" i="9"/>
  <c r="I48" i="9" s="1"/>
  <c r="AD49" i="9"/>
  <c r="I49" i="9" s="1"/>
  <c r="AD50" i="9"/>
  <c r="I50" i="9" s="1"/>
  <c r="AD51" i="9"/>
  <c r="I51" i="9" s="1"/>
  <c r="AD52" i="9"/>
  <c r="I52" i="9" s="1"/>
  <c r="AD53" i="9"/>
  <c r="I53" i="9" s="1"/>
  <c r="AD54" i="9"/>
  <c r="I54" i="9" s="1"/>
  <c r="AD55" i="9"/>
  <c r="I55" i="9" s="1"/>
  <c r="AD56" i="9"/>
  <c r="I56" i="9" s="1"/>
  <c r="AD57" i="9"/>
  <c r="I57" i="9" s="1"/>
  <c r="AD58" i="9"/>
  <c r="I58" i="9" s="1"/>
  <c r="AD59" i="9"/>
  <c r="I59" i="9" s="1"/>
  <c r="AD60" i="9"/>
  <c r="I60" i="9" s="1"/>
  <c r="AD61" i="9"/>
  <c r="I61" i="9" s="1"/>
  <c r="AD62" i="9"/>
  <c r="I62" i="9" s="1"/>
  <c r="AD63" i="9"/>
  <c r="I63" i="9" s="1"/>
  <c r="AD64" i="9"/>
  <c r="I64" i="9" s="1"/>
  <c r="AD65" i="9"/>
  <c r="I65" i="9" s="1"/>
  <c r="AD66" i="9"/>
  <c r="I66" i="9" s="1"/>
  <c r="AD67" i="9"/>
  <c r="I67" i="9" s="1"/>
  <c r="AD68" i="9"/>
  <c r="I68" i="9" s="1"/>
  <c r="AD69" i="9"/>
  <c r="I69" i="9" s="1"/>
  <c r="AD70" i="9"/>
  <c r="I70" i="9" s="1"/>
  <c r="AD71" i="9"/>
  <c r="I71" i="9" s="1"/>
  <c r="AD72" i="9"/>
  <c r="I72" i="9" s="1"/>
  <c r="AD73" i="9"/>
  <c r="I73" i="9" s="1"/>
  <c r="AD74" i="9"/>
  <c r="I74" i="9" s="1"/>
  <c r="AD75" i="9"/>
  <c r="I75" i="9" s="1"/>
  <c r="AD76" i="9"/>
  <c r="I76" i="9" s="1"/>
  <c r="AD77" i="9"/>
  <c r="I77" i="9" s="1"/>
  <c r="AD78" i="9"/>
  <c r="I78" i="9" s="1"/>
  <c r="AD79" i="9"/>
  <c r="I79" i="9" s="1"/>
  <c r="AD80" i="9"/>
  <c r="I80" i="9" s="1"/>
  <c r="AD81" i="9"/>
  <c r="I81" i="9" s="1"/>
  <c r="AD82" i="9"/>
  <c r="I82" i="9" s="1"/>
  <c r="AD83" i="9"/>
  <c r="I83" i="9" s="1"/>
  <c r="AD84" i="9"/>
  <c r="I84" i="9" s="1"/>
  <c r="AD85" i="9"/>
  <c r="I85" i="9" s="1"/>
  <c r="AD86" i="9"/>
  <c r="I86" i="9" s="1"/>
  <c r="AD87" i="9"/>
  <c r="I87" i="9" s="1"/>
  <c r="AD88" i="9"/>
  <c r="I88" i="9" s="1"/>
  <c r="AD89" i="9"/>
  <c r="I89" i="9" s="1"/>
  <c r="AD90" i="9"/>
  <c r="I90" i="9" s="1"/>
  <c r="AD91" i="9"/>
  <c r="I91" i="9" s="1"/>
  <c r="AD92" i="9"/>
  <c r="I92" i="9" s="1"/>
  <c r="AD93" i="9"/>
  <c r="I93" i="9" s="1"/>
  <c r="AD94" i="9"/>
  <c r="I94" i="9" s="1"/>
  <c r="AD95" i="9"/>
  <c r="I95" i="9" s="1"/>
  <c r="AD96" i="9"/>
  <c r="I96" i="9" s="1"/>
  <c r="AD97" i="9"/>
  <c r="I97" i="9" s="1"/>
  <c r="AD98" i="9"/>
  <c r="I98" i="9" s="1"/>
  <c r="AD99" i="9"/>
  <c r="I99" i="9" s="1"/>
  <c r="AD100" i="9"/>
  <c r="I100" i="9" s="1"/>
  <c r="AD101" i="9"/>
  <c r="I101" i="9" s="1"/>
  <c r="AD102" i="9"/>
  <c r="I102" i="9" s="1"/>
  <c r="AD103" i="9"/>
  <c r="I103" i="9" s="1"/>
  <c r="AD104" i="9"/>
  <c r="I104" i="9" s="1"/>
  <c r="AD105" i="9"/>
  <c r="I105" i="9" s="1"/>
  <c r="AD106" i="9"/>
  <c r="I106" i="9" s="1"/>
  <c r="L2" i="8"/>
  <c r="N15" i="1" l="1"/>
  <c r="Q15" i="1" s="1"/>
  <c r="Q11" i="1"/>
  <c r="O2" i="8"/>
  <c r="N3" i="8"/>
  <c r="M3" i="8"/>
  <c r="N2" i="8"/>
  <c r="R18" i="1" s="1"/>
  <c r="M2" i="8"/>
  <c r="O18" i="1" l="1"/>
  <c r="V34" i="9" l="1"/>
  <c r="Q34" i="9"/>
  <c r="V50" i="9"/>
  <c r="Q50" i="9"/>
  <c r="V45" i="9"/>
  <c r="Q45" i="9"/>
  <c r="V61" i="9"/>
  <c r="Q61" i="9"/>
  <c r="Q102" i="9"/>
  <c r="V102" i="9"/>
  <c r="V81" i="9"/>
  <c r="Q81" i="9"/>
  <c r="V59" i="9"/>
  <c r="Q59" i="9"/>
  <c r="V38" i="9"/>
  <c r="Q38" i="9"/>
  <c r="V17" i="9"/>
  <c r="Q17" i="9"/>
  <c r="V95" i="9"/>
  <c r="Q95" i="9"/>
  <c r="V74" i="9"/>
  <c r="Q74" i="9"/>
  <c r="V53" i="9"/>
  <c r="Q53" i="9"/>
  <c r="V31" i="9"/>
  <c r="Q31" i="9"/>
  <c r="V10" i="9"/>
  <c r="Q10" i="9"/>
  <c r="V89" i="9"/>
  <c r="Q89" i="9"/>
  <c r="V67" i="9"/>
  <c r="Q67" i="9"/>
  <c r="V46" i="9"/>
  <c r="Q46" i="9"/>
  <c r="V25" i="9"/>
  <c r="Q25" i="9"/>
  <c r="Q104" i="9"/>
  <c r="V104" i="9"/>
  <c r="Q88" i="9"/>
  <c r="V88" i="9"/>
  <c r="Q72" i="9"/>
  <c r="V72" i="9"/>
  <c r="Q56" i="9"/>
  <c r="V56" i="9"/>
  <c r="Q40" i="9"/>
  <c r="V40" i="9"/>
  <c r="Q24" i="9"/>
  <c r="V24" i="9"/>
  <c r="Q8" i="9"/>
  <c r="V8" i="9"/>
  <c r="V98" i="9"/>
  <c r="Q98" i="9"/>
  <c r="V13" i="9"/>
  <c r="Q13" i="9"/>
  <c r="V29" i="9"/>
  <c r="Q29" i="9"/>
  <c r="Q23" i="9"/>
  <c r="V23" i="9"/>
  <c r="Q39" i="9"/>
  <c r="V39" i="9"/>
  <c r="V97" i="9"/>
  <c r="Q97" i="9"/>
  <c r="Q75" i="9"/>
  <c r="V75" i="9"/>
  <c r="V54" i="9"/>
  <c r="Q54" i="9"/>
  <c r="V33" i="9"/>
  <c r="Q33" i="9"/>
  <c r="V11" i="9"/>
  <c r="Q11" i="9"/>
  <c r="V90" i="9"/>
  <c r="Q90" i="9"/>
  <c r="V69" i="9"/>
  <c r="Q69" i="9"/>
  <c r="V47" i="9"/>
  <c r="Q47" i="9"/>
  <c r="V26" i="9"/>
  <c r="Q26" i="9"/>
  <c r="V105" i="9"/>
  <c r="Q105" i="9"/>
  <c r="V83" i="9"/>
  <c r="Q83" i="9"/>
  <c r="V62" i="9"/>
  <c r="Q62" i="9"/>
  <c r="V41" i="9"/>
  <c r="Q41" i="9"/>
  <c r="V19" i="9"/>
  <c r="Q19" i="9"/>
  <c r="Q100" i="9"/>
  <c r="V100" i="9"/>
  <c r="Q84" i="9"/>
  <c r="V84" i="9"/>
  <c r="Q68" i="9"/>
  <c r="V68" i="9"/>
  <c r="Q52" i="9"/>
  <c r="V52" i="9"/>
  <c r="Q36" i="9"/>
  <c r="V36" i="9"/>
  <c r="Q20" i="9"/>
  <c r="V20" i="9"/>
  <c r="V77" i="9"/>
  <c r="Q77" i="9"/>
  <c r="V93" i="9"/>
  <c r="Q93" i="9"/>
  <c r="V87" i="9"/>
  <c r="Q87" i="9"/>
  <c r="V103" i="9"/>
  <c r="Q103" i="9"/>
  <c r="V18" i="9"/>
  <c r="Q18" i="9"/>
  <c r="V91" i="9"/>
  <c r="Q91" i="9"/>
  <c r="V70" i="9"/>
  <c r="Q70" i="9"/>
  <c r="V49" i="9"/>
  <c r="Q49" i="9"/>
  <c r="V27" i="9"/>
  <c r="Q27" i="9"/>
  <c r="V106" i="9"/>
  <c r="Q106" i="9"/>
  <c r="V85" i="9"/>
  <c r="Q85" i="9"/>
  <c r="V63" i="9"/>
  <c r="Q63" i="9"/>
  <c r="V42" i="9"/>
  <c r="Q42" i="9"/>
  <c r="V21" i="9"/>
  <c r="Q21" i="9"/>
  <c r="V99" i="9"/>
  <c r="Q99" i="9"/>
  <c r="V78" i="9"/>
  <c r="Q78" i="9"/>
  <c r="V57" i="9"/>
  <c r="Q57" i="9"/>
  <c r="V35" i="9"/>
  <c r="Q35" i="9"/>
  <c r="V14" i="9"/>
  <c r="Q14" i="9"/>
  <c r="Q96" i="9"/>
  <c r="V96" i="9"/>
  <c r="Q80" i="9"/>
  <c r="V80" i="9"/>
  <c r="Q64" i="9"/>
  <c r="V64" i="9"/>
  <c r="Q48" i="9"/>
  <c r="V48" i="9"/>
  <c r="Q32" i="9"/>
  <c r="V32" i="9"/>
  <c r="Q16" i="9"/>
  <c r="V16" i="9"/>
  <c r="V55" i="9"/>
  <c r="Q55" i="9"/>
  <c r="V71" i="9"/>
  <c r="Q71" i="9"/>
  <c r="V66" i="9"/>
  <c r="Q66" i="9"/>
  <c r="V82" i="9"/>
  <c r="Q82" i="9"/>
  <c r="Q7" i="9"/>
  <c r="V7" i="9"/>
  <c r="Q86" i="9"/>
  <c r="V86" i="9"/>
  <c r="V65" i="9"/>
  <c r="Q65" i="9"/>
  <c r="V43" i="9"/>
  <c r="Q43" i="9"/>
  <c r="V22" i="9"/>
  <c r="Q22" i="9"/>
  <c r="V101" i="9"/>
  <c r="Q101" i="9"/>
  <c r="V79" i="9"/>
  <c r="Q79" i="9"/>
  <c r="V58" i="9"/>
  <c r="Q58" i="9"/>
  <c r="V37" i="9"/>
  <c r="W37" i="9" s="1"/>
  <c r="Q37" i="9"/>
  <c r="V15" i="9"/>
  <c r="Q15" i="9"/>
  <c r="V94" i="9"/>
  <c r="W94" i="9" s="1"/>
  <c r="Q94" i="9"/>
  <c r="V73" i="9"/>
  <c r="W73" i="9" s="1"/>
  <c r="Q73" i="9"/>
  <c r="V51" i="9"/>
  <c r="W51" i="9" s="1"/>
  <c r="Q51" i="9"/>
  <c r="V30" i="9"/>
  <c r="W30" i="9" s="1"/>
  <c r="Q30" i="9"/>
  <c r="V9" i="9"/>
  <c r="W9" i="9" s="1"/>
  <c r="Q9" i="9"/>
  <c r="Q92" i="9"/>
  <c r="V92" i="9"/>
  <c r="W92" i="9" s="1"/>
  <c r="Q76" i="9"/>
  <c r="V76" i="9"/>
  <c r="W76" i="9" s="1"/>
  <c r="Q60" i="9"/>
  <c r="V60" i="9"/>
  <c r="W60" i="9" s="1"/>
  <c r="Q44" i="9"/>
  <c r="V44" i="9"/>
  <c r="W44" i="9" s="1"/>
  <c r="Q28" i="9"/>
  <c r="V28" i="9"/>
  <c r="W28" i="9" s="1"/>
  <c r="Q12" i="9"/>
  <c r="V12" i="9"/>
  <c r="W12" i="9" s="1"/>
  <c r="W86" i="9" l="1"/>
  <c r="R28" i="9"/>
  <c r="R60" i="9"/>
  <c r="W15" i="9"/>
  <c r="R92" i="9"/>
  <c r="R9" i="9"/>
  <c r="R51" i="9"/>
  <c r="R94" i="9"/>
  <c r="R37" i="9"/>
  <c r="R79" i="9"/>
  <c r="R22" i="9"/>
  <c r="R65" i="9"/>
  <c r="W7" i="9"/>
  <c r="W306" i="9"/>
  <c r="X306" i="9" s="1"/>
  <c r="W277" i="9"/>
  <c r="X277" i="9" s="1"/>
  <c r="W145" i="9"/>
  <c r="X145" i="9" s="1"/>
  <c r="W166" i="9"/>
  <c r="X166" i="9" s="1"/>
  <c r="W299" i="9"/>
  <c r="X299" i="9" s="1"/>
  <c r="W280" i="9"/>
  <c r="X280" i="9" s="1"/>
  <c r="W171" i="9"/>
  <c r="X171" i="9" s="1"/>
  <c r="W151" i="9"/>
  <c r="X151" i="9" s="1"/>
  <c r="W135" i="9"/>
  <c r="X135" i="9" s="1"/>
  <c r="W204" i="9"/>
  <c r="X204" i="9" s="1"/>
  <c r="W136" i="9"/>
  <c r="X136" i="9" s="1"/>
  <c r="W266" i="9"/>
  <c r="X266" i="9" s="1"/>
  <c r="W207" i="9"/>
  <c r="X207" i="9" s="1"/>
  <c r="W143" i="9"/>
  <c r="X143" i="9" s="1"/>
  <c r="W242" i="9"/>
  <c r="X242" i="9" s="1"/>
  <c r="W232" i="9"/>
  <c r="X232" i="9" s="1"/>
  <c r="W116" i="9"/>
  <c r="X116" i="9" s="1"/>
  <c r="W262" i="9"/>
  <c r="X262" i="9" s="1"/>
  <c r="W301" i="9"/>
  <c r="X301" i="9" s="1"/>
  <c r="W258" i="9"/>
  <c r="X258" i="9" s="1"/>
  <c r="W193" i="9"/>
  <c r="X193" i="9" s="1"/>
  <c r="W181" i="9"/>
  <c r="X181" i="9" s="1"/>
  <c r="W124" i="9"/>
  <c r="X124" i="9" s="1"/>
  <c r="W272" i="9"/>
  <c r="X272" i="9" s="1"/>
  <c r="W180" i="9"/>
  <c r="X180" i="9" s="1"/>
  <c r="W257" i="9"/>
  <c r="X257" i="9" s="1"/>
  <c r="W248" i="9"/>
  <c r="X248" i="9" s="1"/>
  <c r="W118" i="9"/>
  <c r="X118" i="9" s="1"/>
  <c r="W210" i="9"/>
  <c r="X210" i="9" s="1"/>
  <c r="W269" i="9"/>
  <c r="X269" i="9" s="1"/>
  <c r="W214" i="9"/>
  <c r="X214" i="9" s="1"/>
  <c r="W164" i="9"/>
  <c r="X164" i="9" s="1"/>
  <c r="W305" i="9"/>
  <c r="X305" i="9" s="1"/>
  <c r="W291" i="9"/>
  <c r="X291" i="9" s="1"/>
  <c r="W239" i="9"/>
  <c r="X239" i="9" s="1"/>
  <c r="W213" i="9"/>
  <c r="X213" i="9" s="1"/>
  <c r="W146" i="9"/>
  <c r="X146" i="9" s="1"/>
  <c r="W111" i="9"/>
  <c r="X111" i="9" s="1"/>
  <c r="W183" i="9"/>
  <c r="X183" i="9" s="1"/>
  <c r="W119" i="9"/>
  <c r="X119" i="9" s="1"/>
  <c r="W175" i="9"/>
  <c r="X175" i="9" s="1"/>
  <c r="W131" i="9"/>
  <c r="X131" i="9" s="1"/>
  <c r="W295" i="9"/>
  <c r="X295" i="9" s="1"/>
  <c r="W276" i="9"/>
  <c r="X276" i="9" s="1"/>
  <c r="W203" i="9"/>
  <c r="X203" i="9" s="1"/>
  <c r="W113" i="9"/>
  <c r="X113" i="9" s="1"/>
  <c r="W205" i="9"/>
  <c r="X205" i="9" s="1"/>
  <c r="W263" i="9"/>
  <c r="X263" i="9" s="1"/>
  <c r="W284" i="9"/>
  <c r="X284" i="9" s="1"/>
  <c r="W240" i="9"/>
  <c r="X240" i="9" s="1"/>
  <c r="W172" i="9"/>
  <c r="X172" i="9" s="1"/>
  <c r="W147" i="9"/>
  <c r="X147" i="9" s="1"/>
  <c r="W127" i="9"/>
  <c r="X127" i="9" s="1"/>
  <c r="W215" i="9"/>
  <c r="X215" i="9" s="1"/>
  <c r="W200" i="9"/>
  <c r="X200" i="9" s="1"/>
  <c r="W261" i="9"/>
  <c r="X261" i="9" s="1"/>
  <c r="W296" i="9"/>
  <c r="X296" i="9" s="1"/>
  <c r="W186" i="9"/>
  <c r="X186" i="9" s="1"/>
  <c r="W206" i="9"/>
  <c r="X206" i="9" s="1"/>
  <c r="W238" i="9"/>
  <c r="X238" i="9" s="1"/>
  <c r="W188" i="9"/>
  <c r="X188" i="9" s="1"/>
  <c r="W167" i="9"/>
  <c r="X167" i="9" s="1"/>
  <c r="W140" i="9"/>
  <c r="X140" i="9" s="1"/>
  <c r="W187" i="9"/>
  <c r="X187" i="9" s="1"/>
  <c r="W132" i="9"/>
  <c r="X132" i="9" s="1"/>
  <c r="W287" i="9"/>
  <c r="X287" i="9" s="1"/>
  <c r="W148" i="9"/>
  <c r="X148" i="9" s="1"/>
  <c r="W288" i="9"/>
  <c r="X288" i="9" s="1"/>
  <c r="W177" i="9"/>
  <c r="X177" i="9" s="1"/>
  <c r="W144" i="9"/>
  <c r="X144" i="9" s="1"/>
  <c r="W208" i="9"/>
  <c r="X208" i="9" s="1"/>
  <c r="W282" i="9"/>
  <c r="X282" i="9" s="1"/>
  <c r="W230" i="9"/>
  <c r="X230" i="9" s="1"/>
  <c r="W195" i="9"/>
  <c r="X195" i="9" s="1"/>
  <c r="W163" i="9"/>
  <c r="X163" i="9" s="1"/>
  <c r="W134" i="9"/>
  <c r="X134" i="9" s="1"/>
  <c r="W236" i="9"/>
  <c r="X236" i="9" s="1"/>
  <c r="W300" i="9"/>
  <c r="X300" i="9" s="1"/>
  <c r="W198" i="9"/>
  <c r="X198" i="9" s="1"/>
  <c r="W110" i="9"/>
  <c r="X110" i="9" s="1"/>
  <c r="W130" i="9"/>
  <c r="X130" i="9" s="1"/>
  <c r="W265" i="9"/>
  <c r="X265" i="9" s="1"/>
  <c r="W156" i="9"/>
  <c r="X156" i="9" s="1"/>
  <c r="W170" i="9"/>
  <c r="X170" i="9" s="1"/>
  <c r="W126" i="9"/>
  <c r="X126" i="9" s="1"/>
  <c r="W229" i="9"/>
  <c r="X229" i="9" s="1"/>
  <c r="W228" i="9"/>
  <c r="X228" i="9" s="1"/>
  <c r="W191" i="9"/>
  <c r="X191" i="9" s="1"/>
  <c r="W179" i="9"/>
  <c r="X179" i="9" s="1"/>
  <c r="W138" i="9"/>
  <c r="X138" i="9" s="1"/>
  <c r="W270" i="9"/>
  <c r="X270" i="9" s="1"/>
  <c r="W226" i="9"/>
  <c r="X226" i="9" s="1"/>
  <c r="W155" i="9"/>
  <c r="X155" i="9" s="1"/>
  <c r="W234" i="9"/>
  <c r="X234" i="9" s="1"/>
  <c r="W246" i="9"/>
  <c r="X246" i="9" s="1"/>
  <c r="W115" i="9"/>
  <c r="X115" i="9" s="1"/>
  <c r="W108" i="9"/>
  <c r="X108" i="9" s="1"/>
  <c r="W278" i="9"/>
  <c r="X278" i="9" s="1"/>
  <c r="W157" i="9"/>
  <c r="X157" i="9" s="1"/>
  <c r="W184" i="9"/>
  <c r="X184" i="9" s="1"/>
  <c r="W294" i="9"/>
  <c r="X294" i="9" s="1"/>
  <c r="W250" i="9"/>
  <c r="X250" i="9" s="1"/>
  <c r="W225" i="9"/>
  <c r="X225" i="9" s="1"/>
  <c r="W178" i="9"/>
  <c r="X178" i="9" s="1"/>
  <c r="W114" i="9"/>
  <c r="X114" i="9" s="1"/>
  <c r="W158" i="9"/>
  <c r="X158" i="9" s="1"/>
  <c r="W173" i="9"/>
  <c r="X173" i="9" s="1"/>
  <c r="W274" i="9"/>
  <c r="X274" i="9" s="1"/>
  <c r="W244" i="9"/>
  <c r="X244" i="9" s="1"/>
  <c r="W176" i="9"/>
  <c r="X176" i="9" s="1"/>
  <c r="W142" i="9"/>
  <c r="X142" i="9" s="1"/>
  <c r="W231" i="9"/>
  <c r="X231" i="9" s="1"/>
  <c r="W209" i="9"/>
  <c r="X209" i="9" s="1"/>
  <c r="W254" i="9"/>
  <c r="X254" i="9" s="1"/>
  <c r="W199" i="9"/>
  <c r="X199" i="9" s="1"/>
  <c r="W260" i="9"/>
  <c r="X260" i="9" s="1"/>
  <c r="W129" i="9"/>
  <c r="X129" i="9" s="1"/>
  <c r="W128" i="9"/>
  <c r="X128" i="9" s="1"/>
  <c r="W303" i="9"/>
  <c r="X303" i="9" s="1"/>
  <c r="W268" i="9"/>
  <c r="X268" i="9" s="1"/>
  <c r="W224" i="9"/>
  <c r="X224" i="9" s="1"/>
  <c r="W139" i="9"/>
  <c r="X139" i="9" s="1"/>
  <c r="W152" i="9"/>
  <c r="X152" i="9" s="1"/>
  <c r="W168" i="9"/>
  <c r="X168" i="9" s="1"/>
  <c r="W190" i="9"/>
  <c r="X190" i="9" s="1"/>
  <c r="W302" i="9"/>
  <c r="X302" i="9" s="1"/>
  <c r="W221" i="9"/>
  <c r="X221" i="9" s="1"/>
  <c r="W273" i="9"/>
  <c r="X273" i="9" s="1"/>
  <c r="W241" i="9"/>
  <c r="X241" i="9" s="1"/>
  <c r="W289" i="9"/>
  <c r="X289" i="9" s="1"/>
  <c r="W196" i="9"/>
  <c r="X196" i="9" s="1"/>
  <c r="W217" i="9"/>
  <c r="X217" i="9" s="1"/>
  <c r="W149" i="9"/>
  <c r="X149" i="9" s="1"/>
  <c r="W137" i="9"/>
  <c r="X137" i="9" s="1"/>
  <c r="W227" i="9"/>
  <c r="X227" i="9" s="1"/>
  <c r="W211" i="9"/>
  <c r="X211" i="9" s="1"/>
  <c r="W189" i="9"/>
  <c r="X189" i="9" s="1"/>
  <c r="W154" i="9"/>
  <c r="X154" i="9" s="1"/>
  <c r="W216" i="9"/>
  <c r="X216" i="9" s="1"/>
  <c r="W165" i="9"/>
  <c r="X165" i="9" s="1"/>
  <c r="W223" i="9"/>
  <c r="X223" i="9" s="1"/>
  <c r="W271" i="9"/>
  <c r="X271" i="9" s="1"/>
  <c r="W297" i="9"/>
  <c r="X297" i="9" s="1"/>
  <c r="W267" i="9"/>
  <c r="X267" i="9" s="1"/>
  <c r="W253" i="9"/>
  <c r="X253" i="9" s="1"/>
  <c r="W212" i="9"/>
  <c r="X212" i="9" s="1"/>
  <c r="W201" i="9"/>
  <c r="X201" i="9" s="1"/>
  <c r="W107" i="9"/>
  <c r="X107" i="9" s="1"/>
  <c r="W125" i="9"/>
  <c r="X125" i="9" s="1"/>
  <c r="W252" i="9"/>
  <c r="X252" i="9" s="1"/>
  <c r="W133" i="9"/>
  <c r="X133" i="9" s="1"/>
  <c r="W285" i="9"/>
  <c r="X285" i="9" s="1"/>
  <c r="W182" i="9"/>
  <c r="X182" i="9" s="1"/>
  <c r="W304" i="9"/>
  <c r="X304" i="9" s="1"/>
  <c r="W218" i="9"/>
  <c r="X218" i="9" s="1"/>
  <c r="W194" i="9"/>
  <c r="X194" i="9" s="1"/>
  <c r="W255" i="9"/>
  <c r="X255" i="9" s="1"/>
  <c r="W160" i="9"/>
  <c r="X160" i="9" s="1"/>
  <c r="W174" i="9"/>
  <c r="X174" i="9" s="1"/>
  <c r="W122" i="9"/>
  <c r="X122" i="9" s="1"/>
  <c r="W141" i="9"/>
  <c r="X141" i="9" s="1"/>
  <c r="W279" i="9"/>
  <c r="X279" i="9" s="1"/>
  <c r="W243" i="9"/>
  <c r="X243" i="9" s="1"/>
  <c r="W219" i="9"/>
  <c r="X219" i="9" s="1"/>
  <c r="W117" i="9"/>
  <c r="X117" i="9" s="1"/>
  <c r="W249" i="9"/>
  <c r="X249" i="9" s="1"/>
  <c r="W150" i="9"/>
  <c r="X150" i="9" s="1"/>
  <c r="W256" i="9"/>
  <c r="X256" i="9" s="1"/>
  <c r="W290" i="9"/>
  <c r="X290" i="9" s="1"/>
  <c r="W197" i="9"/>
  <c r="X197" i="9" s="1"/>
  <c r="W292" i="9"/>
  <c r="X292" i="9" s="1"/>
  <c r="W259" i="9"/>
  <c r="X259" i="9" s="1"/>
  <c r="W247" i="9"/>
  <c r="X247" i="9" s="1"/>
  <c r="W112" i="9"/>
  <c r="X112" i="9" s="1"/>
  <c r="W109" i="9"/>
  <c r="X109" i="9" s="1"/>
  <c r="W237" i="9"/>
  <c r="X237" i="9" s="1"/>
  <c r="W298" i="9"/>
  <c r="X298" i="9" s="1"/>
  <c r="W233" i="9"/>
  <c r="X233" i="9" s="1"/>
  <c r="W283" i="9"/>
  <c r="X283" i="9" s="1"/>
  <c r="W275" i="9"/>
  <c r="X275" i="9" s="1"/>
  <c r="W264" i="9"/>
  <c r="X264" i="9" s="1"/>
  <c r="W220" i="9"/>
  <c r="X220" i="9" s="1"/>
  <c r="W185" i="9"/>
  <c r="X185" i="9" s="1"/>
  <c r="W169" i="9"/>
  <c r="X169" i="9" s="1"/>
  <c r="W123" i="9"/>
  <c r="X123" i="9" s="1"/>
  <c r="W120" i="9"/>
  <c r="X120" i="9" s="1"/>
  <c r="W161" i="9"/>
  <c r="X161" i="9" s="1"/>
  <c r="W293" i="9"/>
  <c r="X293" i="9" s="1"/>
  <c r="W235" i="9"/>
  <c r="X235" i="9" s="1"/>
  <c r="W286" i="9"/>
  <c r="X286" i="9" s="1"/>
  <c r="W251" i="9"/>
  <c r="X251" i="9" s="1"/>
  <c r="W222" i="9"/>
  <c r="X222" i="9" s="1"/>
  <c r="W159" i="9"/>
  <c r="X159" i="9" s="1"/>
  <c r="W121" i="9"/>
  <c r="X121" i="9" s="1"/>
  <c r="W192" i="9"/>
  <c r="X192" i="9" s="1"/>
  <c r="W162" i="9"/>
  <c r="X162" i="9" s="1"/>
  <c r="W281" i="9"/>
  <c r="X281" i="9" s="1"/>
  <c r="W245" i="9"/>
  <c r="X245" i="9" s="1"/>
  <c r="W202" i="9"/>
  <c r="X202" i="9" s="1"/>
  <c r="W153" i="9"/>
  <c r="X153" i="9" s="1"/>
  <c r="R66" i="9"/>
  <c r="R55" i="9"/>
  <c r="W32" i="9"/>
  <c r="W64" i="9"/>
  <c r="W96" i="9"/>
  <c r="R35" i="9"/>
  <c r="R78" i="9"/>
  <c r="R21" i="9"/>
  <c r="R63" i="9"/>
  <c r="R106" i="9"/>
  <c r="R49" i="9"/>
  <c r="R91" i="9"/>
  <c r="R103" i="9"/>
  <c r="R93" i="9"/>
  <c r="W20" i="9"/>
  <c r="W52" i="9"/>
  <c r="W84" i="9"/>
  <c r="R19" i="9"/>
  <c r="R62" i="9"/>
  <c r="R105" i="9"/>
  <c r="R47" i="9"/>
  <c r="R90" i="9"/>
  <c r="R33" i="9"/>
  <c r="W75" i="9"/>
  <c r="W39" i="9"/>
  <c r="R29" i="9"/>
  <c r="R98" i="9"/>
  <c r="W24" i="9"/>
  <c r="W56" i="9"/>
  <c r="W88" i="9"/>
  <c r="R25" i="9"/>
  <c r="R67" i="9"/>
  <c r="R10" i="9"/>
  <c r="R53" i="9"/>
  <c r="R95" i="9"/>
  <c r="R38" i="9"/>
  <c r="R81" i="9"/>
  <c r="R61" i="9"/>
  <c r="R50" i="9"/>
  <c r="R12" i="9"/>
  <c r="R44" i="9"/>
  <c r="R76" i="9"/>
  <c r="W79" i="9"/>
  <c r="W22" i="9"/>
  <c r="W65" i="9"/>
  <c r="R7" i="9"/>
  <c r="R306" i="9"/>
  <c r="S306" i="9" s="1"/>
  <c r="R267" i="9"/>
  <c r="S267" i="9" s="1"/>
  <c r="R253" i="9"/>
  <c r="S253" i="9" s="1"/>
  <c r="R212" i="9"/>
  <c r="S212" i="9" s="1"/>
  <c r="R201" i="9"/>
  <c r="S201" i="9" s="1"/>
  <c r="R107" i="9"/>
  <c r="S107" i="9" s="1"/>
  <c r="R125" i="9"/>
  <c r="S125" i="9" s="1"/>
  <c r="R237" i="9"/>
  <c r="S237" i="9" s="1"/>
  <c r="R298" i="9"/>
  <c r="S298" i="9" s="1"/>
  <c r="R233" i="9"/>
  <c r="S233" i="9" s="1"/>
  <c r="R238" i="9"/>
  <c r="S238" i="9" s="1"/>
  <c r="R188" i="9"/>
  <c r="S188" i="9" s="1"/>
  <c r="R167" i="9"/>
  <c r="S167" i="9" s="1"/>
  <c r="R140" i="9"/>
  <c r="S140" i="9" s="1"/>
  <c r="R187" i="9"/>
  <c r="S187" i="9" s="1"/>
  <c r="R132" i="9"/>
  <c r="S132" i="9" s="1"/>
  <c r="R287" i="9"/>
  <c r="S287" i="9" s="1"/>
  <c r="R148" i="9"/>
  <c r="S148" i="9" s="1"/>
  <c r="R288" i="9"/>
  <c r="S288" i="9" s="1"/>
  <c r="R177" i="9"/>
  <c r="S177" i="9" s="1"/>
  <c r="R144" i="9"/>
  <c r="S144" i="9" s="1"/>
  <c r="R208" i="9"/>
  <c r="S208" i="9" s="1"/>
  <c r="R282" i="9"/>
  <c r="S282" i="9" s="1"/>
  <c r="R230" i="9"/>
  <c r="S230" i="9" s="1"/>
  <c r="R195" i="9"/>
  <c r="S195" i="9" s="1"/>
  <c r="R163" i="9"/>
  <c r="S163" i="9" s="1"/>
  <c r="R134" i="9"/>
  <c r="S134" i="9" s="1"/>
  <c r="R236" i="9"/>
  <c r="S236" i="9" s="1"/>
  <c r="R200" i="9"/>
  <c r="S200" i="9" s="1"/>
  <c r="R261" i="9"/>
  <c r="S261" i="9" s="1"/>
  <c r="R173" i="9"/>
  <c r="S173" i="9" s="1"/>
  <c r="R305" i="9"/>
  <c r="S305" i="9" s="1"/>
  <c r="R291" i="9"/>
  <c r="S291" i="9" s="1"/>
  <c r="R239" i="9"/>
  <c r="S239" i="9" s="1"/>
  <c r="R213" i="9"/>
  <c r="S213" i="9" s="1"/>
  <c r="R146" i="9"/>
  <c r="S146" i="9" s="1"/>
  <c r="R111" i="9"/>
  <c r="S111" i="9" s="1"/>
  <c r="R183" i="9"/>
  <c r="S183" i="9" s="1"/>
  <c r="R119" i="9"/>
  <c r="S119" i="9" s="1"/>
  <c r="R175" i="9"/>
  <c r="S175" i="9" s="1"/>
  <c r="R131" i="9"/>
  <c r="S131" i="9" s="1"/>
  <c r="R295" i="9"/>
  <c r="S295" i="9" s="1"/>
  <c r="R276" i="9"/>
  <c r="S276" i="9" s="1"/>
  <c r="R203" i="9"/>
  <c r="S203" i="9" s="1"/>
  <c r="R113" i="9"/>
  <c r="S113" i="9" s="1"/>
  <c r="R205" i="9"/>
  <c r="S205" i="9" s="1"/>
  <c r="R251" i="9"/>
  <c r="S251" i="9" s="1"/>
  <c r="R222" i="9"/>
  <c r="S222" i="9" s="1"/>
  <c r="R159" i="9"/>
  <c r="S159" i="9" s="1"/>
  <c r="R121" i="9"/>
  <c r="S121" i="9" s="1"/>
  <c r="R192" i="9"/>
  <c r="S192" i="9" s="1"/>
  <c r="R257" i="9"/>
  <c r="S257" i="9" s="1"/>
  <c r="R248" i="9"/>
  <c r="S248" i="9" s="1"/>
  <c r="R118" i="9"/>
  <c r="S118" i="9" s="1"/>
  <c r="R210" i="9"/>
  <c r="S210" i="9" s="1"/>
  <c r="R269" i="9"/>
  <c r="S269" i="9" s="1"/>
  <c r="R214" i="9"/>
  <c r="S214" i="9" s="1"/>
  <c r="R164" i="9"/>
  <c r="S164" i="9" s="1"/>
  <c r="R274" i="9"/>
  <c r="S274" i="9" s="1"/>
  <c r="R244" i="9"/>
  <c r="S244" i="9" s="1"/>
  <c r="R176" i="9"/>
  <c r="S176" i="9" s="1"/>
  <c r="R142" i="9"/>
  <c r="S142" i="9" s="1"/>
  <c r="R231" i="9"/>
  <c r="S231" i="9" s="1"/>
  <c r="R209" i="9"/>
  <c r="S209" i="9" s="1"/>
  <c r="R254" i="9"/>
  <c r="S254" i="9" s="1"/>
  <c r="R199" i="9"/>
  <c r="S199" i="9" s="1"/>
  <c r="R260" i="9"/>
  <c r="S260" i="9" s="1"/>
  <c r="R129" i="9"/>
  <c r="S129" i="9" s="1"/>
  <c r="R128" i="9"/>
  <c r="S128" i="9" s="1"/>
  <c r="R303" i="9"/>
  <c r="S303" i="9" s="1"/>
  <c r="R268" i="9"/>
  <c r="S268" i="9" s="1"/>
  <c r="R224" i="9"/>
  <c r="S224" i="9" s="1"/>
  <c r="R139" i="9"/>
  <c r="S139" i="9" s="1"/>
  <c r="R152" i="9"/>
  <c r="S152" i="9" s="1"/>
  <c r="R294" i="9"/>
  <c r="S294" i="9" s="1"/>
  <c r="R250" i="9"/>
  <c r="S250" i="9" s="1"/>
  <c r="R225" i="9"/>
  <c r="S225" i="9" s="1"/>
  <c r="R178" i="9"/>
  <c r="S178" i="9" s="1"/>
  <c r="R114" i="9"/>
  <c r="S114" i="9" s="1"/>
  <c r="R158" i="9"/>
  <c r="S158" i="9" s="1"/>
  <c r="R255" i="9"/>
  <c r="S255" i="9" s="1"/>
  <c r="R160" i="9"/>
  <c r="S160" i="9" s="1"/>
  <c r="R174" i="9"/>
  <c r="S174" i="9" s="1"/>
  <c r="R122" i="9"/>
  <c r="S122" i="9" s="1"/>
  <c r="R141" i="9"/>
  <c r="S141" i="9" s="1"/>
  <c r="R228" i="9"/>
  <c r="S228" i="9" s="1"/>
  <c r="R191" i="9"/>
  <c r="S191" i="9" s="1"/>
  <c r="R179" i="9"/>
  <c r="S179" i="9" s="1"/>
  <c r="R138" i="9"/>
  <c r="S138" i="9" s="1"/>
  <c r="R270" i="9"/>
  <c r="S270" i="9" s="1"/>
  <c r="R226" i="9"/>
  <c r="S226" i="9" s="1"/>
  <c r="R155" i="9"/>
  <c r="S155" i="9" s="1"/>
  <c r="R234" i="9"/>
  <c r="S234" i="9" s="1"/>
  <c r="R246" i="9"/>
  <c r="S246" i="9" s="1"/>
  <c r="R115" i="9"/>
  <c r="S115" i="9" s="1"/>
  <c r="R108" i="9"/>
  <c r="S108" i="9" s="1"/>
  <c r="R263" i="9"/>
  <c r="S263" i="9" s="1"/>
  <c r="R284" i="9"/>
  <c r="S284" i="9" s="1"/>
  <c r="R240" i="9"/>
  <c r="S240" i="9" s="1"/>
  <c r="R172" i="9"/>
  <c r="S172" i="9" s="1"/>
  <c r="R147" i="9"/>
  <c r="S147" i="9" s="1"/>
  <c r="R127" i="9"/>
  <c r="S127" i="9" s="1"/>
  <c r="R215" i="9"/>
  <c r="S215" i="9" s="1"/>
  <c r="R300" i="9"/>
  <c r="S300" i="9" s="1"/>
  <c r="R198" i="9"/>
  <c r="S198" i="9" s="1"/>
  <c r="R110" i="9"/>
  <c r="S110" i="9" s="1"/>
  <c r="R130" i="9"/>
  <c r="S130" i="9" s="1"/>
  <c r="R265" i="9"/>
  <c r="S265" i="9" s="1"/>
  <c r="R156" i="9"/>
  <c r="S156" i="9" s="1"/>
  <c r="R170" i="9"/>
  <c r="S170" i="9" s="1"/>
  <c r="R126" i="9"/>
  <c r="S126" i="9" s="1"/>
  <c r="R229" i="9"/>
  <c r="S229" i="9" s="1"/>
  <c r="R279" i="9"/>
  <c r="S279" i="9" s="1"/>
  <c r="R243" i="9"/>
  <c r="S243" i="9" s="1"/>
  <c r="R219" i="9"/>
  <c r="S219" i="9" s="1"/>
  <c r="R117" i="9"/>
  <c r="S117" i="9" s="1"/>
  <c r="R249" i="9"/>
  <c r="S249" i="9" s="1"/>
  <c r="R150" i="9"/>
  <c r="S150" i="9" s="1"/>
  <c r="R256" i="9"/>
  <c r="S256" i="9" s="1"/>
  <c r="R290" i="9"/>
  <c r="S290" i="9" s="1"/>
  <c r="R197" i="9"/>
  <c r="S197" i="9" s="1"/>
  <c r="R292" i="9"/>
  <c r="S292" i="9" s="1"/>
  <c r="R259" i="9"/>
  <c r="S259" i="9" s="1"/>
  <c r="R247" i="9"/>
  <c r="S247" i="9" s="1"/>
  <c r="R112" i="9"/>
  <c r="S112" i="9" s="1"/>
  <c r="R109" i="9"/>
  <c r="S109" i="9" s="1"/>
  <c r="R252" i="9"/>
  <c r="S252" i="9" s="1"/>
  <c r="R133" i="9"/>
  <c r="S133" i="9" s="1"/>
  <c r="R285" i="9"/>
  <c r="S285" i="9" s="1"/>
  <c r="R182" i="9"/>
  <c r="S182" i="9" s="1"/>
  <c r="R304" i="9"/>
  <c r="S304" i="9" s="1"/>
  <c r="R218" i="9"/>
  <c r="S218" i="9" s="1"/>
  <c r="R194" i="9"/>
  <c r="S194" i="9" s="1"/>
  <c r="R277" i="9"/>
  <c r="S277" i="9" s="1"/>
  <c r="R145" i="9"/>
  <c r="S145" i="9" s="1"/>
  <c r="R166" i="9"/>
  <c r="S166" i="9" s="1"/>
  <c r="R227" i="9"/>
  <c r="S227" i="9" s="1"/>
  <c r="R211" i="9"/>
  <c r="S211" i="9" s="1"/>
  <c r="R189" i="9"/>
  <c r="S189" i="9" s="1"/>
  <c r="R154" i="9"/>
  <c r="S154" i="9" s="1"/>
  <c r="R216" i="9"/>
  <c r="S216" i="9" s="1"/>
  <c r="R165" i="9"/>
  <c r="S165" i="9" s="1"/>
  <c r="R223" i="9"/>
  <c r="S223" i="9" s="1"/>
  <c r="R271" i="9"/>
  <c r="S271" i="9" s="1"/>
  <c r="R297" i="9"/>
  <c r="S297" i="9" s="1"/>
  <c r="R278" i="9"/>
  <c r="S278" i="9" s="1"/>
  <c r="R157" i="9"/>
  <c r="S157" i="9" s="1"/>
  <c r="R184" i="9"/>
  <c r="S184" i="9" s="1"/>
  <c r="R168" i="9"/>
  <c r="S168" i="9" s="1"/>
  <c r="R190" i="9"/>
  <c r="S190" i="9" s="1"/>
  <c r="R302" i="9"/>
  <c r="S302" i="9" s="1"/>
  <c r="R221" i="9"/>
  <c r="S221" i="9" s="1"/>
  <c r="R273" i="9"/>
  <c r="S273" i="9" s="1"/>
  <c r="R241" i="9"/>
  <c r="S241" i="9" s="1"/>
  <c r="R289" i="9"/>
  <c r="S289" i="9" s="1"/>
  <c r="R196" i="9"/>
  <c r="S196" i="9" s="1"/>
  <c r="R217" i="9"/>
  <c r="S217" i="9" s="1"/>
  <c r="R149" i="9"/>
  <c r="S149" i="9" s="1"/>
  <c r="R137" i="9"/>
  <c r="S137" i="9" s="1"/>
  <c r="R299" i="9"/>
  <c r="S299" i="9" s="1"/>
  <c r="R280" i="9"/>
  <c r="S280" i="9" s="1"/>
  <c r="R171" i="9"/>
  <c r="S171" i="9" s="1"/>
  <c r="R151" i="9"/>
  <c r="S151" i="9" s="1"/>
  <c r="R135" i="9"/>
  <c r="S135" i="9" s="1"/>
  <c r="R204" i="9"/>
  <c r="S204" i="9" s="1"/>
  <c r="R136" i="9"/>
  <c r="S136" i="9" s="1"/>
  <c r="R266" i="9"/>
  <c r="S266" i="9" s="1"/>
  <c r="R207" i="9"/>
  <c r="S207" i="9" s="1"/>
  <c r="R143" i="9"/>
  <c r="S143" i="9" s="1"/>
  <c r="R242" i="9"/>
  <c r="S242" i="9" s="1"/>
  <c r="R232" i="9"/>
  <c r="S232" i="9" s="1"/>
  <c r="R116" i="9"/>
  <c r="S116" i="9" s="1"/>
  <c r="R262" i="9"/>
  <c r="S262" i="9" s="1"/>
  <c r="R301" i="9"/>
  <c r="S301" i="9" s="1"/>
  <c r="R258" i="9"/>
  <c r="S258" i="9" s="1"/>
  <c r="R193" i="9"/>
  <c r="S193" i="9" s="1"/>
  <c r="R181" i="9"/>
  <c r="S181" i="9" s="1"/>
  <c r="R124" i="9"/>
  <c r="S124" i="9" s="1"/>
  <c r="R272" i="9"/>
  <c r="S272" i="9" s="1"/>
  <c r="R180" i="9"/>
  <c r="S180" i="9" s="1"/>
  <c r="R162" i="9"/>
  <c r="S162" i="9" s="1"/>
  <c r="R281" i="9"/>
  <c r="S281" i="9" s="1"/>
  <c r="R245" i="9"/>
  <c r="S245" i="9" s="1"/>
  <c r="R202" i="9"/>
  <c r="S202" i="9" s="1"/>
  <c r="R153" i="9"/>
  <c r="S153" i="9" s="1"/>
  <c r="R296" i="9"/>
  <c r="S296" i="9" s="1"/>
  <c r="R186" i="9"/>
  <c r="S186" i="9" s="1"/>
  <c r="R206" i="9"/>
  <c r="S206" i="9" s="1"/>
  <c r="R283" i="9"/>
  <c r="S283" i="9" s="1"/>
  <c r="R275" i="9"/>
  <c r="S275" i="9" s="1"/>
  <c r="R264" i="9"/>
  <c r="S264" i="9" s="1"/>
  <c r="R220" i="9"/>
  <c r="S220" i="9" s="1"/>
  <c r="R185" i="9"/>
  <c r="S185" i="9" s="1"/>
  <c r="R169" i="9"/>
  <c r="S169" i="9" s="1"/>
  <c r="R123" i="9"/>
  <c r="S123" i="9" s="1"/>
  <c r="R120" i="9"/>
  <c r="S120" i="9" s="1"/>
  <c r="R161" i="9"/>
  <c r="S161" i="9" s="1"/>
  <c r="R293" i="9"/>
  <c r="S293" i="9" s="1"/>
  <c r="R235" i="9"/>
  <c r="S235" i="9" s="1"/>
  <c r="R286" i="9"/>
  <c r="S286" i="9" s="1"/>
  <c r="W66" i="9"/>
  <c r="W55" i="9"/>
  <c r="R32" i="9"/>
  <c r="R64" i="9"/>
  <c r="R96" i="9"/>
  <c r="W35" i="9"/>
  <c r="W78" i="9"/>
  <c r="W21" i="9"/>
  <c r="W63" i="9"/>
  <c r="W106" i="9"/>
  <c r="W49" i="9"/>
  <c r="W91" i="9"/>
  <c r="W103" i="9"/>
  <c r="W93" i="9"/>
  <c r="R20" i="9"/>
  <c r="R52" i="9"/>
  <c r="R84" i="9"/>
  <c r="W19" i="9"/>
  <c r="W62" i="9"/>
  <c r="W105" i="9"/>
  <c r="W47" i="9"/>
  <c r="W90" i="9"/>
  <c r="W33" i="9"/>
  <c r="R75" i="9"/>
  <c r="R39" i="9"/>
  <c r="W29" i="9"/>
  <c r="W98" i="9"/>
  <c r="R24" i="9"/>
  <c r="R56" i="9"/>
  <c r="R88" i="9"/>
  <c r="W25" i="9"/>
  <c r="W67" i="9"/>
  <c r="W10" i="9"/>
  <c r="W53" i="9"/>
  <c r="W95" i="9"/>
  <c r="W38" i="9"/>
  <c r="W81" i="9"/>
  <c r="W61" i="9"/>
  <c r="W50" i="9"/>
  <c r="R30" i="9"/>
  <c r="R73" i="9"/>
  <c r="R15" i="9"/>
  <c r="R58" i="9"/>
  <c r="R101" i="9"/>
  <c r="R43" i="9"/>
  <c r="R82" i="9"/>
  <c r="R71" i="9"/>
  <c r="W16" i="9"/>
  <c r="W48" i="9"/>
  <c r="W80" i="9"/>
  <c r="R14" i="9"/>
  <c r="R57" i="9"/>
  <c r="R99" i="9"/>
  <c r="R42" i="9"/>
  <c r="R85" i="9"/>
  <c r="R27" i="9"/>
  <c r="R70" i="9"/>
  <c r="R18" i="9"/>
  <c r="R87" i="9"/>
  <c r="R77" i="9"/>
  <c r="W36" i="9"/>
  <c r="W68" i="9"/>
  <c r="W100" i="9"/>
  <c r="R41" i="9"/>
  <c r="R83" i="9"/>
  <c r="R26" i="9"/>
  <c r="R69" i="9"/>
  <c r="R11" i="9"/>
  <c r="S11" i="9" s="1"/>
  <c r="R54" i="9"/>
  <c r="R97" i="9"/>
  <c r="W23" i="9"/>
  <c r="R13" i="9"/>
  <c r="W8" i="9"/>
  <c r="W40" i="9"/>
  <c r="W72" i="9"/>
  <c r="W104" i="9"/>
  <c r="R46" i="9"/>
  <c r="R89" i="9"/>
  <c r="R31" i="9"/>
  <c r="R74" i="9"/>
  <c r="R17" i="9"/>
  <c r="R59" i="9"/>
  <c r="W102" i="9"/>
  <c r="R45" i="9"/>
  <c r="S45" i="9" s="1"/>
  <c r="R34" i="9"/>
  <c r="S34" i="9" s="1"/>
  <c r="W58" i="9"/>
  <c r="W101" i="9"/>
  <c r="W43" i="9"/>
  <c r="R86" i="9"/>
  <c r="S86" i="9" s="1"/>
  <c r="W82" i="9"/>
  <c r="W71" i="9"/>
  <c r="R16" i="9"/>
  <c r="S16" i="9" s="1"/>
  <c r="R48" i="9"/>
  <c r="R80" i="9"/>
  <c r="W14" i="9"/>
  <c r="W57" i="9"/>
  <c r="W99" i="9"/>
  <c r="W42" i="9"/>
  <c r="W85" i="9"/>
  <c r="W27" i="9"/>
  <c r="W70" i="9"/>
  <c r="W18" i="9"/>
  <c r="W87" i="9"/>
  <c r="W77" i="9"/>
  <c r="R36" i="9"/>
  <c r="R68" i="9"/>
  <c r="R100" i="9"/>
  <c r="W41" i="9"/>
  <c r="W83" i="9"/>
  <c r="W26" i="9"/>
  <c r="W69" i="9"/>
  <c r="W11" i="9"/>
  <c r="W54" i="9"/>
  <c r="W97" i="9"/>
  <c r="R23" i="9"/>
  <c r="W13" i="9"/>
  <c r="R8" i="9"/>
  <c r="S8" i="9" s="1"/>
  <c r="R40" i="9"/>
  <c r="S40" i="9" s="1"/>
  <c r="R72" i="9"/>
  <c r="S72" i="9" s="1"/>
  <c r="R104" i="9"/>
  <c r="S104" i="9" s="1"/>
  <c r="W46" i="9"/>
  <c r="W89" i="9"/>
  <c r="W31" i="9"/>
  <c r="W74" i="9"/>
  <c r="W17" i="9"/>
  <c r="W59" i="9"/>
  <c r="R102" i="9"/>
  <c r="W45" i="9"/>
  <c r="W34" i="9"/>
  <c r="S69" i="9"/>
  <c r="S37" i="9"/>
  <c r="S22" i="9"/>
  <c r="S55" i="9"/>
  <c r="S93" i="9"/>
  <c r="S56" i="9"/>
  <c r="S88" i="9"/>
  <c r="S89" i="9"/>
  <c r="S51" i="9"/>
  <c r="S67" i="9"/>
  <c r="S35" i="9"/>
  <c r="S99" i="9"/>
  <c r="S43" i="9"/>
  <c r="S28" i="9"/>
  <c r="S92" i="9"/>
  <c r="S80" i="9"/>
  <c r="S60" i="9"/>
  <c r="S48" i="9"/>
  <c r="S36" i="9"/>
  <c r="S68" i="9"/>
  <c r="S100" i="9"/>
  <c r="S23" i="9"/>
  <c r="S42" i="9"/>
  <c r="S102" i="9"/>
  <c r="S76" i="9"/>
  <c r="S10" i="9"/>
  <c r="S65" i="9"/>
  <c r="S84" i="9"/>
  <c r="S94" i="9"/>
  <c r="S49" i="9"/>
  <c r="S91" i="9"/>
  <c r="S19" i="9"/>
  <c r="S62" i="9"/>
  <c r="S105" i="9"/>
  <c r="S90" i="9"/>
  <c r="S33" i="9"/>
  <c r="S29" i="9"/>
  <c r="S38" i="9"/>
  <c r="S81" i="9"/>
  <c r="S64" i="9"/>
  <c r="S30" i="9"/>
  <c r="S44" i="9"/>
  <c r="S101" i="9"/>
  <c r="S77" i="9"/>
  <c r="S47" i="9"/>
  <c r="S79" i="9"/>
  <c r="S103" i="9"/>
  <c r="S7" i="9"/>
  <c r="S78" i="9"/>
  <c r="S63" i="9"/>
  <c r="S106" i="9"/>
  <c r="S31" i="9"/>
  <c r="S18" i="9"/>
  <c r="S21" i="9"/>
  <c r="S95" i="9"/>
  <c r="S39" i="9"/>
  <c r="S25" i="9"/>
  <c r="S50" i="9"/>
  <c r="S61" i="9"/>
  <c r="S53" i="9"/>
  <c r="S52" i="9"/>
  <c r="S98" i="9"/>
  <c r="S9" i="9"/>
  <c r="S66" i="9"/>
  <c r="S75" i="9"/>
  <c r="S96" i="9"/>
  <c r="S15" i="9"/>
  <c r="S82" i="9"/>
  <c r="S71" i="9"/>
  <c r="S20" i="9"/>
  <c r="S24" i="9"/>
  <c r="S58" i="9"/>
  <c r="S41" i="9"/>
  <c r="S57" i="9"/>
  <c r="S12" i="9"/>
  <c r="S70" i="9"/>
  <c r="S32" i="9"/>
  <c r="S73" i="9"/>
  <c r="S27" i="9"/>
  <c r="S26" i="9"/>
  <c r="S54" i="9"/>
  <c r="S59" i="9"/>
  <c r="S83" i="9"/>
  <c r="S14" i="9"/>
  <c r="S17" i="9"/>
  <c r="S87" i="9"/>
  <c r="S97" i="9"/>
  <c r="S46" i="9"/>
  <c r="S85" i="9"/>
  <c r="S74" i="9"/>
  <c r="S13" i="9"/>
  <c r="T104" i="9" l="1"/>
  <c r="T40" i="9"/>
  <c r="T16" i="9"/>
  <c r="T11" i="9"/>
  <c r="T87" i="9"/>
  <c r="T20" i="9"/>
  <c r="T31" i="9"/>
  <c r="T13" i="9"/>
  <c r="T97" i="9"/>
  <c r="T83" i="9"/>
  <c r="T27" i="9"/>
  <c r="T12" i="9"/>
  <c r="T24" i="9"/>
  <c r="T15" i="9"/>
  <c r="T66" i="9"/>
  <c r="T52" i="9"/>
  <c r="T25" i="9"/>
  <c r="T18" i="9"/>
  <c r="T78" i="9"/>
  <c r="T47" i="9"/>
  <c r="T44" i="9"/>
  <c r="T38" i="9"/>
  <c r="T105" i="9"/>
  <c r="T49" i="9"/>
  <c r="T10" i="9"/>
  <c r="T23" i="9"/>
  <c r="T48" i="9"/>
  <c r="T92" i="9"/>
  <c r="T35" i="9"/>
  <c r="T88" i="9"/>
  <c r="T55" i="9"/>
  <c r="T161" i="9"/>
  <c r="U161" i="9" s="1"/>
  <c r="T185" i="9"/>
  <c r="U185" i="9" s="1"/>
  <c r="T283" i="9"/>
  <c r="U283" i="9" s="1"/>
  <c r="T153" i="9"/>
  <c r="U153" i="9" s="1"/>
  <c r="T162" i="9"/>
  <c r="U162" i="9" s="1"/>
  <c r="T181" i="9"/>
  <c r="U181" i="9" s="1"/>
  <c r="T262" i="9"/>
  <c r="U262" i="9" s="1"/>
  <c r="T143" i="9"/>
  <c r="U143" i="9" s="1"/>
  <c r="T204" i="9"/>
  <c r="U204" i="9" s="1"/>
  <c r="T280" i="9"/>
  <c r="U280" i="9" s="1"/>
  <c r="T217" i="9"/>
  <c r="U217" i="9" s="1"/>
  <c r="T273" i="9"/>
  <c r="U273" i="9" s="1"/>
  <c r="T168" i="9"/>
  <c r="U168" i="9" s="1"/>
  <c r="T297" i="9"/>
  <c r="U297" i="9" s="1"/>
  <c r="T216" i="9"/>
  <c r="U216" i="9" s="1"/>
  <c r="T227" i="9"/>
  <c r="U227" i="9" s="1"/>
  <c r="T194" i="9"/>
  <c r="U194" i="9" s="1"/>
  <c r="T285" i="9"/>
  <c r="U285" i="9" s="1"/>
  <c r="T112" i="9"/>
  <c r="U112" i="9" s="1"/>
  <c r="T197" i="9"/>
  <c r="U197" i="9" s="1"/>
  <c r="T249" i="9"/>
  <c r="U249" i="9" s="1"/>
  <c r="T279" i="9"/>
  <c r="U279" i="9" s="1"/>
  <c r="T156" i="9"/>
  <c r="U156" i="9" s="1"/>
  <c r="T198" i="9"/>
  <c r="U198" i="9" s="1"/>
  <c r="T147" i="9"/>
  <c r="U147" i="9" s="1"/>
  <c r="T263" i="9"/>
  <c r="U263" i="9" s="1"/>
  <c r="T234" i="9"/>
  <c r="U234" i="9" s="1"/>
  <c r="T138" i="9"/>
  <c r="U138" i="9" s="1"/>
  <c r="T141" i="9"/>
  <c r="U141" i="9" s="1"/>
  <c r="T255" i="9"/>
  <c r="U255" i="9" s="1"/>
  <c r="T225" i="9"/>
  <c r="U225" i="9" s="1"/>
  <c r="T139" i="9"/>
  <c r="U139" i="9" s="1"/>
  <c r="T128" i="9"/>
  <c r="U128" i="9" s="1"/>
  <c r="T254" i="9"/>
  <c r="U254" i="9" s="1"/>
  <c r="T176" i="9"/>
  <c r="U176" i="9" s="1"/>
  <c r="T214" i="9"/>
  <c r="U214" i="9" s="1"/>
  <c r="T248" i="9"/>
  <c r="U248" i="9" s="1"/>
  <c r="T159" i="9"/>
  <c r="U159" i="9" s="1"/>
  <c r="T113" i="9"/>
  <c r="U113" i="9" s="1"/>
  <c r="T131" i="9"/>
  <c r="U131" i="9" s="1"/>
  <c r="T111" i="9"/>
  <c r="U111" i="9" s="1"/>
  <c r="T291" i="9"/>
  <c r="U291" i="9" s="1"/>
  <c r="T200" i="9"/>
  <c r="U200" i="9" s="1"/>
  <c r="T195" i="9"/>
  <c r="U195" i="9" s="1"/>
  <c r="T144" i="9"/>
  <c r="U144" i="9" s="1"/>
  <c r="T287" i="9"/>
  <c r="U287" i="9" s="1"/>
  <c r="T167" i="9"/>
  <c r="U167" i="9" s="1"/>
  <c r="T298" i="9"/>
  <c r="U298" i="9" s="1"/>
  <c r="T201" i="9"/>
  <c r="U201" i="9" s="1"/>
  <c r="T306" i="9"/>
  <c r="U306" i="9" s="1"/>
  <c r="T59" i="9"/>
  <c r="T96" i="9"/>
  <c r="T39" i="9"/>
  <c r="T29" i="9"/>
  <c r="T76" i="9"/>
  <c r="T100" i="9"/>
  <c r="T28" i="9"/>
  <c r="T67" i="9"/>
  <c r="T22" i="9"/>
  <c r="T286" i="9"/>
  <c r="U286" i="9" s="1"/>
  <c r="T120" i="9"/>
  <c r="U120" i="9" s="1"/>
  <c r="T220" i="9"/>
  <c r="U220" i="9" s="1"/>
  <c r="T206" i="9"/>
  <c r="U206" i="9" s="1"/>
  <c r="T202" i="9"/>
  <c r="U202" i="9" s="1"/>
  <c r="T180" i="9"/>
  <c r="U180" i="9" s="1"/>
  <c r="T193" i="9"/>
  <c r="U193" i="9" s="1"/>
  <c r="T116" i="9"/>
  <c r="U116" i="9" s="1"/>
  <c r="T207" i="9"/>
  <c r="U207" i="9" s="1"/>
  <c r="T135" i="9"/>
  <c r="U135" i="9" s="1"/>
  <c r="T299" i="9"/>
  <c r="U299" i="9" s="1"/>
  <c r="T196" i="9"/>
  <c r="U196" i="9" s="1"/>
  <c r="T221" i="9"/>
  <c r="U221" i="9" s="1"/>
  <c r="T184" i="9"/>
  <c r="U184" i="9" s="1"/>
  <c r="T271" i="9"/>
  <c r="U271" i="9" s="1"/>
  <c r="T154" i="9"/>
  <c r="U154" i="9" s="1"/>
  <c r="T166" i="9"/>
  <c r="U166" i="9" s="1"/>
  <c r="T218" i="9"/>
  <c r="U218" i="9" s="1"/>
  <c r="T133" i="9"/>
  <c r="U133" i="9" s="1"/>
  <c r="T247" i="9"/>
  <c r="U247" i="9" s="1"/>
  <c r="T290" i="9"/>
  <c r="U290" i="9" s="1"/>
  <c r="T117" i="9"/>
  <c r="U117" i="9" s="1"/>
  <c r="T229" i="9"/>
  <c r="U229" i="9" s="1"/>
  <c r="T265" i="9"/>
  <c r="U265" i="9" s="1"/>
  <c r="T300" i="9"/>
  <c r="U300" i="9" s="1"/>
  <c r="T172" i="9"/>
  <c r="U172" i="9" s="1"/>
  <c r="T108" i="9"/>
  <c r="U108" i="9" s="1"/>
  <c r="T155" i="9"/>
  <c r="U155" i="9" s="1"/>
  <c r="T179" i="9"/>
  <c r="U179" i="9" s="1"/>
  <c r="T122" i="9"/>
  <c r="U122" i="9" s="1"/>
  <c r="T158" i="9"/>
  <c r="U158" i="9" s="1"/>
  <c r="T250" i="9"/>
  <c r="U250" i="9" s="1"/>
  <c r="T224" i="9"/>
  <c r="U224" i="9" s="1"/>
  <c r="T129" i="9"/>
  <c r="U129" i="9" s="1"/>
  <c r="T209" i="9"/>
  <c r="U209" i="9" s="1"/>
  <c r="T244" i="9"/>
  <c r="U244" i="9" s="1"/>
  <c r="T269" i="9"/>
  <c r="U269" i="9" s="1"/>
  <c r="T257" i="9"/>
  <c r="U257" i="9" s="1"/>
  <c r="T222" i="9"/>
  <c r="U222" i="9" s="1"/>
  <c r="T203" i="9"/>
  <c r="U203" i="9" s="1"/>
  <c r="T175" i="9"/>
  <c r="U175" i="9" s="1"/>
  <c r="T146" i="9"/>
  <c r="U146" i="9" s="1"/>
  <c r="T305" i="9"/>
  <c r="U305" i="9" s="1"/>
  <c r="T236" i="9"/>
  <c r="U236" i="9" s="1"/>
  <c r="T230" i="9"/>
  <c r="U230" i="9" s="1"/>
  <c r="T177" i="9"/>
  <c r="U177" i="9" s="1"/>
  <c r="T132" i="9"/>
  <c r="U132" i="9" s="1"/>
  <c r="T188" i="9"/>
  <c r="U188" i="9" s="1"/>
  <c r="T237" i="9"/>
  <c r="U237" i="9" s="1"/>
  <c r="T212" i="9"/>
  <c r="U212" i="9" s="1"/>
  <c r="T74" i="9"/>
  <c r="T57" i="9"/>
  <c r="T53" i="9"/>
  <c r="T45" i="9"/>
  <c r="T30" i="9"/>
  <c r="T94" i="9"/>
  <c r="T72" i="9"/>
  <c r="T86" i="9"/>
  <c r="T56" i="9"/>
  <c r="T85" i="9"/>
  <c r="T17" i="9"/>
  <c r="T54" i="9"/>
  <c r="T32" i="9"/>
  <c r="T41" i="9"/>
  <c r="T71" i="9"/>
  <c r="T75" i="9"/>
  <c r="T98" i="9"/>
  <c r="T61" i="9"/>
  <c r="T95" i="9"/>
  <c r="T106" i="9"/>
  <c r="T103" i="9"/>
  <c r="T77" i="9"/>
  <c r="T64" i="9"/>
  <c r="T33" i="9"/>
  <c r="T19" i="9"/>
  <c r="T84" i="9"/>
  <c r="T68" i="9"/>
  <c r="T60" i="9"/>
  <c r="T43" i="9"/>
  <c r="T51" i="9"/>
  <c r="T37" i="9"/>
  <c r="T235" i="9"/>
  <c r="U235" i="9" s="1"/>
  <c r="T123" i="9"/>
  <c r="U123" i="9" s="1"/>
  <c r="T264" i="9"/>
  <c r="U264" i="9" s="1"/>
  <c r="T186" i="9"/>
  <c r="U186" i="9" s="1"/>
  <c r="T245" i="9"/>
  <c r="U245" i="9" s="1"/>
  <c r="T272" i="9"/>
  <c r="U272" i="9" s="1"/>
  <c r="T258" i="9"/>
  <c r="U258" i="9" s="1"/>
  <c r="T232" i="9"/>
  <c r="U232" i="9" s="1"/>
  <c r="T266" i="9"/>
  <c r="U266" i="9" s="1"/>
  <c r="T151" i="9"/>
  <c r="U151" i="9" s="1"/>
  <c r="T137" i="9"/>
  <c r="U137" i="9" s="1"/>
  <c r="T289" i="9"/>
  <c r="U289" i="9" s="1"/>
  <c r="T302" i="9"/>
  <c r="U302" i="9" s="1"/>
  <c r="T157" i="9"/>
  <c r="U157" i="9" s="1"/>
  <c r="T223" i="9"/>
  <c r="U223" i="9" s="1"/>
  <c r="T189" i="9"/>
  <c r="U189" i="9" s="1"/>
  <c r="T145" i="9"/>
  <c r="U145" i="9" s="1"/>
  <c r="T304" i="9"/>
  <c r="U304" i="9" s="1"/>
  <c r="T252" i="9"/>
  <c r="U252" i="9" s="1"/>
  <c r="T259" i="9"/>
  <c r="U259" i="9" s="1"/>
  <c r="T256" i="9"/>
  <c r="U256" i="9" s="1"/>
  <c r="T219" i="9"/>
  <c r="U219" i="9" s="1"/>
  <c r="T126" i="9"/>
  <c r="U126" i="9" s="1"/>
  <c r="T130" i="9"/>
  <c r="U130" i="9" s="1"/>
  <c r="T215" i="9"/>
  <c r="U215" i="9" s="1"/>
  <c r="T240" i="9"/>
  <c r="U240" i="9" s="1"/>
  <c r="T115" i="9"/>
  <c r="U115" i="9" s="1"/>
  <c r="T226" i="9"/>
  <c r="U226" i="9" s="1"/>
  <c r="T191" i="9"/>
  <c r="U191" i="9" s="1"/>
  <c r="T174" i="9"/>
  <c r="U174" i="9" s="1"/>
  <c r="T114" i="9"/>
  <c r="U114" i="9" s="1"/>
  <c r="T294" i="9"/>
  <c r="U294" i="9" s="1"/>
  <c r="T268" i="9"/>
  <c r="U268" i="9" s="1"/>
  <c r="T260" i="9"/>
  <c r="U260" i="9" s="1"/>
  <c r="T231" i="9"/>
  <c r="U231" i="9" s="1"/>
  <c r="T274" i="9"/>
  <c r="U274" i="9" s="1"/>
  <c r="T210" i="9"/>
  <c r="U210" i="9" s="1"/>
  <c r="T192" i="9"/>
  <c r="U192" i="9" s="1"/>
  <c r="T251" i="9"/>
  <c r="U251" i="9" s="1"/>
  <c r="T276" i="9"/>
  <c r="U276" i="9" s="1"/>
  <c r="T119" i="9"/>
  <c r="U119" i="9" s="1"/>
  <c r="T213" i="9"/>
  <c r="U213" i="9" s="1"/>
  <c r="T173" i="9"/>
  <c r="U173" i="9" s="1"/>
  <c r="T134" i="9"/>
  <c r="U134" i="9" s="1"/>
  <c r="T282" i="9"/>
  <c r="U282" i="9" s="1"/>
  <c r="T288" i="9"/>
  <c r="U288" i="9" s="1"/>
  <c r="T187" i="9"/>
  <c r="U187" i="9" s="1"/>
  <c r="T238" i="9"/>
  <c r="U238" i="9" s="1"/>
  <c r="T125" i="9"/>
  <c r="U125" i="9" s="1"/>
  <c r="T253" i="9"/>
  <c r="U253" i="9" s="1"/>
  <c r="T73" i="9"/>
  <c r="T9" i="9"/>
  <c r="T7" i="9"/>
  <c r="T62" i="9"/>
  <c r="T46" i="9"/>
  <c r="T14" i="9"/>
  <c r="T26" i="9"/>
  <c r="T70" i="9"/>
  <c r="T58" i="9"/>
  <c r="T82" i="9"/>
  <c r="T8" i="9"/>
  <c r="T34" i="9"/>
  <c r="T50" i="9"/>
  <c r="T21" i="9"/>
  <c r="T63" i="9"/>
  <c r="T79" i="9"/>
  <c r="T101" i="9"/>
  <c r="T81" i="9"/>
  <c r="T90" i="9"/>
  <c r="T91" i="9"/>
  <c r="T65" i="9"/>
  <c r="T102" i="9"/>
  <c r="T42" i="9"/>
  <c r="T36" i="9"/>
  <c r="T80" i="9"/>
  <c r="T99" i="9"/>
  <c r="T89" i="9"/>
  <c r="T93" i="9"/>
  <c r="T69" i="9"/>
  <c r="T293" i="9"/>
  <c r="U293" i="9" s="1"/>
  <c r="T169" i="9"/>
  <c r="U169" i="9" s="1"/>
  <c r="T275" i="9"/>
  <c r="U275" i="9" s="1"/>
  <c r="T296" i="9"/>
  <c r="U296" i="9" s="1"/>
  <c r="T281" i="9"/>
  <c r="U281" i="9" s="1"/>
  <c r="T124" i="9"/>
  <c r="U124" i="9" s="1"/>
  <c r="T301" i="9"/>
  <c r="U301" i="9" s="1"/>
  <c r="T242" i="9"/>
  <c r="U242" i="9" s="1"/>
  <c r="T136" i="9"/>
  <c r="U136" i="9" s="1"/>
  <c r="T171" i="9"/>
  <c r="U171" i="9" s="1"/>
  <c r="T149" i="9"/>
  <c r="U149" i="9" s="1"/>
  <c r="T241" i="9"/>
  <c r="U241" i="9" s="1"/>
  <c r="T190" i="9"/>
  <c r="U190" i="9" s="1"/>
  <c r="T278" i="9"/>
  <c r="U278" i="9" s="1"/>
  <c r="T165" i="9"/>
  <c r="U165" i="9" s="1"/>
  <c r="T211" i="9"/>
  <c r="U211" i="9" s="1"/>
  <c r="T277" i="9"/>
  <c r="U277" i="9" s="1"/>
  <c r="T182" i="9"/>
  <c r="U182" i="9" s="1"/>
  <c r="T109" i="9"/>
  <c r="U109" i="9" s="1"/>
  <c r="T292" i="9"/>
  <c r="U292" i="9" s="1"/>
  <c r="T150" i="9"/>
  <c r="U150" i="9" s="1"/>
  <c r="T243" i="9"/>
  <c r="U243" i="9" s="1"/>
  <c r="T170" i="9"/>
  <c r="U170" i="9" s="1"/>
  <c r="T110" i="9"/>
  <c r="U110" i="9" s="1"/>
  <c r="T127" i="9"/>
  <c r="U127" i="9" s="1"/>
  <c r="T284" i="9"/>
  <c r="U284" i="9" s="1"/>
  <c r="T246" i="9"/>
  <c r="U246" i="9" s="1"/>
  <c r="T270" i="9"/>
  <c r="U270" i="9" s="1"/>
  <c r="T228" i="9"/>
  <c r="U228" i="9" s="1"/>
  <c r="T160" i="9"/>
  <c r="U160" i="9" s="1"/>
  <c r="T178" i="9"/>
  <c r="U178" i="9" s="1"/>
  <c r="T152" i="9"/>
  <c r="U152" i="9" s="1"/>
  <c r="T303" i="9"/>
  <c r="U303" i="9" s="1"/>
  <c r="T199" i="9"/>
  <c r="U199" i="9" s="1"/>
  <c r="T142" i="9"/>
  <c r="U142" i="9" s="1"/>
  <c r="T164" i="9"/>
  <c r="U164" i="9" s="1"/>
  <c r="T118" i="9"/>
  <c r="U118" i="9" s="1"/>
  <c r="T121" i="9"/>
  <c r="U121" i="9" s="1"/>
  <c r="T205" i="9"/>
  <c r="U205" i="9" s="1"/>
  <c r="T295" i="9"/>
  <c r="U295" i="9" s="1"/>
  <c r="T183" i="9"/>
  <c r="U183" i="9" s="1"/>
  <c r="T239" i="9"/>
  <c r="U239" i="9" s="1"/>
  <c r="T261" i="9"/>
  <c r="U261" i="9" s="1"/>
  <c r="T163" i="9"/>
  <c r="U163" i="9" s="1"/>
  <c r="T208" i="9"/>
  <c r="U208" i="9" s="1"/>
  <c r="T148" i="9"/>
  <c r="U148" i="9" s="1"/>
  <c r="T140" i="9"/>
  <c r="U140" i="9" s="1"/>
  <c r="T233" i="9"/>
  <c r="U233" i="9" s="1"/>
  <c r="T107" i="9"/>
  <c r="U107" i="9" s="1"/>
  <c r="T267" i="9"/>
  <c r="U267" i="9" s="1"/>
  <c r="U85" i="9"/>
  <c r="U95" i="9"/>
  <c r="U18" i="9"/>
  <c r="U76" i="9"/>
  <c r="U35" i="9"/>
  <c r="U14" i="9"/>
  <c r="U26" i="9"/>
  <c r="U37" i="9"/>
  <c r="U91" i="9"/>
  <c r="U36" i="9"/>
  <c r="U38" i="9"/>
  <c r="U34" i="9"/>
  <c r="U98" i="9"/>
  <c r="U19" i="9"/>
  <c r="U84" i="9"/>
  <c r="U96" i="9"/>
  <c r="U73" i="9"/>
  <c r="U17" i="9"/>
  <c r="U41" i="9"/>
  <c r="U106" i="9"/>
  <c r="U69" i="9"/>
  <c r="U94" i="9"/>
  <c r="U99" i="9"/>
  <c r="U67" i="9"/>
  <c r="U29" i="9"/>
  <c r="U86" i="9"/>
  <c r="U24" i="9"/>
  <c r="U13" i="9"/>
  <c r="U97" i="9"/>
  <c r="U83" i="9"/>
  <c r="U27" i="9"/>
  <c r="U65" i="9"/>
  <c r="U15" i="9"/>
  <c r="U66" i="9"/>
  <c r="U52" i="9"/>
  <c r="U25" i="9"/>
  <c r="U78" i="9"/>
  <c r="U47" i="9"/>
  <c r="U7" i="9"/>
  <c r="D23" i="1" s="1"/>
  <c r="U74" i="9"/>
  <c r="U87" i="9"/>
  <c r="U59" i="9"/>
  <c r="U57" i="9"/>
  <c r="U30" i="9"/>
  <c r="U101" i="9"/>
  <c r="U88" i="9"/>
  <c r="U9" i="9"/>
  <c r="U71" i="9"/>
  <c r="U23" i="9"/>
  <c r="U45" i="9"/>
  <c r="U42" i="9"/>
  <c r="U28" i="9"/>
  <c r="U58" i="9"/>
  <c r="U70" i="9"/>
  <c r="U44" i="9"/>
  <c r="U46" i="9"/>
  <c r="U53" i="9"/>
  <c r="U31" i="9"/>
  <c r="U60" i="9"/>
  <c r="U32" i="9"/>
  <c r="U12" i="9"/>
  <c r="U20" i="9"/>
  <c r="U92" i="9"/>
  <c r="U82" i="9"/>
  <c r="U39" i="9"/>
  <c r="U49" i="9"/>
  <c r="U43" i="9"/>
  <c r="U68" i="9"/>
  <c r="U105" i="9"/>
  <c r="U51" i="9"/>
  <c r="U77" i="9"/>
  <c r="U56" i="9"/>
  <c r="U79" i="9"/>
  <c r="U54" i="9"/>
  <c r="U103" i="9"/>
  <c r="U61" i="9"/>
  <c r="U89" i="9"/>
  <c r="U62" i="9"/>
  <c r="U90" i="9"/>
  <c r="U40" i="9"/>
  <c r="U33" i="9"/>
  <c r="U50" i="9"/>
  <c r="U93" i="9"/>
  <c r="U81" i="9"/>
  <c r="U104" i="9"/>
  <c r="U80" i="9"/>
  <c r="U75" i="9"/>
  <c r="U16" i="9"/>
  <c r="U22" i="9"/>
  <c r="U72" i="9"/>
  <c r="U10" i="9"/>
  <c r="U55" i="9"/>
  <c r="U100" i="9"/>
  <c r="U8" i="9"/>
  <c r="U64" i="9"/>
  <c r="U63" i="9"/>
  <c r="U48" i="9"/>
  <c r="U102" i="9"/>
  <c r="U21" i="9"/>
  <c r="U11" i="9"/>
  <c r="R23" i="1" l="1"/>
  <c r="N23" i="1"/>
  <c r="J23" i="1"/>
  <c r="F23" i="1"/>
  <c r="P23" i="1"/>
  <c r="L23" i="1"/>
  <c r="H23" i="1"/>
  <c r="X67" i="9"/>
  <c r="X93" i="9"/>
  <c r="X94" i="9"/>
  <c r="X76" i="9"/>
  <c r="X105" i="9"/>
  <c r="X52" i="9"/>
  <c r="X79" i="9"/>
  <c r="X35" i="9"/>
  <c r="X12" i="9"/>
  <c r="X21" i="9"/>
  <c r="X24" i="9"/>
  <c r="X72" i="9"/>
  <c r="X27" i="9"/>
  <c r="X101" i="9"/>
  <c r="X17" i="9"/>
  <c r="X80" i="9"/>
  <c r="X100" i="9"/>
  <c r="X56" i="9"/>
  <c r="X23" i="9"/>
  <c r="X33" i="9"/>
  <c r="X38" i="9"/>
  <c r="X16" i="9"/>
  <c r="X106" i="9"/>
  <c r="X92" i="9"/>
  <c r="X73" i="9"/>
  <c r="X44" i="9"/>
  <c r="X13" i="9"/>
  <c r="X69" i="9"/>
  <c r="Y69" i="9" s="1"/>
  <c r="X42" i="9"/>
  <c r="X104" i="9"/>
  <c r="X75" i="9"/>
  <c r="X43" i="9"/>
  <c r="Y43" i="9" s="1"/>
  <c r="X98" i="9"/>
  <c r="X85" i="9"/>
  <c r="X62" i="9"/>
  <c r="X36" i="9"/>
  <c r="Y36" i="9" s="1"/>
  <c r="X87" i="9"/>
  <c r="X81" i="9"/>
  <c r="X50" i="9"/>
  <c r="X10" i="9"/>
  <c r="Y10" i="9" s="1"/>
  <c r="X64" i="9"/>
  <c r="X14" i="9"/>
  <c r="X97" i="9"/>
  <c r="X90" i="9"/>
  <c r="Y90" i="9" s="1"/>
  <c r="X86" i="9"/>
  <c r="X78" i="9"/>
  <c r="Y78" i="9" s="1"/>
  <c r="X71" i="9"/>
  <c r="X57" i="9"/>
  <c r="Y57" i="9" s="1"/>
  <c r="X29" i="9"/>
  <c r="X40" i="9"/>
  <c r="Y40" i="9" s="1"/>
  <c r="X18" i="9"/>
  <c r="X51" i="9"/>
  <c r="Y51" i="9" s="1"/>
  <c r="X19" i="9"/>
  <c r="X96" i="9"/>
  <c r="Y96" i="9" s="1"/>
  <c r="X102" i="9"/>
  <c r="X8" i="9"/>
  <c r="Y8" i="9" s="1"/>
  <c r="X66" i="9"/>
  <c r="X65" i="9"/>
  <c r="Y65" i="9" s="1"/>
  <c r="X83" i="9"/>
  <c r="X88" i="9"/>
  <c r="Y88" i="9" s="1"/>
  <c r="X99" i="9"/>
  <c r="X60" i="9"/>
  <c r="Y60" i="9" s="1"/>
  <c r="X61" i="9"/>
  <c r="X9" i="9"/>
  <c r="Y9" i="9" s="1"/>
  <c r="X47" i="9"/>
  <c r="X22" i="9"/>
  <c r="Y22" i="9" s="1"/>
  <c r="X82" i="9"/>
  <c r="X77" i="9"/>
  <c r="Y77" i="9" s="1"/>
  <c r="X54" i="9"/>
  <c r="X32" i="9"/>
  <c r="Y32" i="9" s="1"/>
  <c r="X58" i="9"/>
  <c r="X48" i="9"/>
  <c r="Y48" i="9" s="1"/>
  <c r="X28" i="9"/>
  <c r="X41" i="9"/>
  <c r="Y41" i="9" s="1"/>
  <c r="X84" i="9"/>
  <c r="X46" i="9"/>
  <c r="Y46" i="9" s="1"/>
  <c r="X49" i="9"/>
  <c r="X103" i="9"/>
  <c r="Y103" i="9" s="1"/>
  <c r="X15" i="9"/>
  <c r="X26" i="9"/>
  <c r="Y26" i="9" s="1"/>
  <c r="X31" i="9"/>
  <c r="X70" i="9"/>
  <c r="Y70" i="9" s="1"/>
  <c r="X39" i="9"/>
  <c r="X45" i="9"/>
  <c r="Y45" i="9" s="1"/>
  <c r="X11" i="9"/>
  <c r="X63" i="9"/>
  <c r="Y63" i="9" s="1"/>
  <c r="X59" i="9"/>
  <c r="X20" i="9"/>
  <c r="Y20" i="9" s="1"/>
  <c r="X34" i="9"/>
  <c r="X91" i="9"/>
  <c r="Y91" i="9" s="1"/>
  <c r="X95" i="9"/>
  <c r="X89" i="9"/>
  <c r="Y89" i="9" s="1"/>
  <c r="X37" i="9"/>
  <c r="X55" i="9"/>
  <c r="Y55" i="9" s="1"/>
  <c r="X74" i="9"/>
  <c r="X25" i="9"/>
  <c r="Y25" i="9" s="1"/>
  <c r="X7" i="9"/>
  <c r="X68" i="9"/>
  <c r="Y68" i="9" s="1"/>
  <c r="X53" i="9"/>
  <c r="Y53" i="9" s="1"/>
  <c r="X30" i="9"/>
  <c r="Y30" i="9" s="1"/>
  <c r="Y14" i="9" l="1"/>
  <c r="Y92" i="9"/>
  <c r="Y33" i="9"/>
  <c r="Y80" i="9"/>
  <c r="Y72" i="9"/>
  <c r="Y35" i="9"/>
  <c r="Y76" i="9"/>
  <c r="Y81" i="9"/>
  <c r="Y85" i="9"/>
  <c r="Y74" i="9"/>
  <c r="Y95" i="9"/>
  <c r="Y59" i="9"/>
  <c r="Y39" i="9"/>
  <c r="Y15" i="9"/>
  <c r="Y84" i="9"/>
  <c r="Y58" i="9"/>
  <c r="Y82" i="9"/>
  <c r="Y61" i="9"/>
  <c r="Y83" i="9"/>
  <c r="Y102" i="9"/>
  <c r="Y18" i="9"/>
  <c r="Y71" i="9"/>
  <c r="Y97" i="9"/>
  <c r="Y50" i="9"/>
  <c r="Y62" i="9"/>
  <c r="Y75" i="9"/>
  <c r="Y13" i="9"/>
  <c r="Y106" i="9"/>
  <c r="Y23" i="9"/>
  <c r="Y17" i="9"/>
  <c r="Y24" i="9"/>
  <c r="Y79" i="9"/>
  <c r="Y94" i="9"/>
  <c r="Y104" i="9"/>
  <c r="Y44" i="9"/>
  <c r="Y16" i="9"/>
  <c r="Y56" i="9"/>
  <c r="Y101" i="9"/>
  <c r="Y21" i="9"/>
  <c r="Y52" i="9"/>
  <c r="Y93" i="9"/>
  <c r="Y7" i="9"/>
  <c r="Y202" i="9"/>
  <c r="Z202" i="9" s="1"/>
  <c r="Y185" i="9"/>
  <c r="Z185" i="9" s="1"/>
  <c r="Y150" i="9"/>
  <c r="Z150" i="9" s="1"/>
  <c r="Y133" i="9"/>
  <c r="Z133" i="9" s="1"/>
  <c r="Y227" i="9"/>
  <c r="Z227" i="9" s="1"/>
  <c r="Y303" i="9"/>
  <c r="Z303" i="9" s="1"/>
  <c r="Y225" i="9"/>
  <c r="Z225" i="9" s="1"/>
  <c r="Y228" i="9"/>
  <c r="Z228" i="9" s="1"/>
  <c r="Y208" i="9"/>
  <c r="Z208" i="9" s="1"/>
  <c r="Y200" i="9"/>
  <c r="Z200" i="9" s="1"/>
  <c r="Y183" i="9"/>
  <c r="Z183" i="9" s="1"/>
  <c r="Y124" i="9"/>
  <c r="Z124" i="9" s="1"/>
  <c r="Y171" i="9"/>
  <c r="Z171" i="9" s="1"/>
  <c r="Y120" i="9"/>
  <c r="Z120" i="9" s="1"/>
  <c r="Y197" i="9"/>
  <c r="Z197" i="9" s="1"/>
  <c r="Y304" i="9"/>
  <c r="Z304" i="9" s="1"/>
  <c r="Y154" i="9"/>
  <c r="Z154" i="9" s="1"/>
  <c r="Y139" i="9"/>
  <c r="Z139" i="9" s="1"/>
  <c r="Y158" i="9"/>
  <c r="Z158" i="9" s="1"/>
  <c r="Y138" i="9"/>
  <c r="Z138" i="9" s="1"/>
  <c r="Y195" i="9"/>
  <c r="Z195" i="9" s="1"/>
  <c r="Y186" i="9"/>
  <c r="Z186" i="9" s="1"/>
  <c r="Y131" i="9"/>
  <c r="Z131" i="9" s="1"/>
  <c r="Y257" i="9"/>
  <c r="Z257" i="9" s="1"/>
  <c r="Y204" i="9"/>
  <c r="Z204" i="9" s="1"/>
  <c r="Y281" i="9"/>
  <c r="Z281" i="9" s="1"/>
  <c r="Y264" i="9"/>
  <c r="Z264" i="9" s="1"/>
  <c r="Y117" i="9"/>
  <c r="Z117" i="9" s="1"/>
  <c r="Y125" i="9"/>
  <c r="Z125" i="9" s="1"/>
  <c r="Y149" i="9"/>
  <c r="Z149" i="9" s="1"/>
  <c r="Y129" i="9"/>
  <c r="Z129" i="9" s="1"/>
  <c r="Y294" i="9"/>
  <c r="Z294" i="9" s="1"/>
  <c r="Y126" i="9"/>
  <c r="Z126" i="9" s="1"/>
  <c r="Y177" i="9"/>
  <c r="Z177" i="9" s="1"/>
  <c r="Y127" i="9"/>
  <c r="Z127" i="9" s="1"/>
  <c r="Y146" i="9"/>
  <c r="Z146" i="9" s="1"/>
  <c r="Y193" i="9"/>
  <c r="Z193" i="9" s="1"/>
  <c r="Y299" i="9"/>
  <c r="Z299" i="9" s="1"/>
  <c r="Y293" i="9"/>
  <c r="Z293" i="9" s="1"/>
  <c r="Y259" i="9"/>
  <c r="Z259" i="9" s="1"/>
  <c r="Y194" i="9"/>
  <c r="Z194" i="9" s="1"/>
  <c r="Y165" i="9"/>
  <c r="Z165" i="9" s="1"/>
  <c r="Y168" i="9"/>
  <c r="Z168" i="9" s="1"/>
  <c r="Y274" i="9"/>
  <c r="Z274" i="9" s="1"/>
  <c r="Y226" i="9"/>
  <c r="Z226" i="9" s="1"/>
  <c r="Y134" i="9"/>
  <c r="Z134" i="9" s="1"/>
  <c r="Y238" i="9"/>
  <c r="Z238" i="9" s="1"/>
  <c r="Y276" i="9"/>
  <c r="Z276" i="9" s="1"/>
  <c r="Y118" i="9"/>
  <c r="Z118" i="9" s="1"/>
  <c r="Y266" i="9"/>
  <c r="Z266" i="9" s="1"/>
  <c r="Y192" i="9"/>
  <c r="Z192" i="9" s="1"/>
  <c r="Y283" i="9"/>
  <c r="Z283" i="9" s="1"/>
  <c r="Y243" i="9"/>
  <c r="Z243" i="9" s="1"/>
  <c r="Y201" i="9"/>
  <c r="Z201" i="9" s="1"/>
  <c r="Y196" i="9"/>
  <c r="Z196" i="9" s="1"/>
  <c r="Y199" i="9"/>
  <c r="Z199" i="9" s="1"/>
  <c r="Y157" i="9"/>
  <c r="Z157" i="9" s="1"/>
  <c r="Y156" i="9"/>
  <c r="Z156" i="9" s="1"/>
  <c r="Y148" i="9"/>
  <c r="Z148" i="9" s="1"/>
  <c r="Y172" i="9"/>
  <c r="Z172" i="9" s="1"/>
  <c r="Y239" i="9"/>
  <c r="Z239" i="9" s="1"/>
  <c r="Y301" i="9"/>
  <c r="Z301" i="9" s="1"/>
  <c r="Y145" i="9"/>
  <c r="Z145" i="9" s="1"/>
  <c r="Y245" i="9"/>
  <c r="Z245" i="9" s="1"/>
  <c r="Y220" i="9"/>
  <c r="Z220" i="9" s="1"/>
  <c r="Y249" i="9"/>
  <c r="Z249" i="9" s="1"/>
  <c r="Y252" i="9"/>
  <c r="Z252" i="9" s="1"/>
  <c r="Y137" i="9"/>
  <c r="Z137" i="9" s="1"/>
  <c r="Y128" i="9"/>
  <c r="Z128" i="9" s="1"/>
  <c r="Y250" i="9"/>
  <c r="Z250" i="9" s="1"/>
  <c r="Y229" i="9"/>
  <c r="Z229" i="9" s="1"/>
  <c r="Y144" i="9"/>
  <c r="Z144" i="9" s="1"/>
  <c r="Y215" i="9"/>
  <c r="Z215" i="9" s="1"/>
  <c r="Y111" i="9"/>
  <c r="Z111" i="9" s="1"/>
  <c r="Y181" i="9"/>
  <c r="Z181" i="9" s="1"/>
  <c r="Y280" i="9"/>
  <c r="Z280" i="9" s="1"/>
  <c r="Y159" i="9"/>
  <c r="Z159" i="9" s="1"/>
  <c r="Y298" i="9"/>
  <c r="Z298" i="9" s="1"/>
  <c r="Y141" i="9"/>
  <c r="Z141" i="9" s="1"/>
  <c r="Y253" i="9"/>
  <c r="Z253" i="9" s="1"/>
  <c r="Y241" i="9"/>
  <c r="Z241" i="9" s="1"/>
  <c r="Y209" i="9"/>
  <c r="Z209" i="9" s="1"/>
  <c r="Y108" i="9"/>
  <c r="Z108" i="9" s="1"/>
  <c r="Y130" i="9"/>
  <c r="Z130" i="9" s="1"/>
  <c r="Y132" i="9"/>
  <c r="Z132" i="9" s="1"/>
  <c r="Y284" i="9"/>
  <c r="Z284" i="9" s="1"/>
  <c r="Y305" i="9"/>
  <c r="Z305" i="9" s="1"/>
  <c r="Y116" i="9"/>
  <c r="Z116" i="9" s="1"/>
  <c r="Y306" i="9"/>
  <c r="Z306" i="9" s="1"/>
  <c r="Y153" i="9"/>
  <c r="Z153" i="9" s="1"/>
  <c r="Y169" i="9"/>
  <c r="Z169" i="9" s="1"/>
  <c r="Y256" i="9"/>
  <c r="Z256" i="9" s="1"/>
  <c r="Y285" i="9"/>
  <c r="Z285" i="9" s="1"/>
  <c r="Y211" i="9"/>
  <c r="Z211" i="9" s="1"/>
  <c r="Y268" i="9"/>
  <c r="Z268" i="9" s="1"/>
  <c r="Y178" i="9"/>
  <c r="Z178" i="9" s="1"/>
  <c r="Y191" i="9"/>
  <c r="Z191" i="9" s="1"/>
  <c r="Y282" i="9"/>
  <c r="Z282" i="9" s="1"/>
  <c r="Y261" i="9"/>
  <c r="Z261" i="9" s="1"/>
  <c r="Y119" i="9"/>
  <c r="Z119" i="9" s="1"/>
  <c r="Y272" i="9"/>
  <c r="Z272" i="9" s="1"/>
  <c r="Y151" i="9"/>
  <c r="Z151" i="9" s="1"/>
  <c r="Y162" i="9"/>
  <c r="Z162" i="9" s="1"/>
  <c r="Y275" i="9"/>
  <c r="Z275" i="9" s="1"/>
  <c r="Y219" i="9"/>
  <c r="Z219" i="9" s="1"/>
  <c r="Y107" i="9"/>
  <c r="Z107" i="9" s="1"/>
  <c r="Y217" i="9"/>
  <c r="Z217" i="9" s="1"/>
  <c r="Y260" i="9"/>
  <c r="Z260" i="9" s="1"/>
  <c r="Y184" i="9"/>
  <c r="Z184" i="9" s="1"/>
  <c r="Y170" i="9"/>
  <c r="Z170" i="9" s="1"/>
  <c r="Y288" i="9"/>
  <c r="Z288" i="9" s="1"/>
  <c r="Y147" i="9"/>
  <c r="Z147" i="9" s="1"/>
  <c r="Y213" i="9"/>
  <c r="Z213" i="9" s="1"/>
  <c r="Y258" i="9"/>
  <c r="Z258" i="9" s="1"/>
  <c r="Y251" i="9"/>
  <c r="Z251" i="9" s="1"/>
  <c r="Y109" i="9"/>
  <c r="Z109" i="9" s="1"/>
  <c r="Y174" i="9"/>
  <c r="Z174" i="9" s="1"/>
  <c r="Y297" i="9"/>
  <c r="Z297" i="9" s="1"/>
  <c r="Y221" i="9"/>
  <c r="Z221" i="9" s="1"/>
  <c r="Y142" i="9"/>
  <c r="Z142" i="9" s="1"/>
  <c r="Y246" i="9"/>
  <c r="Z246" i="9" s="1"/>
  <c r="Y198" i="9"/>
  <c r="Z198" i="9" s="1"/>
  <c r="Y140" i="9"/>
  <c r="Z140" i="9" s="1"/>
  <c r="Y205" i="9"/>
  <c r="Z205" i="9" s="1"/>
  <c r="Y214" i="9"/>
  <c r="Z214" i="9" s="1"/>
  <c r="Y242" i="9"/>
  <c r="Z242" i="9" s="1"/>
  <c r="Y121" i="9"/>
  <c r="Z121" i="9" s="1"/>
  <c r="Y233" i="9"/>
  <c r="Z233" i="9" s="1"/>
  <c r="Y279" i="9"/>
  <c r="Z279" i="9" s="1"/>
  <c r="Y212" i="9"/>
  <c r="Z212" i="9" s="1"/>
  <c r="Y289" i="9"/>
  <c r="Z289" i="9" s="1"/>
  <c r="Y254" i="9"/>
  <c r="Z254" i="9" s="1"/>
  <c r="Y278" i="9"/>
  <c r="Z278" i="9" s="1"/>
  <c r="Y265" i="9"/>
  <c r="Z265" i="9" s="1"/>
  <c r="Y287" i="9"/>
  <c r="Z287" i="9" s="1"/>
  <c r="Y240" i="9"/>
  <c r="Z240" i="9" s="1"/>
  <c r="Y291" i="9"/>
  <c r="Z291" i="9" s="1"/>
  <c r="Y262" i="9"/>
  <c r="Z262" i="9" s="1"/>
  <c r="Y277" i="9"/>
  <c r="Z277" i="9" s="1"/>
  <c r="Y235" i="9"/>
  <c r="Z235" i="9" s="1"/>
  <c r="Y247" i="9"/>
  <c r="Z247" i="9" s="1"/>
  <c r="Y255" i="9"/>
  <c r="Z255" i="9" s="1"/>
  <c r="Y223" i="9"/>
  <c r="Z223" i="9" s="1"/>
  <c r="Y190" i="9"/>
  <c r="Z190" i="9" s="1"/>
  <c r="Y244" i="9"/>
  <c r="Z244" i="9" s="1"/>
  <c r="Y155" i="9"/>
  <c r="Z155" i="9" s="1"/>
  <c r="Y236" i="9"/>
  <c r="Z236" i="9" s="1"/>
  <c r="Y188" i="9"/>
  <c r="Z188" i="9" s="1"/>
  <c r="Y203" i="9"/>
  <c r="Z203" i="9" s="1"/>
  <c r="Y210" i="9"/>
  <c r="Z210" i="9" s="1"/>
  <c r="Y207" i="9"/>
  <c r="Z207" i="9" s="1"/>
  <c r="Y166" i="9"/>
  <c r="Z166" i="9" s="1"/>
  <c r="Y161" i="9"/>
  <c r="Z161" i="9" s="1"/>
  <c r="Y292" i="9"/>
  <c r="Z292" i="9" s="1"/>
  <c r="Y218" i="9"/>
  <c r="Z218" i="9" s="1"/>
  <c r="Y216" i="9"/>
  <c r="Z216" i="9" s="1"/>
  <c r="Y152" i="9"/>
  <c r="Z152" i="9" s="1"/>
  <c r="Y173" i="9"/>
  <c r="Z173" i="9" s="1"/>
  <c r="Y270" i="9"/>
  <c r="Z270" i="9" s="1"/>
  <c r="Y163" i="9"/>
  <c r="Z163" i="9" s="1"/>
  <c r="Y206" i="9"/>
  <c r="Z206" i="9" s="1"/>
  <c r="Y295" i="9"/>
  <c r="Z295" i="9" s="1"/>
  <c r="Y248" i="9"/>
  <c r="Z248" i="9" s="1"/>
  <c r="Y136" i="9"/>
  <c r="Z136" i="9" s="1"/>
  <c r="Y286" i="9"/>
  <c r="Z286" i="9" s="1"/>
  <c r="Y112" i="9"/>
  <c r="Z112" i="9" s="1"/>
  <c r="Y160" i="9"/>
  <c r="Z160" i="9" s="1"/>
  <c r="Y271" i="9"/>
  <c r="Z271" i="9" s="1"/>
  <c r="Y302" i="9"/>
  <c r="Z302" i="9" s="1"/>
  <c r="Y176" i="9"/>
  <c r="Z176" i="9" s="1"/>
  <c r="Y234" i="9"/>
  <c r="Z234" i="9" s="1"/>
  <c r="Y300" i="9"/>
  <c r="Z300" i="9" s="1"/>
  <c r="Y167" i="9"/>
  <c r="Z167" i="9" s="1"/>
  <c r="Y113" i="9"/>
  <c r="Z113" i="9" s="1"/>
  <c r="Y269" i="9"/>
  <c r="Z269" i="9" s="1"/>
  <c r="Y143" i="9"/>
  <c r="Z143" i="9" s="1"/>
  <c r="Y123" i="9"/>
  <c r="Z123" i="9" s="1"/>
  <c r="Y290" i="9"/>
  <c r="Z290" i="9" s="1"/>
  <c r="Y182" i="9"/>
  <c r="Z182" i="9" s="1"/>
  <c r="Y189" i="9"/>
  <c r="Z189" i="9" s="1"/>
  <c r="Y224" i="9"/>
  <c r="Z224" i="9" s="1"/>
  <c r="Y114" i="9"/>
  <c r="Z114" i="9" s="1"/>
  <c r="Y179" i="9"/>
  <c r="Z179" i="9" s="1"/>
  <c r="Y230" i="9"/>
  <c r="Z230" i="9" s="1"/>
  <c r="Y296" i="9"/>
  <c r="Z296" i="9" s="1"/>
  <c r="Y175" i="9"/>
  <c r="Z175" i="9" s="1"/>
  <c r="Y180" i="9"/>
  <c r="Z180" i="9" s="1"/>
  <c r="Y135" i="9"/>
  <c r="Z135" i="9" s="1"/>
  <c r="Y222" i="9"/>
  <c r="Z222" i="9" s="1"/>
  <c r="Y237" i="9"/>
  <c r="Z237" i="9" s="1"/>
  <c r="Y122" i="9"/>
  <c r="Z122" i="9" s="1"/>
  <c r="Y267" i="9"/>
  <c r="Z267" i="9" s="1"/>
  <c r="Y273" i="9"/>
  <c r="Z273" i="9" s="1"/>
  <c r="Y231" i="9"/>
  <c r="Z231" i="9" s="1"/>
  <c r="Y115" i="9"/>
  <c r="Z115" i="9" s="1"/>
  <c r="Y110" i="9"/>
  <c r="Z110" i="9" s="1"/>
  <c r="Y187" i="9"/>
  <c r="Z187" i="9" s="1"/>
  <c r="Y263" i="9"/>
  <c r="Z263" i="9" s="1"/>
  <c r="Y164" i="9"/>
  <c r="Z164" i="9" s="1"/>
  <c r="Y232" i="9"/>
  <c r="Z232" i="9" s="1"/>
  <c r="Y37" i="9"/>
  <c r="Y34" i="9"/>
  <c r="Y11" i="9"/>
  <c r="Y31" i="9"/>
  <c r="Y49" i="9"/>
  <c r="Y28" i="9"/>
  <c r="Y54" i="9"/>
  <c r="Y47" i="9"/>
  <c r="Y99" i="9"/>
  <c r="Y66" i="9"/>
  <c r="Y19" i="9"/>
  <c r="Y29" i="9"/>
  <c r="Y86" i="9"/>
  <c r="Y64" i="9"/>
  <c r="Y87" i="9"/>
  <c r="Y98" i="9"/>
  <c r="Y42" i="9"/>
  <c r="Y73" i="9"/>
  <c r="Y38" i="9"/>
  <c r="Y100" i="9"/>
  <c r="Y27" i="9"/>
  <c r="Y12" i="9"/>
  <c r="Y105" i="9"/>
  <c r="Y67" i="9"/>
  <c r="Z30" i="9"/>
  <c r="Z25" i="9"/>
  <c r="Z89" i="9"/>
  <c r="Z20" i="9"/>
  <c r="Z45" i="9"/>
  <c r="Z26" i="9"/>
  <c r="Z46" i="9"/>
  <c r="Z48" i="9"/>
  <c r="Z77" i="9"/>
  <c r="Z9" i="9"/>
  <c r="Z88" i="9"/>
  <c r="Z8" i="9"/>
  <c r="Z51" i="9"/>
  <c r="Z57" i="9"/>
  <c r="Z90" i="9"/>
  <c r="Z10" i="9"/>
  <c r="Z36" i="9"/>
  <c r="Z43" i="9"/>
  <c r="Z69" i="9"/>
  <c r="Z92" i="9"/>
  <c r="Z33" i="9"/>
  <c r="Z80" i="9"/>
  <c r="Z72" i="9"/>
  <c r="Z35" i="9"/>
  <c r="Z76" i="9"/>
  <c r="Z53" i="9"/>
  <c r="Z74" i="9"/>
  <c r="Z95" i="9"/>
  <c r="Z59" i="9"/>
  <c r="Z39" i="9"/>
  <c r="Z15" i="9"/>
  <c r="Z84" i="9"/>
  <c r="Z58" i="9"/>
  <c r="Z82" i="9"/>
  <c r="Z61" i="9"/>
  <c r="Z83" i="9"/>
  <c r="Z102" i="9"/>
  <c r="Z18" i="9"/>
  <c r="Z71" i="9"/>
  <c r="Z97" i="9"/>
  <c r="Z50" i="9"/>
  <c r="Z62" i="9"/>
  <c r="Z75" i="9"/>
  <c r="Z13" i="9"/>
  <c r="Z106" i="9"/>
  <c r="Z23" i="9"/>
  <c r="Z17" i="9"/>
  <c r="Z24" i="9"/>
  <c r="Z79" i="9"/>
  <c r="Z94" i="9"/>
  <c r="Z68" i="9"/>
  <c r="Z55" i="9"/>
  <c r="Z91" i="9"/>
  <c r="Z63" i="9"/>
  <c r="Z70" i="9"/>
  <c r="Z103" i="9"/>
  <c r="Z41" i="9"/>
  <c r="Z32" i="9"/>
  <c r="Z22" i="9"/>
  <c r="Z60" i="9"/>
  <c r="Z65" i="9"/>
  <c r="Z96" i="9"/>
  <c r="Z40" i="9"/>
  <c r="Z78" i="9"/>
  <c r="Z14" i="9"/>
  <c r="Z81" i="9"/>
  <c r="Z85" i="9"/>
  <c r="Z104" i="9"/>
  <c r="Z44" i="9"/>
  <c r="Z16" i="9"/>
  <c r="Z56" i="9"/>
  <c r="Z101" i="9"/>
  <c r="Z21" i="9"/>
  <c r="Z52" i="9"/>
  <c r="Z93" i="9"/>
  <c r="Z7" i="9"/>
  <c r="D24" i="1" s="1"/>
  <c r="Z37" i="9"/>
  <c r="Z34" i="9"/>
  <c r="Z11" i="9"/>
  <c r="Z31" i="9"/>
  <c r="Z49" i="9"/>
  <c r="Z28" i="9"/>
  <c r="Z54" i="9"/>
  <c r="Z47" i="9"/>
  <c r="Z99" i="9"/>
  <c r="Z66" i="9"/>
  <c r="Z19" i="9"/>
  <c r="Z29" i="9"/>
  <c r="Z86" i="9"/>
  <c r="Z64" i="9"/>
  <c r="Z87" i="9"/>
  <c r="Z98" i="9"/>
  <c r="Z42" i="9"/>
  <c r="Z73" i="9"/>
  <c r="Z38" i="9"/>
  <c r="Z100" i="9"/>
  <c r="Z27" i="9"/>
  <c r="Z12" i="9"/>
  <c r="Z105" i="9"/>
  <c r="Z67" i="9"/>
  <c r="P24" i="1" l="1"/>
  <c r="L24" i="1"/>
  <c r="H24" i="1"/>
  <c r="R24" i="1"/>
  <c r="N24" i="1"/>
  <c r="J24" i="1"/>
  <c r="F24" i="1"/>
  <c r="AE8" i="9"/>
  <c r="AE12" i="9"/>
  <c r="AE16" i="9"/>
  <c r="AE20" i="9"/>
  <c r="AE24" i="9"/>
  <c r="AE28" i="9"/>
  <c r="AE32" i="9"/>
  <c r="AE9" i="9"/>
  <c r="AE13" i="9"/>
  <c r="AE17" i="9"/>
  <c r="AE21" i="9"/>
  <c r="AE25" i="9"/>
  <c r="AE29" i="9"/>
  <c r="AE33" i="9"/>
  <c r="AE10" i="9"/>
  <c r="AE14" i="9"/>
  <c r="AE18" i="9"/>
  <c r="AE22" i="9"/>
  <c r="AE26" i="9"/>
  <c r="AE30" i="9"/>
  <c r="AE34" i="9"/>
  <c r="AE11" i="9"/>
  <c r="AE15" i="9"/>
  <c r="AE19" i="9"/>
  <c r="AE23" i="9"/>
  <c r="AE27" i="9"/>
  <c r="AE31" i="9"/>
  <c r="AE7" i="9"/>
  <c r="AD8" i="9"/>
  <c r="AD12" i="9"/>
  <c r="I12" i="9" s="1"/>
  <c r="AD16" i="9"/>
  <c r="AD20" i="9"/>
  <c r="AD24" i="9"/>
  <c r="AD28" i="9"/>
  <c r="I28" i="9" s="1"/>
  <c r="AD32" i="9"/>
  <c r="AD9" i="9"/>
  <c r="AD13" i="9"/>
  <c r="AD17" i="9"/>
  <c r="I17" i="9" s="1"/>
  <c r="AD21" i="9"/>
  <c r="AD25" i="9"/>
  <c r="AD29" i="9"/>
  <c r="AD33" i="9"/>
  <c r="I33" i="9" s="1"/>
  <c r="AD10" i="9"/>
  <c r="I10" i="9" s="1"/>
  <c r="AD14" i="9"/>
  <c r="AD18" i="9"/>
  <c r="AD22" i="9"/>
  <c r="I22" i="9" s="1"/>
  <c r="AD26" i="9"/>
  <c r="AD30" i="9"/>
  <c r="AD34" i="9"/>
  <c r="AD11" i="9"/>
  <c r="I11" i="9" s="1"/>
  <c r="AD15" i="9"/>
  <c r="I15" i="9" s="1"/>
  <c r="AD19" i="9"/>
  <c r="I19" i="9" s="1"/>
  <c r="AD23" i="9"/>
  <c r="I23" i="9" s="1"/>
  <c r="AD27" i="9"/>
  <c r="I27" i="9" s="1"/>
  <c r="AD31" i="9"/>
  <c r="I31" i="9" s="1"/>
  <c r="AD7" i="9"/>
  <c r="I7" i="9" s="1"/>
  <c r="H18" i="1" l="1"/>
  <c r="I34" i="9"/>
  <c r="I18" i="9"/>
  <c r="I29" i="9"/>
  <c r="I13" i="9"/>
  <c r="I24" i="9"/>
  <c r="I8" i="9"/>
  <c r="I26" i="9"/>
  <c r="I21" i="9"/>
  <c r="I32" i="9"/>
  <c r="I16" i="9"/>
  <c r="I30" i="9"/>
  <c r="I14" i="9"/>
  <c r="I25" i="9"/>
  <c r="I9" i="9"/>
  <c r="I20" i="9"/>
</calcChain>
</file>

<file path=xl/sharedStrings.xml><?xml version="1.0" encoding="utf-8"?>
<sst xmlns="http://schemas.openxmlformats.org/spreadsheetml/2006/main" count="139" uniqueCount="111">
  <si>
    <t>住戸に関する事項（第四面別紙）</t>
    <rPh sb="0" eb="1">
      <t>ジュウ</t>
    </rPh>
    <rPh sb="1" eb="2">
      <t>コ</t>
    </rPh>
    <rPh sb="3" eb="4">
      <t>カン</t>
    </rPh>
    <rPh sb="6" eb="8">
      <t>ジコウ</t>
    </rPh>
    <rPh sb="9" eb="10">
      <t>ダイ</t>
    </rPh>
    <rPh sb="10" eb="12">
      <t>ヨンメン</t>
    </rPh>
    <rPh sb="12" eb="14">
      <t>ベッシ</t>
    </rPh>
    <phoneticPr fontId="2"/>
  </si>
  <si>
    <t>一次エネルギー消費量　集計表</t>
    <phoneticPr fontId="2"/>
  </si>
  <si>
    <t>合計（①～④）</t>
    <rPh sb="0" eb="2">
      <t>ゴウケイ</t>
    </rPh>
    <phoneticPr fontId="2"/>
  </si>
  <si>
    <t>No</t>
    <phoneticPr fontId="2"/>
  </si>
  <si>
    <t>タイプ名</t>
  </si>
  <si>
    <t>【1．住戸の番号】</t>
    <rPh sb="3" eb="4">
      <t>ジュウ</t>
    </rPh>
    <rPh sb="4" eb="5">
      <t>コ</t>
    </rPh>
    <rPh sb="6" eb="8">
      <t>バンゴウ</t>
    </rPh>
    <phoneticPr fontId="2"/>
  </si>
  <si>
    <t>【2．住戸の存する階】</t>
    <rPh sb="3" eb="4">
      <t>ジュウ</t>
    </rPh>
    <rPh sb="4" eb="5">
      <t>コ</t>
    </rPh>
    <rPh sb="6" eb="7">
      <t>ゾン</t>
    </rPh>
    <rPh sb="9" eb="10">
      <t>カイ</t>
    </rPh>
    <phoneticPr fontId="2"/>
  </si>
  <si>
    <t>【3．専用部分の床面積】</t>
    <rPh sb="3" eb="5">
      <t>センヨウ</t>
    </rPh>
    <rPh sb="5" eb="7">
      <t>ブブン</t>
    </rPh>
    <rPh sb="8" eb="9">
      <t>ユカ</t>
    </rPh>
    <rPh sb="9" eb="11">
      <t>メンセキ</t>
    </rPh>
    <phoneticPr fontId="2"/>
  </si>
  <si>
    <t>【4.住戸のエネルギー消費性能】</t>
    <rPh sb="3" eb="5">
      <t>ジュウコ</t>
    </rPh>
    <rPh sb="11" eb="13">
      <t>ショウヒ</t>
    </rPh>
    <rPh sb="13" eb="15">
      <t>セイノウ</t>
    </rPh>
    <phoneticPr fontId="2"/>
  </si>
  <si>
    <t>1．外壁、窓等を通しての熱損失の防止に関する事項</t>
    <rPh sb="2" eb="4">
      <t>ガイヘキ</t>
    </rPh>
    <rPh sb="5" eb="6">
      <t>マド</t>
    </rPh>
    <rPh sb="6" eb="7">
      <t>トウ</t>
    </rPh>
    <rPh sb="8" eb="9">
      <t>トオ</t>
    </rPh>
    <rPh sb="12" eb="13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2"/>
  </si>
  <si>
    <t>2．一次エネルギー消費量に関する事項</t>
    <rPh sb="2" eb="4">
      <t>イチジ</t>
    </rPh>
    <rPh sb="9" eb="12">
      <t>ショウヒリョウ</t>
    </rPh>
    <rPh sb="13" eb="14">
      <t>カン</t>
    </rPh>
    <rPh sb="16" eb="18">
      <t>ジコウ</t>
    </rPh>
    <phoneticPr fontId="2"/>
  </si>
  <si>
    <t>判定</t>
    <rPh sb="0" eb="2">
      <t>ハンテイ</t>
    </rPh>
    <phoneticPr fontId="2"/>
  </si>
  <si>
    <t>BEI</t>
    <phoneticPr fontId="2"/>
  </si>
  <si>
    <t>① 住戸部分</t>
    <phoneticPr fontId="2"/>
  </si>
  <si>
    <t>UA</t>
  </si>
  <si>
    <t>－</t>
  </si>
  <si>
    <t>外皮基準</t>
  </si>
  <si>
    <t>地域区分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</si>
  <si>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</si>
  <si>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</si>
  <si>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</si>
  <si>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</si>
  <si>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</si>
  <si>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</si>
  <si>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</si>
  <si>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外皮平均熱貫流率</t>
  </si>
  <si>
    <t>ηAC</t>
    <phoneticPr fontId="2"/>
  </si>
  <si>
    <t>UA</t>
    <phoneticPr fontId="2"/>
  </si>
  <si>
    <t>ηA</t>
    <phoneticPr fontId="2"/>
  </si>
  <si>
    <t>１地域</t>
    <phoneticPr fontId="2"/>
  </si>
  <si>
    <t>(その他除く）</t>
    <rPh sb="3" eb="4">
      <t>タ</t>
    </rPh>
    <rPh sb="4" eb="5">
      <t>ノゾ</t>
    </rPh>
    <phoneticPr fontId="2"/>
  </si>
  <si>
    <t>物件概要</t>
    <rPh sb="0" eb="2">
      <t>ブッケン</t>
    </rPh>
    <rPh sb="2" eb="4">
      <t>ガイヨウ</t>
    </rPh>
    <phoneticPr fontId="2"/>
  </si>
  <si>
    <t>物件名</t>
    <rPh sb="0" eb="3">
      <t>ブッケンメイ</t>
    </rPh>
    <phoneticPr fontId="2"/>
  </si>
  <si>
    <t>該当する地域の区分</t>
    <rPh sb="0" eb="2">
      <t>ガイトウ</t>
    </rPh>
    <rPh sb="4" eb="6">
      <t>チイキ</t>
    </rPh>
    <rPh sb="7" eb="9">
      <t>クブン</t>
    </rPh>
    <phoneticPr fontId="2"/>
  </si>
  <si>
    <t>戸</t>
    <rPh sb="0" eb="1">
      <t>コ</t>
    </rPh>
    <phoneticPr fontId="2"/>
  </si>
  <si>
    <t>建築物の住戸の数</t>
    <rPh sb="0" eb="3">
      <t>ケンチクブツ</t>
    </rPh>
    <rPh sb="4" eb="6">
      <t>ジュウコ</t>
    </rPh>
    <rPh sb="7" eb="8">
      <t>カズ</t>
    </rPh>
    <phoneticPr fontId="2"/>
  </si>
  <si>
    <t>BEI</t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</si>
  <si>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2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</si>
  <si>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2"/>
  </si>
  <si>
    <t>BEI切上前</t>
    <rPh sb="3" eb="4">
      <t>キ</t>
    </rPh>
    <rPh sb="4" eb="5">
      <t>ア</t>
    </rPh>
    <rPh sb="5" eb="6">
      <t>マエ</t>
    </rPh>
    <phoneticPr fontId="2"/>
  </si>
  <si>
    <t>BEI代表住戸複数ある場合</t>
    <rPh sb="3" eb="5">
      <t>ダイヒョウ</t>
    </rPh>
    <rPh sb="5" eb="7">
      <t>ジュウコ</t>
    </rPh>
    <rPh sb="7" eb="9">
      <t>フクスウ</t>
    </rPh>
    <rPh sb="11" eb="13">
      <t>バアイ</t>
    </rPh>
    <phoneticPr fontId="2"/>
  </si>
  <si>
    <t>UA</t>
    <phoneticPr fontId="2"/>
  </si>
  <si>
    <t>ηAC</t>
    <phoneticPr fontId="2"/>
  </si>
  <si>
    <t>床面積</t>
    <rPh sb="0" eb="3">
      <t>ユカメンセキ</t>
    </rPh>
    <phoneticPr fontId="2"/>
  </si>
  <si>
    <t>BEI最大住戸複数ある場合</t>
    <rPh sb="3" eb="5">
      <t>サイダイ</t>
    </rPh>
    <rPh sb="5" eb="7">
      <t>ジュウコ</t>
    </rPh>
    <rPh sb="7" eb="9">
      <t>フクスウ</t>
    </rPh>
    <rPh sb="11" eb="13">
      <t>バアイ</t>
    </rPh>
    <phoneticPr fontId="2"/>
  </si>
  <si>
    <t>住戸の番号</t>
    <rPh sb="0" eb="2">
      <t>ジュウコ</t>
    </rPh>
    <rPh sb="3" eb="5">
      <t>バンゴウ</t>
    </rPh>
    <phoneticPr fontId="2"/>
  </si>
  <si>
    <t xml:space="preserve">←BEIが全住戸の中間に位置する住戸（建築物の住戸の数が偶数の場合はBEIの小さい（省エネ性能の良い）方）
</t>
    <phoneticPr fontId="2"/>
  </si>
  <si>
    <t>←BEIが全住戸の中で最大の住戸</t>
    <rPh sb="9" eb="10">
      <t>ナカ</t>
    </rPh>
    <rPh sb="11" eb="13">
      <t>サイダイ</t>
    </rPh>
    <rPh sb="14" eb="16">
      <t>ジュウコ</t>
    </rPh>
    <phoneticPr fontId="2"/>
  </si>
  <si>
    <t>上記住戸について、</t>
    <rPh sb="0" eb="2">
      <t>ジョウキ</t>
    </rPh>
    <rPh sb="2" eb="4">
      <t>ジュウコ</t>
    </rPh>
    <phoneticPr fontId="2"/>
  </si>
  <si>
    <t>　BEI代表住戸が複数ある場合：UAが中間値→ηACが中間値→床面積が最大値→住戸番号が小さい（一番上の行）の順に判断</t>
    <rPh sb="4" eb="6">
      <t>ダイヒョウ</t>
    </rPh>
    <rPh sb="6" eb="8">
      <t>ジュウコ</t>
    </rPh>
    <rPh sb="9" eb="11">
      <t>フクスウ</t>
    </rPh>
    <rPh sb="13" eb="15">
      <t>バアイ</t>
    </rPh>
    <rPh sb="19" eb="21">
      <t>チュウカン</t>
    </rPh>
    <rPh sb="21" eb="22">
      <t>チ</t>
    </rPh>
    <rPh sb="27" eb="30">
      <t>チュウカンチ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</si>
  <si>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　BEI最大住戸が複数ある場合：UAが最大値→ηACが最大値→床面積が最大値→住戸番号が小さい（一番上の行）の順に判断</t>
    <rPh sb="4" eb="6">
      <t>サイダイ</t>
    </rPh>
    <rPh sb="6" eb="8">
      <t>ジュウコ</t>
    </rPh>
    <rPh sb="9" eb="11">
      <t>フクスウ</t>
    </rPh>
    <rPh sb="13" eb="15">
      <t>バアイ</t>
    </rPh>
    <rPh sb="19" eb="22">
      <t>サイダイチ</t>
    </rPh>
    <rPh sb="22" eb="23">
      <t>ナカネ</t>
    </rPh>
    <rPh sb="27" eb="30">
      <t>サイダイチ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</si>
  <si>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【１．住戸の番号】</t>
    <rPh sb="3" eb="5">
      <t>ジュウコ</t>
    </rPh>
    <rPh sb="6" eb="8">
      <t>バンゴウ</t>
    </rPh>
    <phoneticPr fontId="2"/>
  </si>
  <si>
    <t>【２．住戸の存する階】</t>
    <rPh sb="3" eb="5">
      <t>ジュウコ</t>
    </rPh>
    <rPh sb="6" eb="7">
      <t>ゾン</t>
    </rPh>
    <rPh sb="9" eb="10">
      <t>カイ</t>
    </rPh>
    <phoneticPr fontId="2"/>
  </si>
  <si>
    <t>BEI
代表住戸</t>
    <rPh sb="4" eb="6">
      <t>ダイヒョウ</t>
    </rPh>
    <rPh sb="6" eb="8">
      <t>ジュウコ</t>
    </rPh>
    <phoneticPr fontId="2"/>
  </si>
  <si>
    <t>BEI
最大住戸</t>
    <rPh sb="4" eb="6">
      <t>サイダイ</t>
    </rPh>
    <rPh sb="6" eb="8">
      <t>ジュウコ</t>
    </rPh>
    <phoneticPr fontId="2"/>
  </si>
  <si>
    <t>[階]</t>
    <rPh sb="1" eb="2">
      <t>カイ</t>
    </rPh>
    <phoneticPr fontId="2"/>
  </si>
  <si>
    <t>[㎡]</t>
    <phoneticPr fontId="2"/>
  </si>
  <si>
    <t>[W/㎡・K]</t>
    <phoneticPr fontId="2"/>
  </si>
  <si>
    <t>[-]</t>
    <phoneticPr fontId="2"/>
  </si>
  <si>
    <t>[GJ/年]</t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</si>
  <si>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 xml:space="preserve">）
</t>
    </r>
    <rPh sb="0" eb="2">
      <t>ガイヒ</t>
    </rPh>
    <rPh sb="2" eb="4">
      <t>ヘイキン</t>
    </rPh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</si>
  <si>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rPh sb="0" eb="2">
      <t>レイボウ</t>
    </rPh>
    <rPh sb="2" eb="3">
      <t>キ</t>
    </rPh>
    <phoneticPr fontId="2"/>
  </si>
  <si>
    <t>[W/(㎡・K)]</t>
    <phoneticPr fontId="2"/>
  </si>
  <si>
    <t>[-]</t>
    <phoneticPr fontId="2"/>
  </si>
  <si>
    <t>[GJ/年]</t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</si>
  <si>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</si>
  <si>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）</t>
    </r>
    <phoneticPr fontId="2"/>
  </si>
  <si>
    <t>【３．専用部分の床面積】</t>
    <rPh sb="3" eb="5">
      <t>センヨウ</t>
    </rPh>
    <rPh sb="5" eb="7">
      <t>ブブン</t>
    </rPh>
    <rPh sb="8" eb="11">
      <t>ユカメンセキ</t>
    </rPh>
    <phoneticPr fontId="2"/>
  </si>
  <si>
    <t>[㎡]</t>
    <phoneticPr fontId="2"/>
  </si>
  <si>
    <t>［階］</t>
    <rPh sb="1" eb="2">
      <t>カイ</t>
    </rPh>
    <phoneticPr fontId="2"/>
  </si>
  <si>
    <t>[GJ/年]</t>
    <phoneticPr fontId="2"/>
  </si>
  <si>
    <t>[GJ/年]</t>
    <phoneticPr fontId="2"/>
  </si>
  <si>
    <t>[GJ/年]</t>
    <phoneticPr fontId="2"/>
  </si>
  <si>
    <t>設計一次エネルギー消費量
（その他除く）</t>
    <rPh sb="16" eb="17">
      <t>タ</t>
    </rPh>
    <rPh sb="17" eb="18">
      <t>ノゾ</t>
    </rPh>
    <phoneticPr fontId="2"/>
  </si>
  <si>
    <t>基準一次エネルギー消費量
（その他除く）</t>
    <rPh sb="16" eb="17">
      <t>タ</t>
    </rPh>
    <rPh sb="17" eb="18">
      <t>ノゾ</t>
    </rPh>
    <phoneticPr fontId="2"/>
  </si>
  <si>
    <r>
      <t>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</si>
  <si>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</si>
  <si>
    <t>①</t>
    <phoneticPr fontId="2"/>
  </si>
  <si>
    <t>住戸部分合計</t>
    <rPh sb="0" eb="1">
      <t>ジュウ</t>
    </rPh>
    <rPh sb="1" eb="2">
      <t>コ</t>
    </rPh>
    <rPh sb="2" eb="4">
      <t>ブブン</t>
    </rPh>
    <rPh sb="4" eb="6">
      <t>ゴウケイ</t>
    </rPh>
    <phoneticPr fontId="2"/>
  </si>
  <si>
    <t>②</t>
    <phoneticPr fontId="2"/>
  </si>
  <si>
    <t>③</t>
    <phoneticPr fontId="2"/>
  </si>
  <si>
    <t>④</t>
    <phoneticPr fontId="2"/>
  </si>
  <si>
    <t>共用部（ゲストルーム等）</t>
  </si>
  <si>
    <t>共用部（ゲストルーム等）</t>
    <phoneticPr fontId="2"/>
  </si>
  <si>
    <t>共用部</t>
  </si>
  <si>
    <t>共用部</t>
    <phoneticPr fontId="2"/>
  </si>
  <si>
    <t>共用部＋非住宅部分</t>
    <phoneticPr fontId="2"/>
  </si>
  <si>
    <t>非住宅部分</t>
  </si>
  <si>
    <t>非住宅部分</t>
    <phoneticPr fontId="2"/>
  </si>
  <si>
    <t>（自由記述欄）</t>
    <rPh sb="1" eb="3">
      <t>ジユウ</t>
    </rPh>
    <rPh sb="3" eb="5">
      <t>キジュツ</t>
    </rPh>
    <rPh sb="5" eb="6">
      <t>ラン</t>
    </rPh>
    <phoneticPr fontId="2"/>
  </si>
  <si>
    <t>選択欄</t>
    <phoneticPr fontId="2"/>
  </si>
  <si>
    <t>②～④は一次エネルギー消費量計算書に応じて適宜タイトルを選択⇒</t>
    <rPh sb="4" eb="6">
      <t>イチジ</t>
    </rPh>
    <rPh sb="11" eb="14">
      <t>ショウヒリョウ</t>
    </rPh>
    <rPh sb="14" eb="16">
      <t>ケイサン</t>
    </rPh>
    <rPh sb="16" eb="17">
      <t>ショ</t>
    </rPh>
    <rPh sb="18" eb="19">
      <t>オウ</t>
    </rPh>
    <rPh sb="21" eb="23">
      <t>テキギ</t>
    </rPh>
    <rPh sb="28" eb="30">
      <t>センタク</t>
    </rPh>
    <phoneticPr fontId="2"/>
  </si>
  <si>
    <t>←住戸評価</t>
    <rPh sb="1" eb="3">
      <t>ジュウコ</t>
    </rPh>
    <rPh sb="3" eb="5">
      <t>ヒョウカ</t>
    </rPh>
    <phoneticPr fontId="2"/>
  </si>
  <si>
    <t>←全住戸平均</t>
    <rPh sb="1" eb="2">
      <t>ゼン</t>
    </rPh>
    <rPh sb="2" eb="4">
      <t>ジュウコ</t>
    </rPh>
    <rPh sb="4" eb="6">
      <t>ヘイキン</t>
    </rPh>
    <phoneticPr fontId="2"/>
  </si>
  <si>
    <t>住棟単位外皮平均熱貫流率</t>
    <rPh sb="0" eb="2">
      <t>ジュウトウ</t>
    </rPh>
    <rPh sb="2" eb="4">
      <t>タンイ</t>
    </rPh>
    <phoneticPr fontId="2"/>
  </si>
  <si>
    <t>住棟単位冷房期平均日射熱取得率</t>
    <rPh sb="0" eb="2">
      <t>ジュウトウ</t>
    </rPh>
    <rPh sb="2" eb="4">
      <t>タンイ</t>
    </rPh>
    <rPh sb="4" eb="6">
      <t>レイボウ</t>
    </rPh>
    <rPh sb="6" eb="7">
      <t>キ</t>
    </rPh>
    <rPh sb="7" eb="9">
      <t>ヘイキン</t>
    </rPh>
    <phoneticPr fontId="2"/>
  </si>
  <si>
    <t>冷房期の平均日射熱取得率</t>
    <rPh sb="0" eb="3">
      <t>レイボウキ</t>
    </rPh>
    <phoneticPr fontId="2"/>
  </si>
  <si>
    <t>住棟単位UA</t>
    <rPh sb="0" eb="2">
      <t>ジュウトウ</t>
    </rPh>
    <rPh sb="2" eb="4">
      <t>タンイ</t>
    </rPh>
    <phoneticPr fontId="2"/>
  </si>
  <si>
    <t>住棟単位ηAC</t>
    <phoneticPr fontId="2"/>
  </si>
  <si>
    <t>（以下参考）</t>
    <phoneticPr fontId="2"/>
  </si>
  <si>
    <t>外皮性能　集計表</t>
    <rPh sb="2" eb="4">
      <t>セイノウ</t>
    </rPh>
    <phoneticPr fontId="2"/>
  </si>
  <si>
    <t>住戸単位</t>
    <rPh sb="0" eb="2">
      <t>ジュウコ</t>
    </rPh>
    <rPh sb="2" eb="4">
      <t>タンイ</t>
    </rPh>
    <phoneticPr fontId="2"/>
  </si>
  <si>
    <t>外皮基準適合戸数</t>
    <phoneticPr fontId="2"/>
  </si>
  <si>
    <t>戸</t>
  </si>
  <si>
    <t>基準値：</t>
    <phoneticPr fontId="2"/>
  </si>
  <si>
    <t>評価方法</t>
    <rPh sb="0" eb="2">
      <t>ヒョウカ</t>
    </rPh>
    <rPh sb="2" eb="4">
      <t>ホウホウ</t>
    </rPh>
    <phoneticPr fontId="2"/>
  </si>
  <si>
    <t>住戸＋共用部</t>
    <rPh sb="0" eb="2">
      <t>ジュウコ</t>
    </rPh>
    <rPh sb="3" eb="6">
      <t>キョウヨウブ</t>
    </rPh>
    <phoneticPr fontId="2"/>
  </si>
  <si>
    <t>住戸のみ</t>
    <rPh sb="0" eb="2">
      <t>ジュウコ</t>
    </rPh>
    <phoneticPr fontId="2"/>
  </si>
  <si>
    <t>外皮基準</t>
    <rPh sb="0" eb="2">
      <t>ガイヒ</t>
    </rPh>
    <rPh sb="2" eb="4">
      <t>キジュン</t>
    </rPh>
    <phoneticPr fontId="2"/>
  </si>
  <si>
    <t>一次エネ基準</t>
    <rPh sb="0" eb="2">
      <t>イチジ</t>
    </rPh>
    <rPh sb="4" eb="6">
      <t>キジュン</t>
    </rPh>
    <phoneticPr fontId="2"/>
  </si>
  <si>
    <t>標準計算</t>
    <rPh sb="0" eb="2">
      <t>ヒョウジュン</t>
    </rPh>
    <rPh sb="2" eb="4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</si>
</sst>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0.0_ "/>
    <numFmt numFmtId="177" formatCode="0.00_ "/>
    <numFmt numFmtId="178" formatCode="#,##0.00_ "/>
    <numFmt numFmtId="179" formatCode="0.00_);[Red]\(0.00\)"/>
    <numFmt numFmtId="180" formatCode="0.000"/>
    <numFmt numFmtId="181" formatCode="0.0_);[Red]\(0.0\)"/>
    <numFmt numFmtId="182" formatCode="0.0"/>
    <numFmt numFmtId="183" formatCode="#,##0.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vertAlign val="subscript"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8" fontId="1" fillId="2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horizontal="center" vertical="center" wrapText="1"/>
    </xf>
    <xf numFmtId="180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182" fontId="1" fillId="0" borderId="26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176" fontId="9" fillId="2" borderId="2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right" vertical="center"/>
      <protection locked="0"/>
    </xf>
    <xf numFmtId="177" fontId="7" fillId="3" borderId="6" xfId="0" applyNumberFormat="1" applyFont="1" applyFill="1" applyBorder="1" applyAlignment="1" applyProtection="1">
      <alignment vertical="center"/>
      <protection locked="0"/>
    </xf>
    <xf numFmtId="178" fontId="7" fillId="3" borderId="15" xfId="0" applyNumberFormat="1" applyFont="1" applyFill="1" applyBorder="1" applyAlignment="1" applyProtection="1">
      <alignment horizontal="right" vertical="center"/>
      <protection locked="0"/>
    </xf>
    <xf numFmtId="181" fontId="7" fillId="3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 applyProtection="1">
      <alignment horizontal="center" vertical="center"/>
    </xf>
    <xf numFmtId="181" fontId="7" fillId="3" borderId="15" xfId="0" applyNumberFormat="1" applyFont="1" applyFill="1" applyBorder="1" applyAlignment="1" applyProtection="1">
      <alignment horizontal="right" vertical="center"/>
      <protection locked="0"/>
    </xf>
    <xf numFmtId="181" fontId="7" fillId="3" borderId="19" xfId="0" applyNumberFormat="1" applyFont="1" applyFill="1" applyBorder="1" applyAlignment="1" applyProtection="1">
      <alignment horizontal="right" vertical="center"/>
      <protection locked="0"/>
    </xf>
    <xf numFmtId="2" fontId="7" fillId="0" borderId="5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>
      <alignment vertical="center"/>
      <protection locked="0"/>
    </xf>
    <xf numFmtId="181" fontId="7" fillId="3" borderId="23" xfId="0" applyNumberFormat="1" applyFont="1" applyFill="1" applyBorder="1" applyProtection="1">
      <alignment vertical="center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178" fontId="5" fillId="0" borderId="6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center"/>
      <protection locked="0"/>
    </xf>
    <xf numFmtId="178" fontId="5" fillId="2" borderId="6" xfId="0" applyNumberFormat="1" applyFont="1" applyFill="1" applyBorder="1" applyAlignment="1" applyProtection="1">
      <alignment horizontal="left" vertical="center"/>
      <protection locked="0"/>
    </xf>
    <xf numFmtId="2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3" fontId="16" fillId="0" borderId="13" xfId="0" applyNumberFormat="1" applyFont="1" applyFill="1" applyBorder="1" applyAlignment="1">
      <alignment horizontal="right" vertical="center"/>
    </xf>
    <xf numFmtId="183" fontId="12" fillId="0" borderId="13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>
      <alignment horizontal="center" vertical="center" textRotation="255"/>
    </xf>
    <xf numFmtId="178" fontId="5" fillId="2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right" vertical="center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Protection="1">
      <alignment vertical="center"/>
      <protection locked="0"/>
    </xf>
    <xf numFmtId="0" fontId="1" fillId="0" borderId="0" xfId="0" applyFont="1" applyFill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19" fillId="6" borderId="7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2" fontId="12" fillId="5" borderId="40" xfId="0" applyNumberFormat="1" applyFont="1" applyFill="1" applyBorder="1" applyAlignment="1">
      <alignment horizontal="center" vertical="center" wrapText="1"/>
    </xf>
    <xf numFmtId="2" fontId="12" fillId="5" borderId="15" xfId="0" applyNumberFormat="1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83" fontId="12" fillId="0" borderId="7" xfId="0" applyNumberFormat="1" applyFont="1" applyFill="1" applyBorder="1" applyAlignment="1">
      <alignment horizontal="right" vertical="center"/>
    </xf>
    <xf numFmtId="183" fontId="12" fillId="0" borderId="4" xfId="0" applyNumberFormat="1" applyFont="1" applyFill="1" applyBorder="1" applyAlignment="1">
      <alignment horizontal="right" vertical="center"/>
    </xf>
    <xf numFmtId="183" fontId="12" fillId="0" borderId="5" xfId="0" applyNumberFormat="1" applyFont="1" applyFill="1" applyBorder="1" applyAlignment="1">
      <alignment horizontal="right" vertical="center"/>
    </xf>
    <xf numFmtId="183" fontId="12" fillId="3" borderId="33" xfId="0" applyNumberFormat="1" applyFont="1" applyFill="1" applyBorder="1" applyAlignment="1" applyProtection="1">
      <alignment horizontal="right" vertical="center"/>
      <protection locked="0"/>
    </xf>
    <xf numFmtId="183" fontId="12" fillId="3" borderId="29" xfId="0" applyNumberFormat="1" applyFont="1" applyFill="1" applyBorder="1" applyAlignment="1" applyProtection="1">
      <alignment horizontal="right" vertical="center"/>
      <protection locked="0"/>
    </xf>
    <xf numFmtId="183" fontId="12" fillId="3" borderId="31" xfId="0" applyNumberFormat="1" applyFont="1" applyFill="1" applyBorder="1" applyAlignment="1" applyProtection="1">
      <alignment horizontal="right" vertical="center"/>
      <protection locked="0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82" fontId="12" fillId="5" borderId="40" xfId="0" applyNumberFormat="1" applyFont="1" applyFill="1" applyBorder="1" applyAlignment="1">
      <alignment horizontal="center" vertical="center" wrapText="1"/>
    </xf>
    <xf numFmtId="182" fontId="12" fillId="5" borderId="15" xfId="0" applyNumberFormat="1" applyFont="1" applyFill="1" applyBorder="1" applyAlignment="1">
      <alignment horizontal="center" vertical="center" wrapText="1"/>
    </xf>
    <xf numFmtId="182" fontId="12" fillId="0" borderId="40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2" fontId="13" fillId="0" borderId="33" xfId="0" applyNumberFormat="1" applyFont="1" applyFill="1" applyBorder="1" applyAlignment="1" applyProtection="1">
      <alignment horizontal="center" vertical="center" wrapText="1"/>
    </xf>
    <xf numFmtId="2" fontId="13" fillId="0" borderId="29" xfId="0" applyNumberFormat="1" applyFont="1" applyFill="1" applyBorder="1" applyAlignment="1" applyProtection="1">
      <alignment horizontal="center" vertical="center" wrapText="1"/>
    </xf>
    <xf numFmtId="2" fontId="13" fillId="0" borderId="3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8" fillId="6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5" fillId="5" borderId="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2" fillId="5" borderId="5" xfId="0" applyNumberFormat="1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15" fillId="2" borderId="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83" fontId="16" fillId="0" borderId="7" xfId="0" applyNumberFormat="1" applyFont="1" applyFill="1" applyBorder="1" applyAlignment="1">
      <alignment horizontal="right" vertical="center"/>
    </xf>
    <xf numFmtId="183" fontId="16" fillId="0" borderId="4" xfId="0" applyNumberFormat="1" applyFont="1" applyFill="1" applyBorder="1" applyAlignment="1">
      <alignment horizontal="right" vertical="center"/>
    </xf>
    <xf numFmtId="183" fontId="16" fillId="0" borderId="5" xfId="0" applyNumberFormat="1" applyFont="1" applyFill="1" applyBorder="1" applyAlignment="1">
      <alignment horizontal="right" vertical="center"/>
    </xf>
    <xf numFmtId="183" fontId="16" fillId="0" borderId="14" xfId="0" applyNumberFormat="1" applyFont="1" applyFill="1" applyBorder="1" applyAlignment="1">
      <alignment horizontal="right" vertical="center"/>
    </xf>
    <xf numFmtId="183" fontId="16" fillId="0" borderId="1" xfId="0" applyNumberFormat="1" applyFont="1" applyFill="1" applyBorder="1" applyAlignment="1">
      <alignment horizontal="right" vertical="center"/>
    </xf>
    <xf numFmtId="183" fontId="16" fillId="0" borderId="2" xfId="0" applyNumberFormat="1" applyFont="1" applyFill="1" applyBorder="1" applyAlignment="1">
      <alignment horizontal="right" vertical="center"/>
    </xf>
    <xf numFmtId="183" fontId="12" fillId="0" borderId="35" xfId="0" applyNumberFormat="1" applyFont="1" applyFill="1" applyBorder="1" applyAlignment="1" applyProtection="1">
      <alignment horizontal="right" vertical="center"/>
    </xf>
    <xf numFmtId="183" fontId="12" fillId="0" borderId="30" xfId="0" applyNumberFormat="1" applyFont="1" applyFill="1" applyBorder="1" applyAlignment="1" applyProtection="1">
      <alignment horizontal="right" vertical="center"/>
    </xf>
    <xf numFmtId="183" fontId="12" fillId="0" borderId="32" xfId="0" applyNumberFormat="1" applyFont="1" applyFill="1" applyBorder="1" applyAlignment="1" applyProtection="1">
      <alignment horizontal="righ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2" fontId="5" fillId="0" borderId="9" xfId="0" applyNumberFormat="1" applyFont="1" applyFill="1" applyBorder="1" applyAlignment="1">
      <alignment horizontal="center" vertical="center" textRotation="255"/>
    </xf>
    <xf numFmtId="2" fontId="5" fillId="0" borderId="11" xfId="0" applyNumberFormat="1" applyFont="1" applyFill="1" applyBorder="1" applyAlignment="1">
      <alignment horizontal="center" vertical="center" textRotation="255"/>
    </xf>
    <xf numFmtId="2" fontId="5" fillId="0" borderId="3" xfId="0" applyNumberFormat="1" applyFont="1" applyFill="1" applyBorder="1" applyAlignment="1">
      <alignment horizontal="center" vertical="center" textRotation="255"/>
    </xf>
    <xf numFmtId="2" fontId="13" fillId="0" borderId="34" xfId="0" applyNumberFormat="1" applyFont="1" applyFill="1" applyBorder="1" applyAlignment="1" applyProtection="1">
      <alignment horizontal="center" vertical="center" wrapText="1"/>
    </xf>
    <xf numFmtId="2" fontId="13" fillId="0" borderId="27" xfId="0" applyNumberFormat="1" applyFont="1" applyFill="1" applyBorder="1" applyAlignment="1" applyProtection="1">
      <alignment horizontal="center" vertical="center" wrapText="1"/>
    </xf>
    <xf numFmtId="2" fontId="13" fillId="0" borderId="28" xfId="0" applyNumberFormat="1" applyFont="1" applyFill="1" applyBorder="1" applyAlignment="1" applyProtection="1">
      <alignment horizontal="center" vertical="center" wrapText="1"/>
    </xf>
    <xf numFmtId="183" fontId="12" fillId="3" borderId="34" xfId="0" applyNumberFormat="1" applyFont="1" applyFill="1" applyBorder="1" applyAlignment="1" applyProtection="1">
      <alignment horizontal="right" vertical="center"/>
      <protection locked="0"/>
    </xf>
    <xf numFmtId="183" fontId="12" fillId="3" borderId="27" xfId="0" applyNumberFormat="1" applyFont="1" applyFill="1" applyBorder="1" applyAlignment="1" applyProtection="1">
      <alignment horizontal="right" vertical="center"/>
      <protection locked="0"/>
    </xf>
    <xf numFmtId="183" fontId="12" fillId="3" borderId="28" xfId="0" applyNumberFormat="1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3">
    <cellStyle name="通貨 2" xfId="2"/>
    <cellStyle name="標準" xfId="0" builtinId="0"/>
    <cellStyle name="標準 2" xfId="1"/>
  </cellStyles>
  <dxfs count="2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FFFFCC"/>
      <color rgb="FFCCE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163286</xdr:colOff>
      <xdr:row>11</xdr:row>
      <xdr:rowOff>0</xdr:rowOff>
    </xdr:from>
    <xdr:to>
      <xdr:col>20</xdr:col>
      <xdr:colOff>381000</xdr:colOff>
      <xdr:row>13</xdr:row>
      <xdr:rowOff>653143</xdr:rowOff>
    </xdr:to>
    <xdr:sp macro="" textlink="">
      <xdr:nvSpPr>
        <xdr:cNvPr id="5" name="右中かっこ 4"/>
        <xdr:cNvSpPr/>
      </xdr:nvSpPr>
      <xdr:spPr>
        <a:xfrm>
          <a:off x="9348107" y="4980214"/>
          <a:ext cx="217714" cy="204107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107193</xdr:colOff>
      <xdr:row>0</xdr:row>
      <xdr:rowOff>105230</xdr:rowOff>
    </xdr:from>
    <xdr:to>
      <xdr:col>22</xdr:col>
      <xdr:colOff>447372</xdr:colOff>
      <xdr:row>1</xdr:row>
      <xdr:rowOff>215599</xdr:rowOff>
    </xdr:to>
    <xdr:sp macro="" textlink="">
      <xdr:nvSpPr>
        <xdr:cNvPr id="2" name="正方形/長方形 1"/>
        <xdr:cNvSpPr/>
      </xdr:nvSpPr>
      <xdr:spPr>
        <a:xfrm>
          <a:off x="9527418" y="105230"/>
          <a:ext cx="1540329" cy="453269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159809</xdr:colOff>
      <xdr:row>0</xdr:row>
      <xdr:rowOff>122767</xdr:rowOff>
    </xdr:from>
    <xdr:to>
      <xdr:col>17</xdr:col>
      <xdr:colOff>277738</xdr:colOff>
      <xdr:row>1</xdr:row>
      <xdr:rowOff>234195</xdr:rowOff>
    </xdr:to>
    <xdr:sp macro="" textlink="">
      <xdr:nvSpPr>
        <xdr:cNvPr id="2" name="正方形/長方形 1"/>
        <xdr:cNvSpPr/>
      </xdr:nvSpPr>
      <xdr:spPr>
        <a:xfrm>
          <a:off x="9141884" y="122767"/>
          <a:ext cx="1546679" cy="454328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2\22_&#25216;&#34899;&#32207;&#25324;&#37096;\100&#25991;&#26360;&#31649;&#29702;\&#12456;&#12467;&#12509;&#12452;&#12531;&#12488;\HP&#20303;-059\HP&#20303;-059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0"/>
      <sheetData sheetId="1"/>
      <sheetData sheetId="2"/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B1:AG27"/>
  <sheetViews>
    <sheetView showGridLines="0" showZeros="0" tabSelected="1" view="pageBreakPreview" zoomScaleNormal="100" zoomScaleSheetLayoutView="100" workbookViewId="0">
      <selection activeCell="O5" sqref="O5:S5"/>
    </sheetView>
  </sheetViews>
  <sheetFormatPr defaultColWidth="8.875" defaultRowHeight="14.25" customHeight="1" x14ac:dyDescent="0.15"/>
  <cols>
    <col min="1" max="1" width="2.5" style="1" customWidth="1"/>
    <col min="2" max="2" width="2.75" style="1" customWidth="1"/>
    <col min="3" max="4" width="10.25" style="1" customWidth="1"/>
    <col min="5" max="9" width="6.375" style="1" customWidth="1"/>
    <col min="10" max="10" width="6.375" style="6" customWidth="1"/>
    <col min="11" max="19" width="6.375" style="1" customWidth="1"/>
    <col min="20" max="20" width="2.25" style="1" customWidth="1"/>
    <col min="21" max="21" width="6.875" style="1" customWidth="1"/>
    <col min="22" max="23" width="8.875" style="1"/>
    <col min="24" max="24" width="3.75" style="13" customWidth="1"/>
    <col min="25" max="25" width="28.875" style="13" customWidth="1"/>
    <col min="26" max="16384" width="8.875" style="1"/>
  </cols>
  <sheetData>
    <row r="1" spans="2:33" ht="27" customHeight="1" x14ac:dyDescent="0.15"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2:33" ht="27" customHeight="1" x14ac:dyDescent="0.1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33" ht="50.25" customHeight="1" x14ac:dyDescent="0.15">
      <c r="B3" s="151" t="s">
        <v>31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2:33" ht="50.25" customHeight="1" x14ac:dyDescent="0.15">
      <c r="B4" s="97" t="s">
        <v>32</v>
      </c>
      <c r="C4" s="98"/>
      <c r="D4" s="99"/>
      <c r="E4" s="122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4"/>
      <c r="W4" s="93"/>
    </row>
    <row r="5" spans="2:33" ht="50.25" customHeight="1" x14ac:dyDescent="0.15">
      <c r="B5" s="97" t="s">
        <v>35</v>
      </c>
      <c r="C5" s="98"/>
      <c r="D5" s="99"/>
      <c r="E5" s="152">
        <f>COUNT('第四面（別紙） 各戸'!P7:P306)</f>
        <v>0</v>
      </c>
      <c r="F5" s="153"/>
      <c r="G5" s="153"/>
      <c r="H5" s="153"/>
      <c r="I5" s="154" t="s">
        <v>34</v>
      </c>
      <c r="J5" s="155"/>
      <c r="K5" s="125" t="s">
        <v>33</v>
      </c>
      <c r="L5" s="126"/>
      <c r="M5" s="126"/>
      <c r="N5" s="127"/>
      <c r="O5" s="122"/>
      <c r="P5" s="123"/>
      <c r="Q5" s="123"/>
      <c r="R5" s="123"/>
      <c r="S5" s="124"/>
      <c r="V5" s="1" t="s">
        <v>101</v>
      </c>
      <c r="Z5" s="1">
        <v>1</v>
      </c>
      <c r="AA5" s="1">
        <v>2</v>
      </c>
      <c r="AB5" s="1">
        <v>3</v>
      </c>
      <c r="AC5" s="1">
        <v>4</v>
      </c>
      <c r="AD5" s="1">
        <v>5</v>
      </c>
      <c r="AE5" s="1">
        <v>6</v>
      </c>
      <c r="AF5" s="1">
        <v>7</v>
      </c>
      <c r="AG5" s="1">
        <v>8</v>
      </c>
    </row>
    <row r="6" spans="2:33" ht="50.25" customHeight="1" x14ac:dyDescent="0.15">
      <c r="B6" s="97" t="s">
        <v>105</v>
      </c>
      <c r="C6" s="98"/>
      <c r="D6" s="99"/>
      <c r="E6" s="100" t="s">
        <v>110</v>
      </c>
      <c r="F6" s="100"/>
      <c r="G6" s="100"/>
      <c r="H6" s="101" t="s">
        <v>108</v>
      </c>
      <c r="I6" s="101"/>
      <c r="J6" s="101"/>
      <c r="K6" s="216" t="s">
        <v>101</v>
      </c>
      <c r="L6" s="216"/>
      <c r="M6" s="216"/>
      <c r="N6" s="102" t="s">
        <v>109</v>
      </c>
      <c r="O6" s="102"/>
      <c r="P6" s="102"/>
      <c r="Q6" s="103"/>
      <c r="R6" s="103"/>
      <c r="S6" s="103"/>
      <c r="V6" s="1" t="s">
        <v>106</v>
      </c>
      <c r="W6" s="1" t="s">
        <v>107</v>
      </c>
    </row>
    <row r="7" spans="2:33" ht="27" customHeight="1" x14ac:dyDescent="0.15">
      <c r="B7" s="15"/>
      <c r="C7" s="15"/>
      <c r="D7" s="15"/>
      <c r="E7" s="150" t="str">
        <f>IF(E5="","",IF(E5=COUNT('第四面（別紙） 各戸'!D7:D306),"","↑「第四面（別紙）各戸」に入力した数と一致していません"))</f>
        <v/>
      </c>
      <c r="F7" s="150"/>
      <c r="G7" s="150"/>
      <c r="H7" s="150"/>
      <c r="I7" s="150"/>
      <c r="J7" s="150"/>
      <c r="K7" s="16"/>
      <c r="L7" s="16"/>
      <c r="M7" s="17"/>
      <c r="N7" s="17"/>
      <c r="O7" s="17"/>
      <c r="P7" s="17"/>
      <c r="Q7" s="17"/>
      <c r="R7" s="17"/>
      <c r="S7" s="17"/>
    </row>
    <row r="8" spans="2:33" ht="50.25" customHeight="1" x14ac:dyDescent="0.15">
      <c r="B8" s="157" t="s">
        <v>1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9"/>
    </row>
    <row r="9" spans="2:33" s="57" customFormat="1" ht="53.25" customHeight="1" x14ac:dyDescent="0.15">
      <c r="B9" s="177"/>
      <c r="C9" s="178"/>
      <c r="D9" s="179"/>
      <c r="E9" s="145" t="s">
        <v>37</v>
      </c>
      <c r="F9" s="146"/>
      <c r="G9" s="156"/>
      <c r="H9" s="145" t="s">
        <v>38</v>
      </c>
      <c r="I9" s="146"/>
      <c r="J9" s="156"/>
      <c r="K9" s="145" t="s">
        <v>73</v>
      </c>
      <c r="L9" s="146"/>
      <c r="M9" s="156"/>
      <c r="N9" s="145" t="s">
        <v>74</v>
      </c>
      <c r="O9" s="146"/>
      <c r="P9" s="156"/>
      <c r="Q9" s="145" t="s">
        <v>12</v>
      </c>
      <c r="R9" s="146"/>
      <c r="S9" s="94"/>
      <c r="T9" s="58"/>
      <c r="V9" s="64"/>
      <c r="W9" s="64"/>
      <c r="X9" s="65"/>
      <c r="Y9" s="59"/>
      <c r="Z9" s="60"/>
      <c r="AA9" s="58"/>
      <c r="AB9" s="60"/>
      <c r="AC9" s="60"/>
    </row>
    <row r="10" spans="2:33" ht="18" customHeight="1" x14ac:dyDescent="0.15">
      <c r="B10" s="52"/>
      <c r="C10" s="53"/>
      <c r="D10" s="54"/>
      <c r="E10" s="137" t="s">
        <v>70</v>
      </c>
      <c r="F10" s="138"/>
      <c r="G10" s="139"/>
      <c r="H10" s="137" t="s">
        <v>71</v>
      </c>
      <c r="I10" s="138"/>
      <c r="J10" s="139"/>
      <c r="K10" s="137" t="s">
        <v>72</v>
      </c>
      <c r="L10" s="138"/>
      <c r="M10" s="139"/>
      <c r="N10" s="137" t="s">
        <v>64</v>
      </c>
      <c r="O10" s="138"/>
      <c r="P10" s="139"/>
      <c r="Q10" s="55"/>
      <c r="R10" s="56"/>
      <c r="S10" s="54"/>
      <c r="T10" s="2"/>
      <c r="V10" s="66"/>
      <c r="W10" s="66"/>
      <c r="X10" s="67"/>
      <c r="Y10" s="74"/>
      <c r="Z10" s="10"/>
      <c r="AA10" s="2"/>
      <c r="AB10" s="10"/>
      <c r="AC10" s="10"/>
    </row>
    <row r="11" spans="2:33" ht="48" customHeight="1" x14ac:dyDescent="0.15">
      <c r="B11" s="70" t="s">
        <v>77</v>
      </c>
      <c r="C11" s="192" t="s">
        <v>78</v>
      </c>
      <c r="D11" s="193"/>
      <c r="E11" s="189">
        <f>SUM('第四面（別紙） 各戸'!J$7:J$306)</f>
        <v>0</v>
      </c>
      <c r="F11" s="190"/>
      <c r="G11" s="191"/>
      <c r="H11" s="189">
        <f>SUM('第四面（別紙） 各戸'!K$7:K$306)</f>
        <v>0</v>
      </c>
      <c r="I11" s="190"/>
      <c r="J11" s="191"/>
      <c r="K11" s="189">
        <f>SUM('第四面（別紙） 各戸'!L$7:L$306)</f>
        <v>0</v>
      </c>
      <c r="L11" s="190"/>
      <c r="M11" s="191"/>
      <c r="N11" s="189">
        <f>SUM('第四面（別紙） 各戸'!M$7:M$306)</f>
        <v>0</v>
      </c>
      <c r="O11" s="190"/>
      <c r="P11" s="191"/>
      <c r="Q11" s="147" t="str">
        <f>IFERROR(IF(N11="","",ROUNDUP(K11/N11,2)),"")</f>
        <v/>
      </c>
      <c r="R11" s="148"/>
      <c r="S11" s="149"/>
      <c r="T11" s="2"/>
      <c r="V11" s="68"/>
      <c r="W11" s="69"/>
      <c r="X11" s="196" t="s">
        <v>90</v>
      </c>
      <c r="Y11" s="77" t="s">
        <v>83</v>
      </c>
      <c r="Z11" s="17"/>
      <c r="AA11" s="2"/>
      <c r="AB11" s="11"/>
      <c r="AC11" s="11"/>
      <c r="AD11" s="5"/>
    </row>
    <row r="12" spans="2:33" ht="48" customHeight="1" x14ac:dyDescent="0.15">
      <c r="B12" s="71" t="s">
        <v>79</v>
      </c>
      <c r="C12" s="160" t="s">
        <v>82</v>
      </c>
      <c r="D12" s="161"/>
      <c r="E12" s="131"/>
      <c r="F12" s="132"/>
      <c r="G12" s="133"/>
      <c r="H12" s="131"/>
      <c r="I12" s="132"/>
      <c r="J12" s="133"/>
      <c r="K12" s="132"/>
      <c r="L12" s="132"/>
      <c r="M12" s="133"/>
      <c r="N12" s="131"/>
      <c r="O12" s="132"/>
      <c r="P12" s="133"/>
      <c r="Q12" s="147" t="str">
        <f t="shared" ref="Q12:Q14" si="0">IF(N12="","",ROUNDUP(K12/N12,2))</f>
        <v/>
      </c>
      <c r="R12" s="148"/>
      <c r="S12" s="149"/>
      <c r="V12" s="194" t="s">
        <v>91</v>
      </c>
      <c r="W12" s="195"/>
      <c r="X12" s="197"/>
      <c r="Y12" s="73" t="s">
        <v>85</v>
      </c>
      <c r="Z12" s="17"/>
      <c r="AA12" s="2"/>
      <c r="AB12" s="11"/>
      <c r="AC12" s="11"/>
      <c r="AD12" s="5"/>
    </row>
    <row r="13" spans="2:33" ht="48" customHeight="1" x14ac:dyDescent="0.15">
      <c r="B13" s="71" t="s">
        <v>80</v>
      </c>
      <c r="C13" s="160" t="s">
        <v>84</v>
      </c>
      <c r="D13" s="161"/>
      <c r="E13" s="131"/>
      <c r="F13" s="132"/>
      <c r="G13" s="133"/>
      <c r="H13" s="131"/>
      <c r="I13" s="132"/>
      <c r="J13" s="133"/>
      <c r="K13" s="132"/>
      <c r="L13" s="132"/>
      <c r="M13" s="133"/>
      <c r="N13" s="131"/>
      <c r="O13" s="132"/>
      <c r="P13" s="133"/>
      <c r="Q13" s="147" t="str">
        <f t="shared" si="0"/>
        <v/>
      </c>
      <c r="R13" s="148"/>
      <c r="S13" s="149"/>
      <c r="T13" s="2"/>
      <c r="V13" s="194"/>
      <c r="W13" s="195"/>
      <c r="X13" s="197"/>
      <c r="Y13" s="73" t="s">
        <v>86</v>
      </c>
      <c r="Z13" s="17"/>
      <c r="AA13" s="2"/>
      <c r="AB13" s="11"/>
      <c r="AC13" s="11"/>
      <c r="AD13" s="5"/>
    </row>
    <row r="14" spans="2:33" ht="48" customHeight="1" x14ac:dyDescent="0.15">
      <c r="B14" s="72" t="s">
        <v>81</v>
      </c>
      <c r="C14" s="160" t="s">
        <v>87</v>
      </c>
      <c r="D14" s="161"/>
      <c r="E14" s="202"/>
      <c r="F14" s="203"/>
      <c r="G14" s="204"/>
      <c r="H14" s="131"/>
      <c r="I14" s="132"/>
      <c r="J14" s="133"/>
      <c r="K14" s="132"/>
      <c r="L14" s="132"/>
      <c r="M14" s="133"/>
      <c r="N14" s="131"/>
      <c r="O14" s="132"/>
      <c r="P14" s="133"/>
      <c r="Q14" s="199" t="str">
        <f t="shared" si="0"/>
        <v/>
      </c>
      <c r="R14" s="200"/>
      <c r="S14" s="201"/>
      <c r="V14" s="194"/>
      <c r="W14" s="195"/>
      <c r="X14" s="197"/>
      <c r="Y14" s="75" t="s">
        <v>88</v>
      </c>
      <c r="Z14" s="17"/>
      <c r="AA14" s="2"/>
      <c r="AB14" s="11"/>
      <c r="AC14" s="11"/>
      <c r="AD14" s="5"/>
    </row>
    <row r="15" spans="2:33" ht="60.75" customHeight="1" x14ac:dyDescent="0.15">
      <c r="B15" s="180" t="s">
        <v>2</v>
      </c>
      <c r="C15" s="181"/>
      <c r="D15" s="182"/>
      <c r="E15" s="186">
        <f>SUM(E11:G14)</f>
        <v>0</v>
      </c>
      <c r="F15" s="187"/>
      <c r="G15" s="188"/>
      <c r="H15" s="183">
        <f>SUM(H11:J14)</f>
        <v>0</v>
      </c>
      <c r="I15" s="184"/>
      <c r="J15" s="185"/>
      <c r="K15" s="128">
        <f>SUM(K11:M14)</f>
        <v>0</v>
      </c>
      <c r="L15" s="129"/>
      <c r="M15" s="130"/>
      <c r="N15" s="128">
        <f>SUM(N11:P14)</f>
        <v>0</v>
      </c>
      <c r="O15" s="129"/>
      <c r="P15" s="130"/>
      <c r="Q15" s="134" t="str">
        <f>IFERROR(IF(N15="","",ROUNDUP(K15/N15,2)),"")</f>
        <v/>
      </c>
      <c r="R15" s="135"/>
      <c r="S15" s="136"/>
      <c r="V15" s="2"/>
      <c r="W15" s="2"/>
      <c r="X15" s="198"/>
      <c r="Y15" s="76" t="s">
        <v>89</v>
      </c>
      <c r="Z15" s="12"/>
      <c r="AA15" s="2"/>
      <c r="AB15" s="12"/>
      <c r="AC15" s="12"/>
      <c r="AD15" s="5"/>
    </row>
    <row r="16" spans="2:33" ht="23.25" customHeight="1" x14ac:dyDescent="0.15">
      <c r="B16" s="87"/>
      <c r="C16" s="87"/>
      <c r="D16" s="87"/>
      <c r="E16" s="82"/>
      <c r="F16" s="82"/>
      <c r="G16" s="82"/>
      <c r="H16" s="82"/>
      <c r="I16" s="82"/>
      <c r="J16" s="82"/>
      <c r="K16" s="83"/>
      <c r="L16" s="83"/>
      <c r="M16" s="83"/>
      <c r="N16" s="83"/>
      <c r="O16" s="83"/>
      <c r="P16" s="83"/>
      <c r="Q16" s="84"/>
      <c r="R16" s="84"/>
      <c r="S16" s="84"/>
      <c r="V16" s="2"/>
      <c r="W16" s="2"/>
      <c r="X16" s="85"/>
      <c r="Y16" s="86"/>
      <c r="Z16" s="12"/>
      <c r="AA16" s="2"/>
      <c r="AB16" s="12"/>
      <c r="AC16" s="12"/>
      <c r="AD16" s="5"/>
    </row>
    <row r="17" spans="2:30" ht="50.25" customHeight="1" x14ac:dyDescent="0.15">
      <c r="B17" s="104" t="s">
        <v>100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6"/>
      <c r="V17" s="2"/>
      <c r="W17" s="2"/>
      <c r="X17" s="85"/>
      <c r="Y17" s="86"/>
      <c r="Z17" s="12"/>
      <c r="AA17" s="2"/>
      <c r="AB17" s="12"/>
      <c r="AC17" s="12"/>
      <c r="AD17" s="5"/>
    </row>
    <row r="18" spans="2:30" ht="50.25" customHeight="1" x14ac:dyDescent="0.15">
      <c r="B18" s="97" t="s">
        <v>101</v>
      </c>
      <c r="C18" s="98"/>
      <c r="D18" s="99"/>
      <c r="E18" s="95" t="s">
        <v>102</v>
      </c>
      <c r="F18" s="96"/>
      <c r="G18" s="96"/>
      <c r="H18" s="107">
        <f>COUNTIF('第四面（別紙） 各戸'!I7:I306,"○")</f>
        <v>0</v>
      </c>
      <c r="I18" s="107"/>
      <c r="J18" s="88" t="s">
        <v>103</v>
      </c>
      <c r="K18" s="108" t="s">
        <v>104</v>
      </c>
      <c r="L18" s="96"/>
      <c r="M18" s="96"/>
      <c r="N18" s="90" t="s">
        <v>75</v>
      </c>
      <c r="O18" s="109" t="str">
        <f>基準値!M2</f>
        <v/>
      </c>
      <c r="P18" s="109"/>
      <c r="Q18" s="89" t="s">
        <v>76</v>
      </c>
      <c r="R18" s="107" t="str">
        <f>基準値!N2</f>
        <v/>
      </c>
      <c r="S18" s="110"/>
      <c r="V18" s="2"/>
      <c r="W18" s="2"/>
      <c r="X18" s="85"/>
      <c r="Y18" s="86"/>
      <c r="Z18" s="12"/>
      <c r="AA18" s="2"/>
      <c r="AB18" s="12"/>
      <c r="AC18" s="12"/>
      <c r="AD18" s="5"/>
    </row>
    <row r="19" spans="2:30" ht="23.25" customHeight="1" x14ac:dyDescent="0.15">
      <c r="B19" s="217"/>
      <c r="C19" s="217"/>
      <c r="D19" s="217"/>
      <c r="E19" s="218"/>
      <c r="F19" s="217"/>
      <c r="G19" s="217"/>
      <c r="H19" s="219"/>
      <c r="I19" s="220"/>
      <c r="J19" s="220"/>
      <c r="K19" s="20"/>
      <c r="L19" s="20"/>
      <c r="M19" s="20"/>
      <c r="N19" s="220"/>
      <c r="O19" s="220"/>
      <c r="P19" s="220"/>
      <c r="Q19" s="221"/>
      <c r="R19" s="221"/>
      <c r="S19" s="221"/>
      <c r="V19" s="2"/>
    </row>
    <row r="20" spans="2:30" ht="27" customHeight="1" x14ac:dyDescent="0.15">
      <c r="B20" s="18"/>
      <c r="C20" s="18" t="s">
        <v>99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V20" s="2"/>
    </row>
    <row r="21" spans="2:30" ht="67.5" customHeight="1" x14ac:dyDescent="0.15">
      <c r="B21" s="167"/>
      <c r="C21" s="168"/>
      <c r="D21" s="120" t="s">
        <v>51</v>
      </c>
      <c r="E21" s="121"/>
      <c r="F21" s="120" t="s">
        <v>52</v>
      </c>
      <c r="G21" s="121"/>
      <c r="H21" s="120" t="s">
        <v>67</v>
      </c>
      <c r="I21" s="121"/>
      <c r="J21" s="120" t="s">
        <v>66</v>
      </c>
      <c r="K21" s="121"/>
      <c r="L21" s="120" t="s">
        <v>65</v>
      </c>
      <c r="M21" s="121"/>
      <c r="N21" s="120" t="s">
        <v>37</v>
      </c>
      <c r="O21" s="121"/>
      <c r="P21" s="120" t="s">
        <v>38</v>
      </c>
      <c r="Q21" s="121"/>
      <c r="R21" s="171" t="s">
        <v>36</v>
      </c>
      <c r="S21" s="172"/>
      <c r="V21" s="2"/>
    </row>
    <row r="22" spans="2:30" ht="18" customHeight="1" x14ac:dyDescent="0.15">
      <c r="B22" s="169"/>
      <c r="C22" s="170"/>
      <c r="D22" s="112"/>
      <c r="E22" s="113"/>
      <c r="F22" s="112" t="s">
        <v>69</v>
      </c>
      <c r="G22" s="113"/>
      <c r="H22" s="112" t="s">
        <v>68</v>
      </c>
      <c r="I22" s="113"/>
      <c r="J22" s="112" t="s">
        <v>62</v>
      </c>
      <c r="K22" s="113"/>
      <c r="L22" s="112" t="s">
        <v>63</v>
      </c>
      <c r="M22" s="113"/>
      <c r="N22" s="112" t="s">
        <v>64</v>
      </c>
      <c r="O22" s="113"/>
      <c r="P22" s="112" t="s">
        <v>64</v>
      </c>
      <c r="Q22" s="113"/>
      <c r="R22" s="63"/>
      <c r="S22" s="51"/>
      <c r="V22" s="2"/>
    </row>
    <row r="23" spans="2:30" ht="48" customHeight="1" x14ac:dyDescent="0.15">
      <c r="B23" s="162" t="s">
        <v>53</v>
      </c>
      <c r="C23" s="163"/>
      <c r="D23" s="116" t="str">
        <f>IFERROR(VLOOKUP(MAX('第四面（別紙） 各戸'!U$7:U$306),'第四面（別紙） 各戸'!U$7:AA$106,7,FALSE),"")</f>
        <v/>
      </c>
      <c r="E23" s="117"/>
      <c r="F23" s="116" t="str">
        <f>IFERROR(VLOOKUP($D23,'第四面（別紙） 各戸'!$D$7:$N$306,2,FALSE),"")</f>
        <v/>
      </c>
      <c r="G23" s="117"/>
      <c r="H23" s="114" t="str">
        <f>IFERROR(VLOOKUP($D23,'第四面（別紙） 各戸'!$D$7:$N$306,3,FALSE),"")</f>
        <v/>
      </c>
      <c r="I23" s="115"/>
      <c r="J23" s="116" t="str">
        <f>IFERROR(VLOOKUP($D23,'第四面（別紙） 各戸'!$D$7:$N$306,4,FALSE),"")</f>
        <v/>
      </c>
      <c r="K23" s="117"/>
      <c r="L23" s="140" t="str">
        <f>IFERROR(VLOOKUP($D23,'第四面（別紙） 各戸'!$D$7:$N$306,5,FALSE),"")</f>
        <v/>
      </c>
      <c r="M23" s="141"/>
      <c r="N23" s="140" t="str">
        <f>IFERROR(VLOOKUP($D23,'第四面（別紙） 各戸'!$D$7:$N$306,7,FALSE),"")</f>
        <v/>
      </c>
      <c r="O23" s="141"/>
      <c r="P23" s="140" t="str">
        <f>IFERROR(VLOOKUP($D23,'第四面（別紙） 各戸'!$D$7:$N$306,8,FALSE),"")</f>
        <v/>
      </c>
      <c r="Q23" s="141"/>
      <c r="R23" s="173" t="str">
        <f>IFERROR(VLOOKUP($D23,'第四面（別紙） 各戸'!$D$7:$N$306,11,FALSE),"")</f>
        <v/>
      </c>
      <c r="S23" s="174"/>
      <c r="U23" s="5" t="s">
        <v>46</v>
      </c>
      <c r="V23" s="2"/>
    </row>
    <row r="24" spans="2:30" ht="48" customHeight="1" x14ac:dyDescent="0.15">
      <c r="B24" s="111" t="s">
        <v>54</v>
      </c>
      <c r="C24" s="164"/>
      <c r="D24" s="165" t="str">
        <f>IFERROR(VLOOKUP(MAX('第四面（別紙） 各戸'!Z$7:Z$306),'第四面（別紙） 各戸'!Z$7:AA$106,2,FALSE),"")</f>
        <v/>
      </c>
      <c r="E24" s="166"/>
      <c r="F24" s="165" t="str">
        <f>IFERROR(VLOOKUP($D24,'第四面（別紙） 各戸'!$D$7:$N$306,2,FALSE),"")</f>
        <v/>
      </c>
      <c r="G24" s="166"/>
      <c r="H24" s="118" t="str">
        <f>IFERROR(VLOOKUP($D24,'第四面（別紙） 各戸'!$D$7:$N$306,3,FALSE),"")</f>
        <v/>
      </c>
      <c r="I24" s="119"/>
      <c r="J24" s="165" t="str">
        <f>IFERROR(VLOOKUP($D24,'第四面（別紙） 各戸'!$D$7:$N$306,4,FALSE),"")</f>
        <v/>
      </c>
      <c r="K24" s="166"/>
      <c r="L24" s="142" t="str">
        <f>IFERROR(VLOOKUP($D24,'第四面（別紙） 各戸'!$D$7:$N$306,5,FALSE),"")</f>
        <v/>
      </c>
      <c r="M24" s="143"/>
      <c r="N24" s="142" t="str">
        <f>IFERROR(VLOOKUP($D24,'第四面（別紙） 各戸'!$D$7:$N$306,7,FALSE),"")</f>
        <v/>
      </c>
      <c r="O24" s="143"/>
      <c r="P24" s="142" t="str">
        <f>IFERROR(VLOOKUP($D24,'第四面（別紙） 各戸'!$D$7:$N$306,8,FALSE),"")</f>
        <v/>
      </c>
      <c r="Q24" s="143"/>
      <c r="R24" s="175" t="str">
        <f>IFERROR(VLOOKUP($D24,'第四面（別紙） 各戸'!$D$7:$N$306,11,FALSE),"")</f>
        <v/>
      </c>
      <c r="S24" s="176"/>
      <c r="U24" s="1" t="s">
        <v>47</v>
      </c>
      <c r="V24" s="2"/>
    </row>
    <row r="25" spans="2:30" ht="27" customHeight="1" x14ac:dyDescent="0.15">
      <c r="B25" s="4" t="s">
        <v>48</v>
      </c>
      <c r="C25" s="20"/>
      <c r="D25" s="20"/>
      <c r="E25" s="20"/>
      <c r="F25" s="20"/>
      <c r="G25" s="20"/>
      <c r="H25" s="21"/>
      <c r="I25" s="21"/>
      <c r="J25" s="20"/>
      <c r="K25" s="20"/>
      <c r="L25" s="22"/>
      <c r="M25" s="22"/>
      <c r="N25" s="22"/>
      <c r="O25" s="22"/>
      <c r="P25" s="22"/>
      <c r="Q25" s="22"/>
      <c r="R25" s="21"/>
      <c r="S25" s="21"/>
      <c r="V25" s="2"/>
    </row>
    <row r="26" spans="2:30" ht="27" customHeight="1" x14ac:dyDescent="0.15">
      <c r="B26" s="1" t="s">
        <v>49</v>
      </c>
    </row>
    <row r="27" spans="2:30" ht="27" customHeight="1" x14ac:dyDescent="0.15">
      <c r="B27" s="1" t="s">
        <v>50</v>
      </c>
    </row>
  </sheetData>
  <sheetProtection algorithmName="SHA-512" hashValue="exrbhr1QXrNYb/pz0QiOrOcqjRFdQz2RBO3AIZhBoH9vR1KIuheg36ga/6h8S1Nb8EjdOac+JPjJ0ag7FK6BQQ==" saltValue="FiN8bqc/7aF4k44xubxRLg==" spinCount="100000" sheet="1" selectLockedCells="1"/>
  <mergeCells count="100">
    <mergeCell ref="V12:W14"/>
    <mergeCell ref="X11:X15"/>
    <mergeCell ref="Q14:S14"/>
    <mergeCell ref="E14:G14"/>
    <mergeCell ref="H14:J14"/>
    <mergeCell ref="K14:M14"/>
    <mergeCell ref="N13:P13"/>
    <mergeCell ref="K12:M12"/>
    <mergeCell ref="E13:G13"/>
    <mergeCell ref="H13:J13"/>
    <mergeCell ref="K13:M13"/>
    <mergeCell ref="N24:O24"/>
    <mergeCell ref="R21:S21"/>
    <mergeCell ref="R23:S23"/>
    <mergeCell ref="R24:S24"/>
    <mergeCell ref="J24:K24"/>
    <mergeCell ref="B9:D9"/>
    <mergeCell ref="B15:D15"/>
    <mergeCell ref="H15:J15"/>
    <mergeCell ref="E15:G15"/>
    <mergeCell ref="C14:D14"/>
    <mergeCell ref="C13:D13"/>
    <mergeCell ref="E11:G11"/>
    <mergeCell ref="H11:J11"/>
    <mergeCell ref="K11:M11"/>
    <mergeCell ref="F21:G21"/>
    <mergeCell ref="L21:M21"/>
    <mergeCell ref="L23:M23"/>
    <mergeCell ref="J21:K21"/>
    <mergeCell ref="N11:P11"/>
    <mergeCell ref="E9:G9"/>
    <mergeCell ref="H9:J9"/>
    <mergeCell ref="N12:P12"/>
    <mergeCell ref="E10:G10"/>
    <mergeCell ref="C11:D11"/>
    <mergeCell ref="F23:G23"/>
    <mergeCell ref="B23:C23"/>
    <mergeCell ref="B24:C24"/>
    <mergeCell ref="D21:E21"/>
    <mergeCell ref="D23:E23"/>
    <mergeCell ref="D24:E24"/>
    <mergeCell ref="B21:C22"/>
    <mergeCell ref="D22:E22"/>
    <mergeCell ref="F22:G22"/>
    <mergeCell ref="F24:G24"/>
    <mergeCell ref="B1:S1"/>
    <mergeCell ref="Q9:S9"/>
    <mergeCell ref="Q11:S11"/>
    <mergeCell ref="Q12:S12"/>
    <mergeCell ref="Q13:S13"/>
    <mergeCell ref="E12:G12"/>
    <mergeCell ref="H12:J12"/>
    <mergeCell ref="E7:J7"/>
    <mergeCell ref="B3:S3"/>
    <mergeCell ref="B4:D4"/>
    <mergeCell ref="E4:S4"/>
    <mergeCell ref="B5:D5"/>
    <mergeCell ref="E5:H5"/>
    <mergeCell ref="I5:J5"/>
    <mergeCell ref="K9:M9"/>
    <mergeCell ref="N9:P9"/>
    <mergeCell ref="B8:S8"/>
    <mergeCell ref="C12:D12"/>
    <mergeCell ref="H22:I22"/>
    <mergeCell ref="J22:K22"/>
    <mergeCell ref="L22:M22"/>
    <mergeCell ref="N22:O22"/>
    <mergeCell ref="H23:I23"/>
    <mergeCell ref="J23:K23"/>
    <mergeCell ref="H24:I24"/>
    <mergeCell ref="H21:I21"/>
    <mergeCell ref="O5:S5"/>
    <mergeCell ref="K5:N5"/>
    <mergeCell ref="K15:M15"/>
    <mergeCell ref="N14:P14"/>
    <mergeCell ref="N15:P15"/>
    <mergeCell ref="Q15:S15"/>
    <mergeCell ref="P22:Q22"/>
    <mergeCell ref="H10:J10"/>
    <mergeCell ref="K10:M10"/>
    <mergeCell ref="N10:P10"/>
    <mergeCell ref="P21:Q21"/>
    <mergeCell ref="P23:Q23"/>
    <mergeCell ref="P24:Q24"/>
    <mergeCell ref="L24:M24"/>
    <mergeCell ref="N21:O21"/>
    <mergeCell ref="N23:O23"/>
    <mergeCell ref="B6:D6"/>
    <mergeCell ref="E6:G6"/>
    <mergeCell ref="H6:J6"/>
    <mergeCell ref="K6:M6"/>
    <mergeCell ref="N6:P6"/>
    <mergeCell ref="Q6:S6"/>
    <mergeCell ref="B17:S17"/>
    <mergeCell ref="B18:D18"/>
    <mergeCell ref="E18:G18"/>
    <mergeCell ref="H18:I18"/>
    <mergeCell ref="K18:M18"/>
    <mergeCell ref="O18:P18"/>
    <mergeCell ref="R18:S18"/>
  </mergeCells>
  <phoneticPr fontId="2"/>
  <dataValidations count="5">
    <dataValidation type="list" allowBlank="1" showInputMessage="1" showErrorMessage="1" sqref="S6">
      <formula1>AB6:AC6</formula1>
    </dataValidation>
    <dataValidation type="list" allowBlank="1" showInputMessage="1" showErrorMessage="1" sqref="Q6">
      <formula1>V6:W6</formula1>
    </dataValidation>
    <dataValidation type="list" allowBlank="1" showInputMessage="1" showErrorMessage="1" sqref="R6">
      <formula1>W6:AB6</formula1>
    </dataValidation>
    <dataValidation type="list" allowBlank="1" showInputMessage="1" showErrorMessage="1" sqref="O5:S5">
      <formula1>$Z$5:$AG$5</formula1>
    </dataValidation>
    <dataValidation type="list" allowBlank="1" showInputMessage="1" showErrorMessage="1" sqref="C12:D14">
      <formula1>$Y$11:$Y$18</formula1>
    </dataValidation>
  </dataValidations>
  <pageMargins left="0.59055118110236227" right="0.39370078740157483" top="0.59055118110236227" bottom="0.59055118110236227" header="0.31496062992125984" footer="0.31496062992125984"/>
  <pageSetup paperSize="9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E306"/>
  <sheetViews>
    <sheetView showGridLines="0" view="pageBreakPreview" zoomScale="85" zoomScaleNormal="100" zoomScaleSheetLayoutView="85" workbookViewId="0">
      <selection activeCell="B7" sqref="B7"/>
    </sheetView>
  </sheetViews>
  <sheetFormatPr defaultColWidth="9" defaultRowHeight="14.25" customHeight="1" x14ac:dyDescent="0.15"/>
  <cols>
    <col min="1" max="1" width="2.5" style="1" customWidth="1"/>
    <col min="2" max="7" width="8.875" style="1" customWidth="1"/>
    <col min="8" max="8" width="8.875" style="6" customWidth="1"/>
    <col min="9" max="14" width="8.875" style="1" customWidth="1"/>
    <col min="15" max="15" width="8.875" style="78" hidden="1" customWidth="1"/>
    <col min="16" max="29" width="8.875" style="1" hidden="1" customWidth="1"/>
    <col min="30" max="31" width="8.875" style="13" hidden="1" customWidth="1"/>
    <col min="32" max="32" width="8.875" style="1" customWidth="1"/>
    <col min="33" max="33" width="10.5" style="1" customWidth="1"/>
    <col min="34" max="16384" width="9" style="1"/>
  </cols>
  <sheetData>
    <row r="1" spans="2:31" ht="27" customHeight="1" x14ac:dyDescent="0.15">
      <c r="B1" s="50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31" ht="21.75" customHeight="1" x14ac:dyDescent="0.15">
      <c r="B2" s="205" t="s">
        <v>3</v>
      </c>
      <c r="C2" s="207" t="s">
        <v>4</v>
      </c>
      <c r="D2" s="205" t="s">
        <v>5</v>
      </c>
      <c r="E2" s="205" t="s">
        <v>6</v>
      </c>
      <c r="F2" s="205" t="s">
        <v>7</v>
      </c>
      <c r="G2" s="97" t="s">
        <v>8</v>
      </c>
      <c r="H2" s="98"/>
      <c r="I2" s="98"/>
      <c r="J2" s="98"/>
      <c r="K2" s="98"/>
      <c r="L2" s="98"/>
      <c r="M2" s="98"/>
      <c r="N2" s="99"/>
    </row>
    <row r="3" spans="2:31" ht="30" customHeight="1" x14ac:dyDescent="0.15">
      <c r="B3" s="206"/>
      <c r="C3" s="208"/>
      <c r="D3" s="206"/>
      <c r="E3" s="206"/>
      <c r="F3" s="206"/>
      <c r="G3" s="145" t="s">
        <v>9</v>
      </c>
      <c r="H3" s="146"/>
      <c r="I3" s="156"/>
      <c r="J3" s="125" t="s">
        <v>10</v>
      </c>
      <c r="K3" s="126"/>
      <c r="L3" s="126"/>
      <c r="M3" s="126"/>
      <c r="N3" s="127"/>
    </row>
    <row r="4" spans="2:31" ht="60.75" customHeight="1" x14ac:dyDescent="0.15">
      <c r="B4" s="206"/>
      <c r="C4" s="208"/>
      <c r="D4" s="206"/>
      <c r="E4" s="206"/>
      <c r="F4" s="206"/>
      <c r="G4" s="210" t="s">
        <v>60</v>
      </c>
      <c r="H4" s="212" t="s">
        <v>61</v>
      </c>
      <c r="I4" s="214" t="s">
        <v>11</v>
      </c>
      <c r="J4" s="210" t="s">
        <v>37</v>
      </c>
      <c r="K4" s="214" t="s">
        <v>38</v>
      </c>
      <c r="L4" s="48" t="s">
        <v>37</v>
      </c>
      <c r="M4" s="49" t="s">
        <v>38</v>
      </c>
      <c r="N4" s="214" t="s">
        <v>12</v>
      </c>
    </row>
    <row r="5" spans="2:31" ht="18.75" customHeight="1" x14ac:dyDescent="0.15">
      <c r="B5" s="206"/>
      <c r="C5" s="208"/>
      <c r="D5" s="206"/>
      <c r="E5" s="206"/>
      <c r="F5" s="206"/>
      <c r="G5" s="211"/>
      <c r="H5" s="213"/>
      <c r="I5" s="215"/>
      <c r="J5" s="211"/>
      <c r="K5" s="215"/>
      <c r="L5" s="26" t="s">
        <v>30</v>
      </c>
      <c r="M5" s="27" t="s">
        <v>30</v>
      </c>
      <c r="N5" s="215"/>
      <c r="P5" s="209" t="s">
        <v>39</v>
      </c>
      <c r="Q5" s="209" t="s">
        <v>40</v>
      </c>
      <c r="R5" s="209"/>
      <c r="S5" s="209"/>
      <c r="T5" s="209"/>
      <c r="U5" s="209"/>
      <c r="V5" s="209" t="s">
        <v>44</v>
      </c>
      <c r="W5" s="209"/>
      <c r="X5" s="209"/>
      <c r="Y5" s="209"/>
      <c r="Z5" s="209"/>
      <c r="AA5" s="209" t="s">
        <v>45</v>
      </c>
    </row>
    <row r="6" spans="2:31" ht="22.5" customHeight="1" x14ac:dyDescent="0.15">
      <c r="B6" s="28"/>
      <c r="C6" s="29"/>
      <c r="D6" s="28"/>
      <c r="E6" s="30" t="s">
        <v>55</v>
      </c>
      <c r="F6" s="30" t="s">
        <v>56</v>
      </c>
      <c r="G6" s="31" t="s">
        <v>57</v>
      </c>
      <c r="H6" s="32" t="s">
        <v>58</v>
      </c>
      <c r="I6" s="33"/>
      <c r="J6" s="34" t="s">
        <v>59</v>
      </c>
      <c r="K6" s="62" t="s">
        <v>59</v>
      </c>
      <c r="L6" s="61" t="s">
        <v>59</v>
      </c>
      <c r="M6" s="35" t="s">
        <v>59</v>
      </c>
      <c r="N6" s="36"/>
      <c r="P6" s="209"/>
      <c r="Q6" s="209" t="s">
        <v>41</v>
      </c>
      <c r="R6" s="209"/>
      <c r="S6" s="209" t="s">
        <v>42</v>
      </c>
      <c r="T6" s="209"/>
      <c r="U6" s="19" t="s">
        <v>43</v>
      </c>
      <c r="V6" s="209" t="s">
        <v>41</v>
      </c>
      <c r="W6" s="209"/>
      <c r="X6" s="209" t="s">
        <v>42</v>
      </c>
      <c r="Y6" s="209"/>
      <c r="Z6" s="19" t="s">
        <v>43</v>
      </c>
      <c r="AA6" s="209"/>
      <c r="AD6" s="14" t="s">
        <v>27</v>
      </c>
      <c r="AE6" s="14" t="s">
        <v>28</v>
      </c>
    </row>
    <row r="7" spans="2:31" s="5" customFormat="1" ht="16.5" customHeight="1" x14ac:dyDescent="0.15">
      <c r="B7" s="91">
        <v>1</v>
      </c>
      <c r="C7" s="38"/>
      <c r="D7" s="37"/>
      <c r="E7" s="37"/>
      <c r="F7" s="39"/>
      <c r="G7" s="40"/>
      <c r="H7" s="41"/>
      <c r="I7" s="42" t="str">
        <f>IF(AD7="","",IF(AND(AD7="○",AE7="○"),"○","×"))</f>
        <v/>
      </c>
      <c r="J7" s="43"/>
      <c r="K7" s="44"/>
      <c r="L7" s="43"/>
      <c r="M7" s="44"/>
      <c r="N7" s="45" t="str">
        <f>IF($M7="","",ROUNDUP($L7/$M7,2))</f>
        <v/>
      </c>
      <c r="O7" s="79" t="e">
        <f>IF(AND(SMALL($P$7:$P$306,ROUNDUP('第四面（別紙）集計'!$E$5/2,0))=MAX($P$7:$P$306),ISNUMBER($N7),$P7=MAX($P$7:$P$306)),"代表&amp;最大",IF($P7=SMALL($P$7:$P$306,ROUNDUP('第四面（別紙）集計'!$E$5/2,0)),"代表",IF($P7=MAX($P$7:$P$306),"最大","")))</f>
        <v>#NUM!</v>
      </c>
      <c r="P7" s="23" t="str">
        <f>IF($M7="","",$L7/$M7)</f>
        <v/>
      </c>
      <c r="Q7" s="24" t="e">
        <f>IF(OR($O7="代表",$O7="代表&amp;最大"),$G7,"")</f>
        <v>#NUM!</v>
      </c>
      <c r="R7" s="24" t="e">
        <f>IF($Q7=SMALL($Q$7:$Q$306,ROUNDUP(COUNT($Q$7:$Q$306)/2,0)),"代表","")</f>
        <v>#NUM!</v>
      </c>
      <c r="S7" s="24" t="e">
        <f>IF($R7="","",$H7)</f>
        <v>#NUM!</v>
      </c>
      <c r="T7" s="24" t="e">
        <f>IF($S7=SMALL($S$7:$S$306,ROUNDUP(COUNT($S$7:$S$306)/2,0)),"代表","")</f>
        <v>#NUM!</v>
      </c>
      <c r="U7" s="24" t="e">
        <f>IF($T7="","",$F7)</f>
        <v>#NUM!</v>
      </c>
      <c r="V7" s="24" t="e">
        <f>IF(OR($O7="最大",$O7="代表&amp;最大"),$G7,"")</f>
        <v>#NUM!</v>
      </c>
      <c r="W7" s="24" t="e">
        <f>IF($V7=MAX($V$7:$V$306),"最大","")</f>
        <v>#NUM!</v>
      </c>
      <c r="X7" s="24" t="e">
        <f>IF($W7="","",$H7)</f>
        <v>#NUM!</v>
      </c>
      <c r="Y7" s="24" t="e">
        <f>IF($X7=MAX($X$7:$X$306),"最大","")</f>
        <v>#NUM!</v>
      </c>
      <c r="Z7" s="24" t="e">
        <f>IF($Y7="","",$F7)</f>
        <v>#NUM!</v>
      </c>
      <c r="AA7" s="24" t="str">
        <f>IF($D7="","",$D7)</f>
        <v/>
      </c>
      <c r="AD7" s="14" t="str">
        <f>IF(OR(G7=""),"",IF(G7&lt;=基準値!M$2=TRUE,"○","×"))</f>
        <v/>
      </c>
      <c r="AE7" s="14" t="str">
        <f>IF(OR(H7=""),"",IF(H7&lt;=基準値!N$2=TRUE,"○","×"))</f>
        <v/>
      </c>
    </row>
    <row r="8" spans="2:31" ht="16.5" customHeight="1" x14ac:dyDescent="0.15">
      <c r="B8" s="92">
        <v>2</v>
      </c>
      <c r="C8" s="38"/>
      <c r="D8" s="46"/>
      <c r="E8" s="46"/>
      <c r="F8" s="39"/>
      <c r="G8" s="40"/>
      <c r="H8" s="47"/>
      <c r="I8" s="42" t="str">
        <f t="shared" ref="I8:I38" si="0">IF(AD8="","",IF(AND(AD8="○",AE8="○"),"○","×"))</f>
        <v/>
      </c>
      <c r="J8" s="43"/>
      <c r="K8" s="44"/>
      <c r="L8" s="43"/>
      <c r="M8" s="44"/>
      <c r="N8" s="45" t="str">
        <f t="shared" ref="N8:N9" si="1">IF($M8="","",ROUNDUP($L8/$M8,2))</f>
        <v/>
      </c>
      <c r="O8" s="79" t="e">
        <f>IF(AND(SMALL($P$7:$P$306,ROUNDUP('第四面（別紙）集計'!$E$5/2,0))=MAX($P$7:$P$306),ISNUMBER($N8),$P8=MAX($P$7:$P$306)),"代表&amp;最大",IF($P8=SMALL($P$7:$P$306,ROUNDUP('第四面（別紙）集計'!$E$5/2,0)),"代表",IF($P8=MAX($P$7:$P$306),"最大","")))</f>
        <v>#NUM!</v>
      </c>
      <c r="P8" s="23" t="str">
        <f t="shared" ref="P8:P71" si="2">IF($M8="","",$L8/$M8)</f>
        <v/>
      </c>
      <c r="Q8" s="24" t="e">
        <f t="shared" ref="Q8:Q71" si="3">IF(OR($O8="代表",$O8="代表&amp;最大"),$G8,"")</f>
        <v>#NUM!</v>
      </c>
      <c r="R8" s="24" t="e">
        <f t="shared" ref="R8:R71" si="4">IF($Q8=SMALL($Q$7:$Q$306,ROUNDUP(COUNT($Q$7:$Q$306)/2,0)),"代表","")</f>
        <v>#NUM!</v>
      </c>
      <c r="S8" s="24" t="e">
        <f t="shared" ref="S8:S71" si="5">IF($R8="","",$H8)</f>
        <v>#NUM!</v>
      </c>
      <c r="T8" s="24" t="e">
        <f t="shared" ref="T8:T71" si="6">IF($S8=SMALL($S$7:$S$306,ROUNDUP(COUNT($S$7:$S$306)/2,0)),"代表","")</f>
        <v>#NUM!</v>
      </c>
      <c r="U8" s="24" t="e">
        <f t="shared" ref="U8:U71" si="7">IF($T8="","",$F8)</f>
        <v>#NUM!</v>
      </c>
      <c r="V8" s="24" t="e">
        <f t="shared" ref="V8:V71" si="8">IF(OR($O8="最大",$O8="代表&amp;最大"),$G8,"")</f>
        <v>#NUM!</v>
      </c>
      <c r="W8" s="24" t="e">
        <f t="shared" ref="W8:W71" si="9">IF($V8=MAX($V$7:$V$306),"最大","")</f>
        <v>#NUM!</v>
      </c>
      <c r="X8" s="24" t="e">
        <f t="shared" ref="X8:X71" si="10">IF($W8="","",$H8)</f>
        <v>#NUM!</v>
      </c>
      <c r="Y8" s="24" t="e">
        <f t="shared" ref="Y8:Y71" si="11">IF($X8=MAX($X$7:$X$306),"最大","")</f>
        <v>#NUM!</v>
      </c>
      <c r="Z8" s="24" t="e">
        <f t="shared" ref="Z8:Z71" si="12">IF($Y8="","",$F8)</f>
        <v>#NUM!</v>
      </c>
      <c r="AA8" s="24" t="str">
        <f t="shared" ref="AA8:AA71" si="13">IF($D8="","",$D8)</f>
        <v/>
      </c>
      <c r="AD8" s="14" t="str">
        <f>IF(OR(G8=""),"",IF(G8&lt;=基準値!M$2=TRUE,"○","×"))</f>
        <v/>
      </c>
      <c r="AE8" s="14" t="str">
        <f>IF(OR(H8=""),"",IF(H8&lt;=基準値!N$2=TRUE,"○","×"))</f>
        <v/>
      </c>
    </row>
    <row r="9" spans="2:31" ht="16.5" customHeight="1" x14ac:dyDescent="0.15">
      <c r="B9" s="92">
        <v>3</v>
      </c>
      <c r="C9" s="38"/>
      <c r="D9" s="46"/>
      <c r="E9" s="46"/>
      <c r="F9" s="39"/>
      <c r="G9" s="40"/>
      <c r="H9" s="47"/>
      <c r="I9" s="42" t="str">
        <f t="shared" si="0"/>
        <v/>
      </c>
      <c r="J9" s="43"/>
      <c r="K9" s="44"/>
      <c r="L9" s="43"/>
      <c r="M9" s="44"/>
      <c r="N9" s="45" t="str">
        <f t="shared" si="1"/>
        <v/>
      </c>
      <c r="O9" s="79" t="e">
        <f>IF(AND(SMALL($P$7:$P$306,ROUNDUP('第四面（別紙）集計'!$E$5/2,0))=MAX($P$7:$P$306),ISNUMBER($N9),$P9=MAX($P$7:$P$306)),"代表&amp;最大",IF($P9=SMALL($P$7:$P$306,ROUNDUP('第四面（別紙）集計'!$E$5/2,0)),"代表",IF($P9=MAX($P$7:$P$306),"最大","")))</f>
        <v>#NUM!</v>
      </c>
      <c r="P9" s="23" t="str">
        <f t="shared" si="2"/>
        <v/>
      </c>
      <c r="Q9" s="24" t="e">
        <f t="shared" si="3"/>
        <v>#NUM!</v>
      </c>
      <c r="R9" s="24" t="e">
        <f t="shared" si="4"/>
        <v>#NUM!</v>
      </c>
      <c r="S9" s="24" t="e">
        <f t="shared" si="5"/>
        <v>#NUM!</v>
      </c>
      <c r="T9" s="24" t="e">
        <f t="shared" si="6"/>
        <v>#NUM!</v>
      </c>
      <c r="U9" s="24" t="e">
        <f t="shared" si="7"/>
        <v>#NUM!</v>
      </c>
      <c r="V9" s="24" t="e">
        <f t="shared" si="8"/>
        <v>#NUM!</v>
      </c>
      <c r="W9" s="24" t="e">
        <f t="shared" si="9"/>
        <v>#NUM!</v>
      </c>
      <c r="X9" s="24" t="e">
        <f t="shared" si="10"/>
        <v>#NUM!</v>
      </c>
      <c r="Y9" s="24" t="e">
        <f t="shared" si="11"/>
        <v>#NUM!</v>
      </c>
      <c r="Z9" s="24" t="e">
        <f t="shared" si="12"/>
        <v>#NUM!</v>
      </c>
      <c r="AA9" s="24" t="str">
        <f t="shared" si="13"/>
        <v/>
      </c>
      <c r="AD9" s="14" t="str">
        <f>IF(OR(G9=""),"",IF(G9&lt;=基準値!M$2=TRUE,"○","×"))</f>
        <v/>
      </c>
      <c r="AE9" s="14" t="str">
        <f>IF(OR(H9=""),"",IF(H9&lt;=基準値!N$2=TRUE,"○","×"))</f>
        <v/>
      </c>
    </row>
    <row r="10" spans="2:31" ht="16.5" customHeight="1" x14ac:dyDescent="0.15">
      <c r="B10" s="92">
        <v>4</v>
      </c>
      <c r="C10" s="38"/>
      <c r="D10" s="46"/>
      <c r="E10" s="46"/>
      <c r="F10" s="39"/>
      <c r="G10" s="40"/>
      <c r="H10" s="47"/>
      <c r="I10" s="42" t="str">
        <f t="shared" si="0"/>
        <v/>
      </c>
      <c r="J10" s="43"/>
      <c r="K10" s="44"/>
      <c r="L10" s="43"/>
      <c r="M10" s="44"/>
      <c r="N10" s="45" t="str">
        <f>IF($M10="","",ROUNDUP($L10/$M10,2))</f>
        <v/>
      </c>
      <c r="O10" s="79" t="e">
        <f>IF(AND(SMALL($P$7:$P$306,ROUNDUP('第四面（別紙）集計'!$E$5/2,0))=MAX($P$7:$P$306),ISNUMBER($N10),$P10=MAX($P$7:$P$306)),"代表&amp;最大",IF($P10=SMALL($P$7:$P$306,ROUNDUP('第四面（別紙）集計'!$E$5/2,0)),"代表",IF($P10=MAX($P$7:$P$306),"最大","")))</f>
        <v>#NUM!</v>
      </c>
      <c r="P10" s="23" t="str">
        <f t="shared" si="2"/>
        <v/>
      </c>
      <c r="Q10" s="24" t="e">
        <f t="shared" si="3"/>
        <v>#NUM!</v>
      </c>
      <c r="R10" s="24" t="e">
        <f t="shared" si="4"/>
        <v>#NUM!</v>
      </c>
      <c r="S10" s="24" t="e">
        <f t="shared" si="5"/>
        <v>#NUM!</v>
      </c>
      <c r="T10" s="24" t="e">
        <f t="shared" si="6"/>
        <v>#NUM!</v>
      </c>
      <c r="U10" s="24" t="e">
        <f t="shared" si="7"/>
        <v>#NUM!</v>
      </c>
      <c r="V10" s="24" t="e">
        <f t="shared" si="8"/>
        <v>#NUM!</v>
      </c>
      <c r="W10" s="24" t="e">
        <f t="shared" si="9"/>
        <v>#NUM!</v>
      </c>
      <c r="X10" s="24" t="e">
        <f t="shared" si="10"/>
        <v>#NUM!</v>
      </c>
      <c r="Y10" s="24" t="e">
        <f t="shared" si="11"/>
        <v>#NUM!</v>
      </c>
      <c r="Z10" s="24" t="e">
        <f t="shared" si="12"/>
        <v>#NUM!</v>
      </c>
      <c r="AA10" s="24" t="str">
        <f t="shared" si="13"/>
        <v/>
      </c>
      <c r="AD10" s="14" t="str">
        <f>IF(OR(G10=""),"",IF(G10&lt;=基準値!M$2=TRUE,"○","×"))</f>
        <v/>
      </c>
      <c r="AE10" s="14" t="str">
        <f>IF(OR(H10=""),"",IF(H10&lt;=基準値!N$2=TRUE,"○","×"))</f>
        <v/>
      </c>
    </row>
    <row r="11" spans="2:31" ht="16.5" customHeight="1" x14ac:dyDescent="0.15">
      <c r="B11" s="92">
        <v>5</v>
      </c>
      <c r="C11" s="38"/>
      <c r="D11" s="46"/>
      <c r="E11" s="46"/>
      <c r="F11" s="39"/>
      <c r="G11" s="40"/>
      <c r="H11" s="47"/>
      <c r="I11" s="42" t="str">
        <f t="shared" si="0"/>
        <v/>
      </c>
      <c r="J11" s="43"/>
      <c r="K11" s="44"/>
      <c r="L11" s="43"/>
      <c r="M11" s="44"/>
      <c r="N11" s="45" t="str">
        <f t="shared" ref="N11:N74" si="14">IF($M11="","",ROUNDUP($L11/$M11,2))</f>
        <v/>
      </c>
      <c r="O11" s="79" t="e">
        <f>IF(AND(SMALL($P$7:$P$306,ROUNDUP('第四面（別紙）集計'!$E$5/2,0))=MAX($P$7:$P$306),ISNUMBER($N11),$P11=MAX($P$7:$P$306)),"代表&amp;最大",IF($P11=SMALL($P$7:$P$306,ROUNDUP('第四面（別紙）集計'!$E$5/2,0)),"代表",IF($P11=MAX($P$7:$P$306),"最大","")))</f>
        <v>#NUM!</v>
      </c>
      <c r="P11" s="23" t="str">
        <f t="shared" si="2"/>
        <v/>
      </c>
      <c r="Q11" s="24" t="e">
        <f t="shared" si="3"/>
        <v>#NUM!</v>
      </c>
      <c r="R11" s="24" t="e">
        <f t="shared" si="4"/>
        <v>#NUM!</v>
      </c>
      <c r="S11" s="24" t="e">
        <f t="shared" si="5"/>
        <v>#NUM!</v>
      </c>
      <c r="T11" s="24" t="e">
        <f t="shared" si="6"/>
        <v>#NUM!</v>
      </c>
      <c r="U11" s="24" t="e">
        <f t="shared" si="7"/>
        <v>#NUM!</v>
      </c>
      <c r="V11" s="24" t="e">
        <f t="shared" si="8"/>
        <v>#NUM!</v>
      </c>
      <c r="W11" s="24" t="e">
        <f t="shared" si="9"/>
        <v>#NUM!</v>
      </c>
      <c r="X11" s="24" t="e">
        <f t="shared" si="10"/>
        <v>#NUM!</v>
      </c>
      <c r="Y11" s="24" t="e">
        <f t="shared" si="11"/>
        <v>#NUM!</v>
      </c>
      <c r="Z11" s="24" t="e">
        <f t="shared" si="12"/>
        <v>#NUM!</v>
      </c>
      <c r="AA11" s="24" t="str">
        <f t="shared" si="13"/>
        <v/>
      </c>
      <c r="AD11" s="14" t="str">
        <f>IF(OR(G11=""),"",IF(G11&lt;=基準値!M$2=TRUE,"○","×"))</f>
        <v/>
      </c>
      <c r="AE11" s="14" t="str">
        <f>IF(OR(H11=""),"",IF(H11&lt;=基準値!N$2=TRUE,"○","×"))</f>
        <v/>
      </c>
    </row>
    <row r="12" spans="2:31" ht="16.5" customHeight="1" x14ac:dyDescent="0.15">
      <c r="B12" s="92">
        <v>6</v>
      </c>
      <c r="C12" s="38"/>
      <c r="D12" s="46"/>
      <c r="E12" s="46"/>
      <c r="F12" s="39"/>
      <c r="G12" s="40"/>
      <c r="H12" s="47"/>
      <c r="I12" s="42" t="str">
        <f t="shared" si="0"/>
        <v/>
      </c>
      <c r="J12" s="43"/>
      <c r="K12" s="44"/>
      <c r="L12" s="43"/>
      <c r="M12" s="44"/>
      <c r="N12" s="45" t="str">
        <f t="shared" si="14"/>
        <v/>
      </c>
      <c r="O12" s="79" t="e">
        <f>IF(AND(SMALL($P$7:$P$306,ROUNDUP('第四面（別紙）集計'!$E$5/2,0))=MAX($P$7:$P$306),ISNUMBER($N12),$P12=MAX($P$7:$P$306)),"代表&amp;最大",IF($P12=SMALL($P$7:$P$306,ROUNDUP('第四面（別紙）集計'!$E$5/2,0)),"代表",IF($P12=MAX($P$7:$P$306),"最大","")))</f>
        <v>#NUM!</v>
      </c>
      <c r="P12" s="23" t="str">
        <f t="shared" si="2"/>
        <v/>
      </c>
      <c r="Q12" s="24" t="e">
        <f t="shared" si="3"/>
        <v>#NUM!</v>
      </c>
      <c r="R12" s="24" t="e">
        <f t="shared" si="4"/>
        <v>#NUM!</v>
      </c>
      <c r="S12" s="24" t="e">
        <f t="shared" si="5"/>
        <v>#NUM!</v>
      </c>
      <c r="T12" s="24" t="e">
        <f t="shared" si="6"/>
        <v>#NUM!</v>
      </c>
      <c r="U12" s="24" t="e">
        <f t="shared" si="7"/>
        <v>#NUM!</v>
      </c>
      <c r="V12" s="24" t="e">
        <f t="shared" si="8"/>
        <v>#NUM!</v>
      </c>
      <c r="W12" s="24" t="e">
        <f t="shared" si="9"/>
        <v>#NUM!</v>
      </c>
      <c r="X12" s="24" t="e">
        <f t="shared" si="10"/>
        <v>#NUM!</v>
      </c>
      <c r="Y12" s="24" t="e">
        <f t="shared" si="11"/>
        <v>#NUM!</v>
      </c>
      <c r="Z12" s="24" t="e">
        <f t="shared" si="12"/>
        <v>#NUM!</v>
      </c>
      <c r="AA12" s="24" t="str">
        <f t="shared" si="13"/>
        <v/>
      </c>
      <c r="AD12" s="14" t="str">
        <f>IF(OR(G12=""),"",IF(G12&lt;=基準値!M$2=TRUE,"○","×"))</f>
        <v/>
      </c>
      <c r="AE12" s="14" t="str">
        <f>IF(OR(H12=""),"",IF(H12&lt;=基準値!N$2=TRUE,"○","×"))</f>
        <v/>
      </c>
    </row>
    <row r="13" spans="2:31" ht="16.5" customHeight="1" x14ac:dyDescent="0.15">
      <c r="B13" s="92">
        <v>7</v>
      </c>
      <c r="C13" s="38"/>
      <c r="D13" s="46"/>
      <c r="E13" s="46"/>
      <c r="F13" s="39"/>
      <c r="G13" s="40"/>
      <c r="H13" s="47"/>
      <c r="I13" s="42" t="str">
        <f t="shared" si="0"/>
        <v/>
      </c>
      <c r="J13" s="43"/>
      <c r="K13" s="44"/>
      <c r="L13" s="43"/>
      <c r="M13" s="44"/>
      <c r="N13" s="45" t="str">
        <f t="shared" si="14"/>
        <v/>
      </c>
      <c r="O13" s="79" t="e">
        <f>IF(AND(SMALL($P$7:$P$306,ROUNDUP('第四面（別紙）集計'!$E$5/2,0))=MAX($P$7:$P$306),ISNUMBER($N13),$P13=MAX($P$7:$P$306)),"代表&amp;最大",IF($P13=SMALL($P$7:$P$306,ROUNDUP('第四面（別紙）集計'!$E$5/2,0)),"代表",IF($P13=MAX($P$7:$P$306),"最大","")))</f>
        <v>#NUM!</v>
      </c>
      <c r="P13" s="23" t="str">
        <f t="shared" si="2"/>
        <v/>
      </c>
      <c r="Q13" s="24" t="e">
        <f t="shared" si="3"/>
        <v>#NUM!</v>
      </c>
      <c r="R13" s="24" t="e">
        <f t="shared" si="4"/>
        <v>#NUM!</v>
      </c>
      <c r="S13" s="25" t="e">
        <f t="shared" si="5"/>
        <v>#NUM!</v>
      </c>
      <c r="T13" s="24" t="e">
        <f t="shared" si="6"/>
        <v>#NUM!</v>
      </c>
      <c r="U13" s="24" t="e">
        <f t="shared" si="7"/>
        <v>#NUM!</v>
      </c>
      <c r="V13" s="24" t="e">
        <f t="shared" si="8"/>
        <v>#NUM!</v>
      </c>
      <c r="W13" s="24" t="e">
        <f t="shared" si="9"/>
        <v>#NUM!</v>
      </c>
      <c r="X13" s="24" t="e">
        <f t="shared" si="10"/>
        <v>#NUM!</v>
      </c>
      <c r="Y13" s="24" t="e">
        <f t="shared" si="11"/>
        <v>#NUM!</v>
      </c>
      <c r="Z13" s="24" t="e">
        <f t="shared" si="12"/>
        <v>#NUM!</v>
      </c>
      <c r="AA13" s="24" t="str">
        <f t="shared" si="13"/>
        <v/>
      </c>
      <c r="AD13" s="14" t="str">
        <f>IF(OR(G13=""),"",IF(G13&lt;=基準値!M$2=TRUE,"○","×"))</f>
        <v/>
      </c>
      <c r="AE13" s="14" t="str">
        <f>IF(OR(H13=""),"",IF(H13&lt;=基準値!N$2=TRUE,"○","×"))</f>
        <v/>
      </c>
    </row>
    <row r="14" spans="2:31" ht="16.5" customHeight="1" x14ac:dyDescent="0.15">
      <c r="B14" s="92">
        <v>8</v>
      </c>
      <c r="C14" s="38"/>
      <c r="D14" s="46"/>
      <c r="E14" s="46"/>
      <c r="F14" s="39"/>
      <c r="G14" s="40"/>
      <c r="H14" s="47"/>
      <c r="I14" s="42" t="str">
        <f t="shared" si="0"/>
        <v/>
      </c>
      <c r="J14" s="43"/>
      <c r="K14" s="44"/>
      <c r="L14" s="43"/>
      <c r="M14" s="44"/>
      <c r="N14" s="45" t="str">
        <f t="shared" si="14"/>
        <v/>
      </c>
      <c r="O14" s="79" t="e">
        <f>IF(AND(SMALL($P$7:$P$306,ROUNDUP('第四面（別紙）集計'!$E$5/2,0))=MAX($P$7:$P$306),ISNUMBER($N14),$P14=MAX($P$7:$P$306)),"代表&amp;最大",IF($P14=SMALL($P$7:$P$306,ROUNDUP('第四面（別紙）集計'!$E$5/2,0)),"代表",IF($P14=MAX($P$7:$P$306),"最大","")))</f>
        <v>#NUM!</v>
      </c>
      <c r="P14" s="23" t="str">
        <f t="shared" si="2"/>
        <v/>
      </c>
      <c r="Q14" s="24" t="e">
        <f t="shared" si="3"/>
        <v>#NUM!</v>
      </c>
      <c r="R14" s="24" t="e">
        <f t="shared" si="4"/>
        <v>#NUM!</v>
      </c>
      <c r="S14" s="25" t="e">
        <f t="shared" si="5"/>
        <v>#NUM!</v>
      </c>
      <c r="T14" s="24" t="e">
        <f t="shared" si="6"/>
        <v>#NUM!</v>
      </c>
      <c r="U14" s="24" t="e">
        <f t="shared" si="7"/>
        <v>#NUM!</v>
      </c>
      <c r="V14" s="24" t="e">
        <f t="shared" si="8"/>
        <v>#NUM!</v>
      </c>
      <c r="W14" s="24" t="e">
        <f t="shared" si="9"/>
        <v>#NUM!</v>
      </c>
      <c r="X14" s="24" t="e">
        <f t="shared" si="10"/>
        <v>#NUM!</v>
      </c>
      <c r="Y14" s="24" t="e">
        <f t="shared" si="11"/>
        <v>#NUM!</v>
      </c>
      <c r="Z14" s="24" t="e">
        <f t="shared" si="12"/>
        <v>#NUM!</v>
      </c>
      <c r="AA14" s="24" t="str">
        <f t="shared" si="13"/>
        <v/>
      </c>
      <c r="AD14" s="14" t="str">
        <f>IF(OR(G14=""),"",IF(G14&lt;=基準値!M$2=TRUE,"○","×"))</f>
        <v/>
      </c>
      <c r="AE14" s="14" t="str">
        <f>IF(OR(H14=""),"",IF(H14&lt;=基準値!N$2=TRUE,"○","×"))</f>
        <v/>
      </c>
    </row>
    <row r="15" spans="2:31" ht="16.5" customHeight="1" x14ac:dyDescent="0.15">
      <c r="B15" s="92">
        <v>9</v>
      </c>
      <c r="C15" s="38"/>
      <c r="D15" s="46"/>
      <c r="E15" s="46"/>
      <c r="F15" s="39"/>
      <c r="G15" s="40"/>
      <c r="H15" s="47"/>
      <c r="I15" s="42" t="str">
        <f t="shared" si="0"/>
        <v/>
      </c>
      <c r="J15" s="43"/>
      <c r="K15" s="44"/>
      <c r="L15" s="43"/>
      <c r="M15" s="44"/>
      <c r="N15" s="45" t="str">
        <f t="shared" si="14"/>
        <v/>
      </c>
      <c r="O15" s="79" t="e">
        <f>IF(AND(SMALL($P$7:$P$306,ROUNDUP('第四面（別紙）集計'!$E$5/2,0))=MAX($P$7:$P$306),ISNUMBER($N15),$P15=MAX($P$7:$P$306)),"代表&amp;最大",IF($P15=SMALL($P$7:$P$306,ROUNDUP('第四面（別紙）集計'!$E$5/2,0)),"代表",IF($P15=MAX($P$7:$P$306),"最大","")))</f>
        <v>#NUM!</v>
      </c>
      <c r="P15" s="23" t="str">
        <f t="shared" si="2"/>
        <v/>
      </c>
      <c r="Q15" s="24" t="e">
        <f t="shared" si="3"/>
        <v>#NUM!</v>
      </c>
      <c r="R15" s="24" t="e">
        <f t="shared" si="4"/>
        <v>#NUM!</v>
      </c>
      <c r="S15" s="24" t="e">
        <f t="shared" si="5"/>
        <v>#NUM!</v>
      </c>
      <c r="T15" s="24" t="e">
        <f t="shared" si="6"/>
        <v>#NUM!</v>
      </c>
      <c r="U15" s="24" t="e">
        <f t="shared" si="7"/>
        <v>#NUM!</v>
      </c>
      <c r="V15" s="24" t="e">
        <f t="shared" si="8"/>
        <v>#NUM!</v>
      </c>
      <c r="W15" s="24" t="e">
        <f t="shared" si="9"/>
        <v>#NUM!</v>
      </c>
      <c r="X15" s="24" t="e">
        <f t="shared" si="10"/>
        <v>#NUM!</v>
      </c>
      <c r="Y15" s="24" t="e">
        <f t="shared" si="11"/>
        <v>#NUM!</v>
      </c>
      <c r="Z15" s="24" t="e">
        <f t="shared" si="12"/>
        <v>#NUM!</v>
      </c>
      <c r="AA15" s="24" t="str">
        <f t="shared" si="13"/>
        <v/>
      </c>
      <c r="AD15" s="14" t="str">
        <f>IF(OR(G15=""),"",IF(G15&lt;=基準値!M$2=TRUE,"○","×"))</f>
        <v/>
      </c>
      <c r="AE15" s="14" t="str">
        <f>IF(OR(H15=""),"",IF(H15&lt;=基準値!N$2=TRUE,"○","×"))</f>
        <v/>
      </c>
    </row>
    <row r="16" spans="2:31" ht="16.5" customHeight="1" x14ac:dyDescent="0.15">
      <c r="B16" s="91">
        <v>10</v>
      </c>
      <c r="C16" s="38"/>
      <c r="D16" s="46"/>
      <c r="E16" s="46"/>
      <c r="F16" s="39"/>
      <c r="G16" s="40"/>
      <c r="H16" s="47"/>
      <c r="I16" s="42" t="str">
        <f t="shared" si="0"/>
        <v/>
      </c>
      <c r="J16" s="43"/>
      <c r="K16" s="44"/>
      <c r="L16" s="43"/>
      <c r="M16" s="44"/>
      <c r="N16" s="45" t="str">
        <f t="shared" si="14"/>
        <v/>
      </c>
      <c r="O16" s="79" t="e">
        <f>IF(AND(SMALL($P$7:$P$306,ROUNDUP('第四面（別紙）集計'!$E$5/2,0))=MAX($P$7:$P$306),ISNUMBER($N16),$P16=MAX($P$7:$P$306)),"代表&amp;最大",IF($P16=SMALL($P$7:$P$306,ROUNDUP('第四面（別紙）集計'!$E$5/2,0)),"代表",IF($P16=MAX($P$7:$P$306),"最大","")))</f>
        <v>#NUM!</v>
      </c>
      <c r="P16" s="23" t="str">
        <f t="shared" si="2"/>
        <v/>
      </c>
      <c r="Q16" s="24" t="e">
        <f t="shared" si="3"/>
        <v>#NUM!</v>
      </c>
      <c r="R16" s="24" t="e">
        <f t="shared" si="4"/>
        <v>#NUM!</v>
      </c>
      <c r="S16" s="24" t="e">
        <f t="shared" si="5"/>
        <v>#NUM!</v>
      </c>
      <c r="T16" s="24" t="e">
        <f t="shared" si="6"/>
        <v>#NUM!</v>
      </c>
      <c r="U16" s="24" t="e">
        <f t="shared" si="7"/>
        <v>#NUM!</v>
      </c>
      <c r="V16" s="24" t="e">
        <f t="shared" si="8"/>
        <v>#NUM!</v>
      </c>
      <c r="W16" s="24" t="e">
        <f t="shared" si="9"/>
        <v>#NUM!</v>
      </c>
      <c r="X16" s="24" t="e">
        <f t="shared" si="10"/>
        <v>#NUM!</v>
      </c>
      <c r="Y16" s="24" t="e">
        <f t="shared" si="11"/>
        <v>#NUM!</v>
      </c>
      <c r="Z16" s="24" t="e">
        <f t="shared" si="12"/>
        <v>#NUM!</v>
      </c>
      <c r="AA16" s="24" t="str">
        <f t="shared" si="13"/>
        <v/>
      </c>
      <c r="AD16" s="14" t="str">
        <f>IF(OR(G16=""),"",IF(G16&lt;=基準値!M$2=TRUE,"○","×"))</f>
        <v/>
      </c>
      <c r="AE16" s="14" t="str">
        <f>IF(OR(H16=""),"",IF(H16&lt;=基準値!N$2=TRUE,"○","×"))</f>
        <v/>
      </c>
    </row>
    <row r="17" spans="2:31" ht="16.5" customHeight="1" x14ac:dyDescent="0.15">
      <c r="B17" s="92">
        <v>11</v>
      </c>
      <c r="C17" s="38"/>
      <c r="D17" s="46"/>
      <c r="E17" s="46"/>
      <c r="F17" s="39"/>
      <c r="G17" s="40"/>
      <c r="H17" s="47"/>
      <c r="I17" s="42" t="str">
        <f t="shared" si="0"/>
        <v/>
      </c>
      <c r="J17" s="43"/>
      <c r="K17" s="44"/>
      <c r="L17" s="43"/>
      <c r="M17" s="44"/>
      <c r="N17" s="45" t="str">
        <f t="shared" si="14"/>
        <v/>
      </c>
      <c r="O17" s="79" t="e">
        <f>IF(AND(SMALL($P$7:$P$306,ROUNDUP('第四面（別紙）集計'!$E$5/2,0))=MAX($P$7:$P$306),ISNUMBER($N17),$P17=MAX($P$7:$P$306)),"代表&amp;最大",IF($P17=SMALL($P$7:$P$306,ROUNDUP('第四面（別紙）集計'!$E$5/2,0)),"代表",IF($P17=MAX($P$7:$P$306),"最大","")))</f>
        <v>#NUM!</v>
      </c>
      <c r="P17" s="23" t="str">
        <f t="shared" si="2"/>
        <v/>
      </c>
      <c r="Q17" s="24" t="e">
        <f t="shared" si="3"/>
        <v>#NUM!</v>
      </c>
      <c r="R17" s="24" t="e">
        <f t="shared" si="4"/>
        <v>#NUM!</v>
      </c>
      <c r="S17" s="24" t="e">
        <f t="shared" si="5"/>
        <v>#NUM!</v>
      </c>
      <c r="T17" s="24" t="e">
        <f t="shared" si="6"/>
        <v>#NUM!</v>
      </c>
      <c r="U17" s="24" t="e">
        <f t="shared" si="7"/>
        <v>#NUM!</v>
      </c>
      <c r="V17" s="24" t="e">
        <f t="shared" si="8"/>
        <v>#NUM!</v>
      </c>
      <c r="W17" s="24" t="e">
        <f t="shared" si="9"/>
        <v>#NUM!</v>
      </c>
      <c r="X17" s="24" t="e">
        <f t="shared" si="10"/>
        <v>#NUM!</v>
      </c>
      <c r="Y17" s="24" t="e">
        <f t="shared" si="11"/>
        <v>#NUM!</v>
      </c>
      <c r="Z17" s="24" t="e">
        <f t="shared" si="12"/>
        <v>#NUM!</v>
      </c>
      <c r="AA17" s="24" t="str">
        <f t="shared" si="13"/>
        <v/>
      </c>
      <c r="AD17" s="14" t="str">
        <f>IF(OR(G17=""),"",IF(G17&lt;=基準値!M$2=TRUE,"○","×"))</f>
        <v/>
      </c>
      <c r="AE17" s="14" t="str">
        <f>IF(OR(H17=""),"",IF(H17&lt;=基準値!N$2=TRUE,"○","×"))</f>
        <v/>
      </c>
    </row>
    <row r="18" spans="2:31" ht="16.5" customHeight="1" x14ac:dyDescent="0.15">
      <c r="B18" s="92">
        <v>12</v>
      </c>
      <c r="C18" s="38"/>
      <c r="D18" s="46"/>
      <c r="E18" s="46"/>
      <c r="F18" s="39"/>
      <c r="G18" s="40"/>
      <c r="H18" s="47"/>
      <c r="I18" s="42" t="str">
        <f t="shared" si="0"/>
        <v/>
      </c>
      <c r="J18" s="43"/>
      <c r="K18" s="44"/>
      <c r="L18" s="43"/>
      <c r="M18" s="44"/>
      <c r="N18" s="45" t="str">
        <f t="shared" si="14"/>
        <v/>
      </c>
      <c r="O18" s="79" t="e">
        <f>IF(AND(SMALL($P$7:$P$306,ROUNDUP('第四面（別紙）集計'!$E$5/2,0))=MAX($P$7:$P$306),ISNUMBER($N18),$P18=MAX($P$7:$P$306)),"代表&amp;最大",IF($P18=SMALL($P$7:$P$306,ROUNDUP('第四面（別紙）集計'!$E$5/2,0)),"代表",IF($P18=MAX($P$7:$P$306),"最大","")))</f>
        <v>#NUM!</v>
      </c>
      <c r="P18" s="23" t="str">
        <f t="shared" si="2"/>
        <v/>
      </c>
      <c r="Q18" s="24" t="e">
        <f t="shared" si="3"/>
        <v>#NUM!</v>
      </c>
      <c r="R18" s="24" t="e">
        <f t="shared" si="4"/>
        <v>#NUM!</v>
      </c>
      <c r="S18" s="24" t="e">
        <f t="shared" si="5"/>
        <v>#NUM!</v>
      </c>
      <c r="T18" s="24" t="e">
        <f t="shared" si="6"/>
        <v>#NUM!</v>
      </c>
      <c r="U18" s="24" t="e">
        <f t="shared" si="7"/>
        <v>#NUM!</v>
      </c>
      <c r="V18" s="24" t="e">
        <f t="shared" si="8"/>
        <v>#NUM!</v>
      </c>
      <c r="W18" s="24" t="e">
        <f t="shared" si="9"/>
        <v>#NUM!</v>
      </c>
      <c r="X18" s="24" t="e">
        <f t="shared" si="10"/>
        <v>#NUM!</v>
      </c>
      <c r="Y18" s="24" t="e">
        <f t="shared" si="11"/>
        <v>#NUM!</v>
      </c>
      <c r="Z18" s="24" t="e">
        <f t="shared" si="12"/>
        <v>#NUM!</v>
      </c>
      <c r="AA18" s="24" t="str">
        <f t="shared" si="13"/>
        <v/>
      </c>
      <c r="AD18" s="14" t="str">
        <f>IF(OR(G18=""),"",IF(G18&lt;=基準値!M$2=TRUE,"○","×"))</f>
        <v/>
      </c>
      <c r="AE18" s="14" t="str">
        <f>IF(OR(H18=""),"",IF(H18&lt;=基準値!N$2=TRUE,"○","×"))</f>
        <v/>
      </c>
    </row>
    <row r="19" spans="2:31" ht="16.5" customHeight="1" x14ac:dyDescent="0.15">
      <c r="B19" s="92">
        <v>13</v>
      </c>
      <c r="C19" s="38"/>
      <c r="D19" s="46"/>
      <c r="E19" s="46"/>
      <c r="F19" s="39"/>
      <c r="G19" s="40"/>
      <c r="H19" s="47"/>
      <c r="I19" s="42" t="str">
        <f t="shared" si="0"/>
        <v/>
      </c>
      <c r="J19" s="43"/>
      <c r="K19" s="44"/>
      <c r="L19" s="43"/>
      <c r="M19" s="44"/>
      <c r="N19" s="45" t="str">
        <f t="shared" si="14"/>
        <v/>
      </c>
      <c r="O19" s="79" t="e">
        <f>IF(AND(SMALL($P$7:$P$306,ROUNDUP('第四面（別紙）集計'!$E$5/2,0))=MAX($P$7:$P$306),ISNUMBER($N19),$P19=MAX($P$7:$P$306)),"代表&amp;最大",IF($P19=SMALL($P$7:$P$306,ROUNDUP('第四面（別紙）集計'!$E$5/2,0)),"代表",IF($P19=MAX($P$7:$P$306),"最大","")))</f>
        <v>#NUM!</v>
      </c>
      <c r="P19" s="23" t="str">
        <f t="shared" si="2"/>
        <v/>
      </c>
      <c r="Q19" s="24" t="e">
        <f t="shared" si="3"/>
        <v>#NUM!</v>
      </c>
      <c r="R19" s="24" t="e">
        <f t="shared" si="4"/>
        <v>#NUM!</v>
      </c>
      <c r="S19" s="24" t="e">
        <f t="shared" si="5"/>
        <v>#NUM!</v>
      </c>
      <c r="T19" s="24" t="e">
        <f t="shared" si="6"/>
        <v>#NUM!</v>
      </c>
      <c r="U19" s="24" t="e">
        <f t="shared" si="7"/>
        <v>#NUM!</v>
      </c>
      <c r="V19" s="24" t="e">
        <f t="shared" si="8"/>
        <v>#NUM!</v>
      </c>
      <c r="W19" s="24" t="e">
        <f t="shared" si="9"/>
        <v>#NUM!</v>
      </c>
      <c r="X19" s="24" t="e">
        <f t="shared" si="10"/>
        <v>#NUM!</v>
      </c>
      <c r="Y19" s="24" t="e">
        <f t="shared" si="11"/>
        <v>#NUM!</v>
      </c>
      <c r="Z19" s="24" t="e">
        <f t="shared" si="12"/>
        <v>#NUM!</v>
      </c>
      <c r="AA19" s="24" t="str">
        <f t="shared" si="13"/>
        <v/>
      </c>
      <c r="AD19" s="14" t="str">
        <f>IF(OR(G19=""),"",IF(G19&lt;=基準値!M$2=TRUE,"○","×"))</f>
        <v/>
      </c>
      <c r="AE19" s="14" t="str">
        <f>IF(OR(H19=""),"",IF(H19&lt;=基準値!N$2=TRUE,"○","×"))</f>
        <v/>
      </c>
    </row>
    <row r="20" spans="2:31" ht="16.5" customHeight="1" x14ac:dyDescent="0.15">
      <c r="B20" s="92">
        <v>14</v>
      </c>
      <c r="C20" s="38"/>
      <c r="D20" s="46"/>
      <c r="E20" s="46"/>
      <c r="F20" s="39"/>
      <c r="G20" s="40"/>
      <c r="H20" s="47"/>
      <c r="I20" s="42" t="str">
        <f t="shared" si="0"/>
        <v/>
      </c>
      <c r="J20" s="43"/>
      <c r="K20" s="44"/>
      <c r="L20" s="43"/>
      <c r="M20" s="44"/>
      <c r="N20" s="45" t="str">
        <f t="shared" si="14"/>
        <v/>
      </c>
      <c r="O20" s="79" t="e">
        <f>IF(AND(SMALL($P$7:$P$306,ROUNDUP('第四面（別紙）集計'!$E$5/2,0))=MAX($P$7:$P$306),ISNUMBER($N20),$P20=MAX($P$7:$P$306)),"代表&amp;最大",IF($P20=SMALL($P$7:$P$306,ROUNDUP('第四面（別紙）集計'!$E$5/2,0)),"代表",IF($P20=MAX($P$7:$P$306),"最大","")))</f>
        <v>#NUM!</v>
      </c>
      <c r="P20" s="23" t="str">
        <f t="shared" si="2"/>
        <v/>
      </c>
      <c r="Q20" s="24" t="e">
        <f t="shared" si="3"/>
        <v>#NUM!</v>
      </c>
      <c r="R20" s="24" t="e">
        <f t="shared" si="4"/>
        <v>#NUM!</v>
      </c>
      <c r="S20" s="24" t="e">
        <f t="shared" si="5"/>
        <v>#NUM!</v>
      </c>
      <c r="T20" s="24" t="e">
        <f t="shared" si="6"/>
        <v>#NUM!</v>
      </c>
      <c r="U20" s="24" t="e">
        <f t="shared" si="7"/>
        <v>#NUM!</v>
      </c>
      <c r="V20" s="24" t="e">
        <f t="shared" si="8"/>
        <v>#NUM!</v>
      </c>
      <c r="W20" s="24" t="e">
        <f t="shared" si="9"/>
        <v>#NUM!</v>
      </c>
      <c r="X20" s="24" t="e">
        <f t="shared" si="10"/>
        <v>#NUM!</v>
      </c>
      <c r="Y20" s="24" t="e">
        <f t="shared" si="11"/>
        <v>#NUM!</v>
      </c>
      <c r="Z20" s="24" t="e">
        <f t="shared" si="12"/>
        <v>#NUM!</v>
      </c>
      <c r="AA20" s="24" t="str">
        <f t="shared" si="13"/>
        <v/>
      </c>
      <c r="AD20" s="14" t="str">
        <f>IF(OR(G20=""),"",IF(G20&lt;=基準値!M$2=TRUE,"○","×"))</f>
        <v/>
      </c>
      <c r="AE20" s="14" t="str">
        <f>IF(OR(H20=""),"",IF(H20&lt;=基準値!N$2=TRUE,"○","×"))</f>
        <v/>
      </c>
    </row>
    <row r="21" spans="2:31" ht="16.5" customHeight="1" x14ac:dyDescent="0.15">
      <c r="B21" s="92">
        <v>15</v>
      </c>
      <c r="C21" s="38"/>
      <c r="D21" s="46"/>
      <c r="E21" s="46"/>
      <c r="F21" s="39"/>
      <c r="G21" s="40"/>
      <c r="H21" s="47"/>
      <c r="I21" s="42" t="str">
        <f t="shared" si="0"/>
        <v/>
      </c>
      <c r="J21" s="43"/>
      <c r="K21" s="44"/>
      <c r="L21" s="43"/>
      <c r="M21" s="44"/>
      <c r="N21" s="45" t="str">
        <f t="shared" si="14"/>
        <v/>
      </c>
      <c r="O21" s="79" t="e">
        <f>IF(AND(SMALL($P$7:$P$306,ROUNDUP('第四面（別紙）集計'!$E$5/2,0))=MAX($P$7:$P$306),ISNUMBER($N21),$P21=MAX($P$7:$P$306)),"代表&amp;最大",IF($P21=SMALL($P$7:$P$306,ROUNDUP('第四面（別紙）集計'!$E$5/2,0)),"代表",IF($P21=MAX($P$7:$P$306),"最大","")))</f>
        <v>#NUM!</v>
      </c>
      <c r="P21" s="23" t="str">
        <f t="shared" si="2"/>
        <v/>
      </c>
      <c r="Q21" s="24" t="e">
        <f t="shared" si="3"/>
        <v>#NUM!</v>
      </c>
      <c r="R21" s="24" t="e">
        <f t="shared" si="4"/>
        <v>#NUM!</v>
      </c>
      <c r="S21" s="24" t="e">
        <f t="shared" si="5"/>
        <v>#NUM!</v>
      </c>
      <c r="T21" s="24" t="e">
        <f t="shared" si="6"/>
        <v>#NUM!</v>
      </c>
      <c r="U21" s="24" t="e">
        <f t="shared" si="7"/>
        <v>#NUM!</v>
      </c>
      <c r="V21" s="24" t="e">
        <f t="shared" si="8"/>
        <v>#NUM!</v>
      </c>
      <c r="W21" s="24" t="e">
        <f t="shared" si="9"/>
        <v>#NUM!</v>
      </c>
      <c r="X21" s="24" t="e">
        <f t="shared" si="10"/>
        <v>#NUM!</v>
      </c>
      <c r="Y21" s="24" t="e">
        <f t="shared" si="11"/>
        <v>#NUM!</v>
      </c>
      <c r="Z21" s="24" t="e">
        <f t="shared" si="12"/>
        <v>#NUM!</v>
      </c>
      <c r="AA21" s="24" t="str">
        <f t="shared" si="13"/>
        <v/>
      </c>
      <c r="AD21" s="14" t="str">
        <f>IF(OR(G21=""),"",IF(G21&lt;=基準値!M$2=TRUE,"○","×"))</f>
        <v/>
      </c>
      <c r="AE21" s="14" t="str">
        <f>IF(OR(H21=""),"",IF(H21&lt;=基準値!N$2=TRUE,"○","×"))</f>
        <v/>
      </c>
    </row>
    <row r="22" spans="2:31" ht="16.5" customHeight="1" x14ac:dyDescent="0.15">
      <c r="B22" s="92">
        <v>16</v>
      </c>
      <c r="C22" s="38"/>
      <c r="D22" s="46"/>
      <c r="E22" s="46"/>
      <c r="F22" s="39"/>
      <c r="G22" s="40"/>
      <c r="H22" s="47"/>
      <c r="I22" s="42" t="str">
        <f t="shared" si="0"/>
        <v/>
      </c>
      <c r="J22" s="43"/>
      <c r="K22" s="44"/>
      <c r="L22" s="43"/>
      <c r="M22" s="44"/>
      <c r="N22" s="45" t="str">
        <f t="shared" si="14"/>
        <v/>
      </c>
      <c r="O22" s="79" t="e">
        <f>IF(AND(SMALL($P$7:$P$306,ROUNDUP('第四面（別紙）集計'!$E$5/2,0))=MAX($P$7:$P$306),ISNUMBER($N22),$P22=MAX($P$7:$P$306)),"代表&amp;最大",IF($P22=SMALL($P$7:$P$306,ROUNDUP('第四面（別紙）集計'!$E$5/2,0)),"代表",IF($P22=MAX($P$7:$P$306),"最大","")))</f>
        <v>#NUM!</v>
      </c>
      <c r="P22" s="23" t="str">
        <f t="shared" si="2"/>
        <v/>
      </c>
      <c r="Q22" s="24" t="e">
        <f t="shared" si="3"/>
        <v>#NUM!</v>
      </c>
      <c r="R22" s="24" t="e">
        <f t="shared" si="4"/>
        <v>#NUM!</v>
      </c>
      <c r="S22" s="24" t="e">
        <f t="shared" si="5"/>
        <v>#NUM!</v>
      </c>
      <c r="T22" s="24" t="e">
        <f t="shared" si="6"/>
        <v>#NUM!</v>
      </c>
      <c r="U22" s="24" t="e">
        <f t="shared" si="7"/>
        <v>#NUM!</v>
      </c>
      <c r="V22" s="24" t="e">
        <f t="shared" si="8"/>
        <v>#NUM!</v>
      </c>
      <c r="W22" s="24" t="e">
        <f t="shared" si="9"/>
        <v>#NUM!</v>
      </c>
      <c r="X22" s="24" t="e">
        <f t="shared" si="10"/>
        <v>#NUM!</v>
      </c>
      <c r="Y22" s="24" t="e">
        <f t="shared" si="11"/>
        <v>#NUM!</v>
      </c>
      <c r="Z22" s="24" t="e">
        <f t="shared" si="12"/>
        <v>#NUM!</v>
      </c>
      <c r="AA22" s="24" t="str">
        <f t="shared" si="13"/>
        <v/>
      </c>
      <c r="AD22" s="14" t="str">
        <f>IF(OR(G22=""),"",IF(G22&lt;=基準値!M$2=TRUE,"○","×"))</f>
        <v/>
      </c>
      <c r="AE22" s="14" t="str">
        <f>IF(OR(H22=""),"",IF(H22&lt;=基準値!N$2=TRUE,"○","×"))</f>
        <v/>
      </c>
    </row>
    <row r="23" spans="2:31" ht="16.5" customHeight="1" x14ac:dyDescent="0.15">
      <c r="B23" s="92">
        <v>17</v>
      </c>
      <c r="C23" s="38"/>
      <c r="D23" s="46"/>
      <c r="E23" s="46"/>
      <c r="F23" s="39"/>
      <c r="G23" s="40"/>
      <c r="H23" s="47"/>
      <c r="I23" s="42" t="str">
        <f t="shared" si="0"/>
        <v/>
      </c>
      <c r="J23" s="43"/>
      <c r="K23" s="44"/>
      <c r="L23" s="43"/>
      <c r="M23" s="44"/>
      <c r="N23" s="45" t="str">
        <f t="shared" si="14"/>
        <v/>
      </c>
      <c r="O23" s="79" t="e">
        <f>IF(AND(SMALL($P$7:$P$306,ROUNDUP('第四面（別紙）集計'!$E$5/2,0))=MAX($P$7:$P$306),ISNUMBER($N23),$P23=MAX($P$7:$P$306)),"代表&amp;最大",IF($P23=SMALL($P$7:$P$306,ROUNDUP('第四面（別紙）集計'!$E$5/2,0)),"代表",IF($P23=MAX($P$7:$P$306),"最大","")))</f>
        <v>#NUM!</v>
      </c>
      <c r="P23" s="23" t="str">
        <f t="shared" si="2"/>
        <v/>
      </c>
      <c r="Q23" s="24" t="e">
        <f t="shared" si="3"/>
        <v>#NUM!</v>
      </c>
      <c r="R23" s="24" t="e">
        <f t="shared" si="4"/>
        <v>#NUM!</v>
      </c>
      <c r="S23" s="24" t="e">
        <f t="shared" si="5"/>
        <v>#NUM!</v>
      </c>
      <c r="T23" s="24" t="e">
        <f t="shared" si="6"/>
        <v>#NUM!</v>
      </c>
      <c r="U23" s="24" t="e">
        <f t="shared" si="7"/>
        <v>#NUM!</v>
      </c>
      <c r="V23" s="24" t="e">
        <f t="shared" si="8"/>
        <v>#NUM!</v>
      </c>
      <c r="W23" s="24" t="e">
        <f t="shared" si="9"/>
        <v>#NUM!</v>
      </c>
      <c r="X23" s="24" t="e">
        <f t="shared" si="10"/>
        <v>#NUM!</v>
      </c>
      <c r="Y23" s="24" t="e">
        <f t="shared" si="11"/>
        <v>#NUM!</v>
      </c>
      <c r="Z23" s="24" t="e">
        <f t="shared" si="12"/>
        <v>#NUM!</v>
      </c>
      <c r="AA23" s="24" t="str">
        <f t="shared" si="13"/>
        <v/>
      </c>
      <c r="AD23" s="14" t="str">
        <f>IF(OR(G23=""),"",IF(G23&lt;=基準値!M$2=TRUE,"○","×"))</f>
        <v/>
      </c>
      <c r="AE23" s="14" t="str">
        <f>IF(OR(H23=""),"",IF(H23&lt;=基準値!N$2=TRUE,"○","×"))</f>
        <v/>
      </c>
    </row>
    <row r="24" spans="2:31" ht="16.5" customHeight="1" x14ac:dyDescent="0.15">
      <c r="B24" s="92">
        <v>18</v>
      </c>
      <c r="C24" s="38"/>
      <c r="D24" s="46"/>
      <c r="E24" s="46"/>
      <c r="F24" s="39"/>
      <c r="G24" s="40"/>
      <c r="H24" s="47"/>
      <c r="I24" s="42" t="str">
        <f t="shared" si="0"/>
        <v/>
      </c>
      <c r="J24" s="43"/>
      <c r="K24" s="44"/>
      <c r="L24" s="43"/>
      <c r="M24" s="44"/>
      <c r="N24" s="45" t="str">
        <f t="shared" si="14"/>
        <v/>
      </c>
      <c r="O24" s="79" t="e">
        <f>IF(AND(SMALL($P$7:$P$306,ROUNDUP('第四面（別紙）集計'!$E$5/2,0))=MAX($P$7:$P$306),ISNUMBER($N24),$P24=MAX($P$7:$P$306)),"代表&amp;最大",IF($P24=SMALL($P$7:$P$306,ROUNDUP('第四面（別紙）集計'!$E$5/2,0)),"代表",IF($P24=MAX($P$7:$P$306),"最大","")))</f>
        <v>#NUM!</v>
      </c>
      <c r="P24" s="23" t="str">
        <f t="shared" si="2"/>
        <v/>
      </c>
      <c r="Q24" s="24" t="e">
        <f t="shared" si="3"/>
        <v>#NUM!</v>
      </c>
      <c r="R24" s="24" t="e">
        <f t="shared" si="4"/>
        <v>#NUM!</v>
      </c>
      <c r="S24" s="24" t="e">
        <f t="shared" si="5"/>
        <v>#NUM!</v>
      </c>
      <c r="T24" s="24" t="e">
        <f t="shared" si="6"/>
        <v>#NUM!</v>
      </c>
      <c r="U24" s="24" t="e">
        <f t="shared" si="7"/>
        <v>#NUM!</v>
      </c>
      <c r="V24" s="24" t="e">
        <f t="shared" si="8"/>
        <v>#NUM!</v>
      </c>
      <c r="W24" s="24" t="e">
        <f t="shared" si="9"/>
        <v>#NUM!</v>
      </c>
      <c r="X24" s="24" t="e">
        <f t="shared" si="10"/>
        <v>#NUM!</v>
      </c>
      <c r="Y24" s="24" t="e">
        <f t="shared" si="11"/>
        <v>#NUM!</v>
      </c>
      <c r="Z24" s="24" t="e">
        <f t="shared" si="12"/>
        <v>#NUM!</v>
      </c>
      <c r="AA24" s="24" t="str">
        <f t="shared" si="13"/>
        <v/>
      </c>
      <c r="AD24" s="14" t="str">
        <f>IF(OR(G24=""),"",IF(G24&lt;=基準値!M$2=TRUE,"○","×"))</f>
        <v/>
      </c>
      <c r="AE24" s="14" t="str">
        <f>IF(OR(H24=""),"",IF(H24&lt;=基準値!N$2=TRUE,"○","×"))</f>
        <v/>
      </c>
    </row>
    <row r="25" spans="2:31" ht="16.5" customHeight="1" x14ac:dyDescent="0.15">
      <c r="B25" s="91">
        <v>19</v>
      </c>
      <c r="C25" s="38"/>
      <c r="D25" s="37"/>
      <c r="E25" s="37"/>
      <c r="F25" s="39"/>
      <c r="G25" s="40"/>
      <c r="H25" s="47"/>
      <c r="I25" s="42" t="str">
        <f t="shared" si="0"/>
        <v/>
      </c>
      <c r="J25" s="43"/>
      <c r="K25" s="44"/>
      <c r="L25" s="43"/>
      <c r="M25" s="44"/>
      <c r="N25" s="45" t="str">
        <f t="shared" si="14"/>
        <v/>
      </c>
      <c r="O25" s="79" t="e">
        <f>IF(AND(SMALL($P$7:$P$306,ROUNDUP('第四面（別紙）集計'!$E$5/2,0))=MAX($P$7:$P$306),ISNUMBER($N25),$P25=MAX($P$7:$P$306)),"代表&amp;最大",IF($P25=SMALL($P$7:$P$306,ROUNDUP('第四面（別紙）集計'!$E$5/2,0)),"代表",IF($P25=MAX($P$7:$P$306),"最大","")))</f>
        <v>#NUM!</v>
      </c>
      <c r="P25" s="23" t="str">
        <f t="shared" si="2"/>
        <v/>
      </c>
      <c r="Q25" s="24" t="e">
        <f t="shared" si="3"/>
        <v>#NUM!</v>
      </c>
      <c r="R25" s="24" t="e">
        <f t="shared" si="4"/>
        <v>#NUM!</v>
      </c>
      <c r="S25" s="24" t="e">
        <f t="shared" si="5"/>
        <v>#NUM!</v>
      </c>
      <c r="T25" s="24" t="e">
        <f t="shared" si="6"/>
        <v>#NUM!</v>
      </c>
      <c r="U25" s="24" t="e">
        <f t="shared" si="7"/>
        <v>#NUM!</v>
      </c>
      <c r="V25" s="24" t="e">
        <f t="shared" si="8"/>
        <v>#NUM!</v>
      </c>
      <c r="W25" s="24" t="e">
        <f t="shared" si="9"/>
        <v>#NUM!</v>
      </c>
      <c r="X25" s="24" t="e">
        <f t="shared" si="10"/>
        <v>#NUM!</v>
      </c>
      <c r="Y25" s="24" t="e">
        <f t="shared" si="11"/>
        <v>#NUM!</v>
      </c>
      <c r="Z25" s="24" t="e">
        <f t="shared" si="12"/>
        <v>#NUM!</v>
      </c>
      <c r="AA25" s="24" t="str">
        <f t="shared" si="13"/>
        <v/>
      </c>
      <c r="AD25" s="14" t="str">
        <f>IF(OR(G25=""),"",IF(G25&lt;=基準値!M$2=TRUE,"○","×"))</f>
        <v/>
      </c>
      <c r="AE25" s="14" t="str">
        <f>IF(OR(H25=""),"",IF(H25&lt;=基準値!N$2=TRUE,"○","×"))</f>
        <v/>
      </c>
    </row>
    <row r="26" spans="2:31" ht="16.5" customHeight="1" x14ac:dyDescent="0.15">
      <c r="B26" s="92">
        <v>20</v>
      </c>
      <c r="C26" s="38"/>
      <c r="D26" s="46"/>
      <c r="E26" s="46"/>
      <c r="F26" s="39"/>
      <c r="G26" s="40"/>
      <c r="H26" s="47"/>
      <c r="I26" s="42" t="str">
        <f t="shared" si="0"/>
        <v/>
      </c>
      <c r="J26" s="43"/>
      <c r="K26" s="44"/>
      <c r="L26" s="43"/>
      <c r="M26" s="44"/>
      <c r="N26" s="45" t="str">
        <f t="shared" si="14"/>
        <v/>
      </c>
      <c r="O26" s="79" t="e">
        <f>IF(AND(SMALL($P$7:$P$306,ROUNDUP('第四面（別紙）集計'!$E$5/2,0))=MAX($P$7:$P$306),ISNUMBER($N26),$P26=MAX($P$7:$P$306)),"代表&amp;最大",IF($P26=SMALL($P$7:$P$306,ROUNDUP('第四面（別紙）集計'!$E$5/2,0)),"代表",IF($P26=MAX($P$7:$P$306),"最大","")))</f>
        <v>#NUM!</v>
      </c>
      <c r="P26" s="23" t="str">
        <f t="shared" si="2"/>
        <v/>
      </c>
      <c r="Q26" s="24" t="e">
        <f t="shared" si="3"/>
        <v>#NUM!</v>
      </c>
      <c r="R26" s="24" t="e">
        <f t="shared" si="4"/>
        <v>#NUM!</v>
      </c>
      <c r="S26" s="24" t="e">
        <f t="shared" si="5"/>
        <v>#NUM!</v>
      </c>
      <c r="T26" s="24" t="e">
        <f t="shared" si="6"/>
        <v>#NUM!</v>
      </c>
      <c r="U26" s="24" t="e">
        <f t="shared" si="7"/>
        <v>#NUM!</v>
      </c>
      <c r="V26" s="24" t="e">
        <f t="shared" si="8"/>
        <v>#NUM!</v>
      </c>
      <c r="W26" s="24" t="e">
        <f t="shared" si="9"/>
        <v>#NUM!</v>
      </c>
      <c r="X26" s="24" t="e">
        <f t="shared" si="10"/>
        <v>#NUM!</v>
      </c>
      <c r="Y26" s="24" t="e">
        <f t="shared" si="11"/>
        <v>#NUM!</v>
      </c>
      <c r="Z26" s="24" t="e">
        <f t="shared" si="12"/>
        <v>#NUM!</v>
      </c>
      <c r="AA26" s="24" t="str">
        <f t="shared" si="13"/>
        <v/>
      </c>
      <c r="AD26" s="14" t="str">
        <f>IF(OR(G26=""),"",IF(G26&lt;=基準値!M$2=TRUE,"○","×"))</f>
        <v/>
      </c>
      <c r="AE26" s="14" t="str">
        <f>IF(OR(H26=""),"",IF(H26&lt;=基準値!N$2=TRUE,"○","×"))</f>
        <v/>
      </c>
    </row>
    <row r="27" spans="2:31" ht="16.5" customHeight="1" x14ac:dyDescent="0.15">
      <c r="B27" s="92">
        <v>21</v>
      </c>
      <c r="C27" s="38"/>
      <c r="D27" s="46"/>
      <c r="E27" s="46"/>
      <c r="F27" s="39"/>
      <c r="G27" s="40"/>
      <c r="H27" s="47"/>
      <c r="I27" s="42" t="str">
        <f t="shared" si="0"/>
        <v/>
      </c>
      <c r="J27" s="43"/>
      <c r="K27" s="44"/>
      <c r="L27" s="43"/>
      <c r="M27" s="44"/>
      <c r="N27" s="45" t="str">
        <f t="shared" si="14"/>
        <v/>
      </c>
      <c r="O27" s="79" t="e">
        <f>IF(AND(SMALL($P$7:$P$306,ROUNDUP('第四面（別紙）集計'!$E$5/2,0))=MAX($P$7:$P$306),ISNUMBER($N27),$P27=MAX($P$7:$P$306)),"代表&amp;最大",IF($P27=SMALL($P$7:$P$306,ROUNDUP('第四面（別紙）集計'!$E$5/2,0)),"代表",IF($P27=MAX($P$7:$P$306),"最大","")))</f>
        <v>#NUM!</v>
      </c>
      <c r="P27" s="23" t="str">
        <f t="shared" si="2"/>
        <v/>
      </c>
      <c r="Q27" s="24" t="e">
        <f t="shared" si="3"/>
        <v>#NUM!</v>
      </c>
      <c r="R27" s="24" t="e">
        <f t="shared" si="4"/>
        <v>#NUM!</v>
      </c>
      <c r="S27" s="24" t="e">
        <f t="shared" si="5"/>
        <v>#NUM!</v>
      </c>
      <c r="T27" s="24" t="e">
        <f t="shared" si="6"/>
        <v>#NUM!</v>
      </c>
      <c r="U27" s="24" t="e">
        <f t="shared" si="7"/>
        <v>#NUM!</v>
      </c>
      <c r="V27" s="24" t="e">
        <f t="shared" si="8"/>
        <v>#NUM!</v>
      </c>
      <c r="W27" s="24" t="e">
        <f t="shared" si="9"/>
        <v>#NUM!</v>
      </c>
      <c r="X27" s="24" t="e">
        <f t="shared" si="10"/>
        <v>#NUM!</v>
      </c>
      <c r="Y27" s="24" t="e">
        <f t="shared" si="11"/>
        <v>#NUM!</v>
      </c>
      <c r="Z27" s="24" t="e">
        <f t="shared" si="12"/>
        <v>#NUM!</v>
      </c>
      <c r="AA27" s="24" t="str">
        <f t="shared" si="13"/>
        <v/>
      </c>
      <c r="AD27" s="14" t="str">
        <f>IF(OR(G27=""),"",IF(G27&lt;=基準値!M$2=TRUE,"○","×"))</f>
        <v/>
      </c>
      <c r="AE27" s="14" t="str">
        <f>IF(OR(H27=""),"",IF(H27&lt;=基準値!N$2=TRUE,"○","×"))</f>
        <v/>
      </c>
    </row>
    <row r="28" spans="2:31" ht="16.5" customHeight="1" x14ac:dyDescent="0.15">
      <c r="B28" s="92">
        <v>22</v>
      </c>
      <c r="C28" s="38"/>
      <c r="D28" s="46"/>
      <c r="E28" s="46"/>
      <c r="F28" s="39"/>
      <c r="G28" s="40"/>
      <c r="H28" s="47"/>
      <c r="I28" s="42" t="str">
        <f t="shared" si="0"/>
        <v/>
      </c>
      <c r="J28" s="43"/>
      <c r="K28" s="44"/>
      <c r="L28" s="43"/>
      <c r="M28" s="44"/>
      <c r="N28" s="45" t="str">
        <f t="shared" si="14"/>
        <v/>
      </c>
      <c r="O28" s="79" t="e">
        <f>IF(AND(SMALL($P$7:$P$306,ROUNDUP('第四面（別紙）集計'!$E$5/2,0))=MAX($P$7:$P$306),ISNUMBER($N28),$P28=MAX($P$7:$P$306)),"代表&amp;最大",IF($P28=SMALL($P$7:$P$306,ROUNDUP('第四面（別紙）集計'!$E$5/2,0)),"代表",IF($P28=MAX($P$7:$P$306),"最大","")))</f>
        <v>#NUM!</v>
      </c>
      <c r="P28" s="23" t="str">
        <f t="shared" si="2"/>
        <v/>
      </c>
      <c r="Q28" s="24" t="e">
        <f t="shared" si="3"/>
        <v>#NUM!</v>
      </c>
      <c r="R28" s="24" t="e">
        <f t="shared" si="4"/>
        <v>#NUM!</v>
      </c>
      <c r="S28" s="24" t="e">
        <f t="shared" si="5"/>
        <v>#NUM!</v>
      </c>
      <c r="T28" s="24" t="e">
        <f t="shared" si="6"/>
        <v>#NUM!</v>
      </c>
      <c r="U28" s="24" t="e">
        <f t="shared" si="7"/>
        <v>#NUM!</v>
      </c>
      <c r="V28" s="24" t="e">
        <f t="shared" si="8"/>
        <v>#NUM!</v>
      </c>
      <c r="W28" s="24" t="e">
        <f t="shared" si="9"/>
        <v>#NUM!</v>
      </c>
      <c r="X28" s="24" t="e">
        <f t="shared" si="10"/>
        <v>#NUM!</v>
      </c>
      <c r="Y28" s="24" t="e">
        <f t="shared" si="11"/>
        <v>#NUM!</v>
      </c>
      <c r="Z28" s="24" t="e">
        <f t="shared" si="12"/>
        <v>#NUM!</v>
      </c>
      <c r="AA28" s="24" t="str">
        <f t="shared" si="13"/>
        <v/>
      </c>
      <c r="AD28" s="14" t="str">
        <f>IF(OR(G28=""),"",IF(G28&lt;=基準値!M$2=TRUE,"○","×"))</f>
        <v/>
      </c>
      <c r="AE28" s="14" t="str">
        <f>IF(OR(H28=""),"",IF(H28&lt;=基準値!N$2=TRUE,"○","×"))</f>
        <v/>
      </c>
    </row>
    <row r="29" spans="2:31" ht="16.5" customHeight="1" x14ac:dyDescent="0.15">
      <c r="B29" s="92">
        <v>23</v>
      </c>
      <c r="C29" s="38"/>
      <c r="D29" s="46"/>
      <c r="E29" s="46"/>
      <c r="F29" s="39"/>
      <c r="G29" s="40"/>
      <c r="H29" s="47"/>
      <c r="I29" s="42" t="str">
        <f t="shared" si="0"/>
        <v/>
      </c>
      <c r="J29" s="43"/>
      <c r="K29" s="44"/>
      <c r="L29" s="43"/>
      <c r="M29" s="44"/>
      <c r="N29" s="45" t="str">
        <f t="shared" si="14"/>
        <v/>
      </c>
      <c r="O29" s="79" t="e">
        <f>IF(AND(SMALL($P$7:$P$306,ROUNDUP('第四面（別紙）集計'!$E$5/2,0))=MAX($P$7:$P$306),ISNUMBER($N29),$P29=MAX($P$7:$P$306)),"代表&amp;最大",IF($P29=SMALL($P$7:$P$306,ROUNDUP('第四面（別紙）集計'!$E$5/2,0)),"代表",IF($P29=MAX($P$7:$P$306),"最大","")))</f>
        <v>#NUM!</v>
      </c>
      <c r="P29" s="23" t="str">
        <f t="shared" si="2"/>
        <v/>
      </c>
      <c r="Q29" s="24" t="e">
        <f t="shared" si="3"/>
        <v>#NUM!</v>
      </c>
      <c r="R29" s="24" t="e">
        <f t="shared" si="4"/>
        <v>#NUM!</v>
      </c>
      <c r="S29" s="24" t="e">
        <f t="shared" si="5"/>
        <v>#NUM!</v>
      </c>
      <c r="T29" s="24" t="e">
        <f t="shared" si="6"/>
        <v>#NUM!</v>
      </c>
      <c r="U29" s="24" t="e">
        <f t="shared" si="7"/>
        <v>#NUM!</v>
      </c>
      <c r="V29" s="24" t="e">
        <f t="shared" si="8"/>
        <v>#NUM!</v>
      </c>
      <c r="W29" s="24" t="e">
        <f t="shared" si="9"/>
        <v>#NUM!</v>
      </c>
      <c r="X29" s="24" t="e">
        <f t="shared" si="10"/>
        <v>#NUM!</v>
      </c>
      <c r="Y29" s="24" t="e">
        <f t="shared" si="11"/>
        <v>#NUM!</v>
      </c>
      <c r="Z29" s="24" t="e">
        <f t="shared" si="12"/>
        <v>#NUM!</v>
      </c>
      <c r="AA29" s="24" t="str">
        <f t="shared" si="13"/>
        <v/>
      </c>
      <c r="AD29" s="14" t="str">
        <f>IF(OR(G29=""),"",IF(G29&lt;=基準値!M$2=TRUE,"○","×"))</f>
        <v/>
      </c>
      <c r="AE29" s="14" t="str">
        <f>IF(OR(H29=""),"",IF(H29&lt;=基準値!N$2=TRUE,"○","×"))</f>
        <v/>
      </c>
    </row>
    <row r="30" spans="2:31" ht="16.5" customHeight="1" x14ac:dyDescent="0.15">
      <c r="B30" s="92">
        <v>24</v>
      </c>
      <c r="C30" s="38"/>
      <c r="D30" s="46"/>
      <c r="E30" s="46"/>
      <c r="F30" s="39"/>
      <c r="G30" s="40"/>
      <c r="H30" s="47"/>
      <c r="I30" s="42" t="str">
        <f t="shared" si="0"/>
        <v/>
      </c>
      <c r="J30" s="43"/>
      <c r="K30" s="44"/>
      <c r="L30" s="43"/>
      <c r="M30" s="44"/>
      <c r="N30" s="45" t="str">
        <f t="shared" si="14"/>
        <v/>
      </c>
      <c r="O30" s="79" t="e">
        <f>IF(AND(SMALL($P$7:$P$306,ROUNDUP('第四面（別紙）集計'!$E$5/2,0))=MAX($P$7:$P$306),ISNUMBER($N30),$P30=MAX($P$7:$P$306)),"代表&amp;最大",IF($P30=SMALL($P$7:$P$306,ROUNDUP('第四面（別紙）集計'!$E$5/2,0)),"代表",IF($P30=MAX($P$7:$P$306),"最大","")))</f>
        <v>#NUM!</v>
      </c>
      <c r="P30" s="23" t="str">
        <f t="shared" si="2"/>
        <v/>
      </c>
      <c r="Q30" s="24" t="e">
        <f t="shared" si="3"/>
        <v>#NUM!</v>
      </c>
      <c r="R30" s="24" t="e">
        <f t="shared" si="4"/>
        <v>#NUM!</v>
      </c>
      <c r="S30" s="24" t="e">
        <f t="shared" si="5"/>
        <v>#NUM!</v>
      </c>
      <c r="T30" s="24" t="e">
        <f t="shared" si="6"/>
        <v>#NUM!</v>
      </c>
      <c r="U30" s="24" t="e">
        <f t="shared" si="7"/>
        <v>#NUM!</v>
      </c>
      <c r="V30" s="24" t="e">
        <f t="shared" si="8"/>
        <v>#NUM!</v>
      </c>
      <c r="W30" s="24" t="e">
        <f t="shared" si="9"/>
        <v>#NUM!</v>
      </c>
      <c r="X30" s="24" t="e">
        <f t="shared" si="10"/>
        <v>#NUM!</v>
      </c>
      <c r="Y30" s="24" t="e">
        <f t="shared" si="11"/>
        <v>#NUM!</v>
      </c>
      <c r="Z30" s="24" t="e">
        <f t="shared" si="12"/>
        <v>#NUM!</v>
      </c>
      <c r="AA30" s="24" t="str">
        <f t="shared" si="13"/>
        <v/>
      </c>
      <c r="AD30" s="14" t="str">
        <f>IF(OR(G30=""),"",IF(G30&lt;=基準値!M$2=TRUE,"○","×"))</f>
        <v/>
      </c>
      <c r="AE30" s="14" t="str">
        <f>IF(OR(H30=""),"",IF(H30&lt;=基準値!N$2=TRUE,"○","×"))</f>
        <v/>
      </c>
    </row>
    <row r="31" spans="2:31" ht="16.5" customHeight="1" x14ac:dyDescent="0.15">
      <c r="B31" s="92">
        <v>25</v>
      </c>
      <c r="C31" s="38"/>
      <c r="D31" s="46"/>
      <c r="E31" s="46"/>
      <c r="F31" s="39"/>
      <c r="G31" s="40"/>
      <c r="H31" s="47"/>
      <c r="I31" s="42" t="str">
        <f t="shared" si="0"/>
        <v/>
      </c>
      <c r="J31" s="43"/>
      <c r="K31" s="44"/>
      <c r="L31" s="43"/>
      <c r="M31" s="44"/>
      <c r="N31" s="45" t="str">
        <f t="shared" si="14"/>
        <v/>
      </c>
      <c r="O31" s="79" t="e">
        <f>IF(AND(SMALL($P$7:$P$306,ROUNDUP('第四面（別紙）集計'!$E$5/2,0))=MAX($P$7:$P$306),ISNUMBER($N31),$P31=MAX($P$7:$P$306)),"代表&amp;最大",IF($P31=SMALL($P$7:$P$306,ROUNDUP('第四面（別紙）集計'!$E$5/2,0)),"代表",IF($P31=MAX($P$7:$P$306),"最大","")))</f>
        <v>#NUM!</v>
      </c>
      <c r="P31" s="23" t="str">
        <f t="shared" si="2"/>
        <v/>
      </c>
      <c r="Q31" s="24" t="e">
        <f t="shared" si="3"/>
        <v>#NUM!</v>
      </c>
      <c r="R31" s="24" t="e">
        <f t="shared" si="4"/>
        <v>#NUM!</v>
      </c>
      <c r="S31" s="24" t="e">
        <f t="shared" si="5"/>
        <v>#NUM!</v>
      </c>
      <c r="T31" s="24" t="e">
        <f t="shared" si="6"/>
        <v>#NUM!</v>
      </c>
      <c r="U31" s="24" t="e">
        <f t="shared" si="7"/>
        <v>#NUM!</v>
      </c>
      <c r="V31" s="24" t="e">
        <f t="shared" si="8"/>
        <v>#NUM!</v>
      </c>
      <c r="W31" s="24" t="e">
        <f t="shared" si="9"/>
        <v>#NUM!</v>
      </c>
      <c r="X31" s="24" t="e">
        <f t="shared" si="10"/>
        <v>#NUM!</v>
      </c>
      <c r="Y31" s="24" t="e">
        <f t="shared" si="11"/>
        <v>#NUM!</v>
      </c>
      <c r="Z31" s="24" t="e">
        <f t="shared" si="12"/>
        <v>#NUM!</v>
      </c>
      <c r="AA31" s="24" t="str">
        <f t="shared" si="13"/>
        <v/>
      </c>
      <c r="AD31" s="14" t="str">
        <f>IF(OR(G31=""),"",IF(G31&lt;=基準値!M$2=TRUE,"○","×"))</f>
        <v/>
      </c>
      <c r="AE31" s="14" t="str">
        <f>IF(OR(H31=""),"",IF(H31&lt;=基準値!N$2=TRUE,"○","×"))</f>
        <v/>
      </c>
    </row>
    <row r="32" spans="2:31" ht="16.5" customHeight="1" x14ac:dyDescent="0.15">
      <c r="B32" s="92">
        <v>26</v>
      </c>
      <c r="C32" s="38"/>
      <c r="D32" s="46"/>
      <c r="E32" s="46"/>
      <c r="F32" s="39"/>
      <c r="G32" s="40"/>
      <c r="H32" s="47"/>
      <c r="I32" s="42" t="str">
        <f t="shared" si="0"/>
        <v/>
      </c>
      <c r="J32" s="43"/>
      <c r="K32" s="44"/>
      <c r="L32" s="43"/>
      <c r="M32" s="44"/>
      <c r="N32" s="45" t="str">
        <f t="shared" si="14"/>
        <v/>
      </c>
      <c r="O32" s="79" t="e">
        <f>IF(AND(SMALL($P$7:$P$306,ROUNDUP('第四面（別紙）集計'!$E$5/2,0))=MAX($P$7:$P$306),ISNUMBER($N32),$P32=MAX($P$7:$P$306)),"代表&amp;最大",IF($P32=SMALL($P$7:$P$306,ROUNDUP('第四面（別紙）集計'!$E$5/2,0)),"代表",IF($P32=MAX($P$7:$P$306),"最大","")))</f>
        <v>#NUM!</v>
      </c>
      <c r="P32" s="23" t="str">
        <f t="shared" si="2"/>
        <v/>
      </c>
      <c r="Q32" s="24" t="e">
        <f t="shared" si="3"/>
        <v>#NUM!</v>
      </c>
      <c r="R32" s="24" t="e">
        <f t="shared" si="4"/>
        <v>#NUM!</v>
      </c>
      <c r="S32" s="24" t="e">
        <f t="shared" si="5"/>
        <v>#NUM!</v>
      </c>
      <c r="T32" s="24" t="e">
        <f t="shared" si="6"/>
        <v>#NUM!</v>
      </c>
      <c r="U32" s="24" t="e">
        <f t="shared" si="7"/>
        <v>#NUM!</v>
      </c>
      <c r="V32" s="24" t="e">
        <f t="shared" si="8"/>
        <v>#NUM!</v>
      </c>
      <c r="W32" s="24" t="e">
        <f t="shared" si="9"/>
        <v>#NUM!</v>
      </c>
      <c r="X32" s="24" t="e">
        <f t="shared" si="10"/>
        <v>#NUM!</v>
      </c>
      <c r="Y32" s="24" t="e">
        <f t="shared" si="11"/>
        <v>#NUM!</v>
      </c>
      <c r="Z32" s="24" t="e">
        <f t="shared" si="12"/>
        <v>#NUM!</v>
      </c>
      <c r="AA32" s="24" t="str">
        <f t="shared" si="13"/>
        <v/>
      </c>
      <c r="AD32" s="14" t="str">
        <f>IF(OR(G32=""),"",IF(G32&lt;=基準値!M$2=TRUE,"○","×"))</f>
        <v/>
      </c>
      <c r="AE32" s="14" t="str">
        <f>IF(OR(H32=""),"",IF(H32&lt;=基準値!N$2=TRUE,"○","×"))</f>
        <v/>
      </c>
    </row>
    <row r="33" spans="2:31" ht="16.5" customHeight="1" x14ac:dyDescent="0.15">
      <c r="B33" s="92">
        <v>27</v>
      </c>
      <c r="C33" s="38"/>
      <c r="D33" s="46"/>
      <c r="E33" s="46"/>
      <c r="F33" s="39"/>
      <c r="G33" s="40"/>
      <c r="H33" s="47"/>
      <c r="I33" s="42" t="str">
        <f t="shared" si="0"/>
        <v/>
      </c>
      <c r="J33" s="43"/>
      <c r="K33" s="44"/>
      <c r="L33" s="43"/>
      <c r="M33" s="44"/>
      <c r="N33" s="45" t="str">
        <f t="shared" si="14"/>
        <v/>
      </c>
      <c r="O33" s="79" t="e">
        <f>IF(AND(SMALL($P$7:$P$306,ROUNDUP('第四面（別紙）集計'!$E$5/2,0))=MAX($P$7:$P$306),ISNUMBER($N33),$P33=MAX($P$7:$P$306)),"代表&amp;最大",IF($P33=SMALL($P$7:$P$306,ROUNDUP('第四面（別紙）集計'!$E$5/2,0)),"代表",IF($P33=MAX($P$7:$P$306),"最大","")))</f>
        <v>#NUM!</v>
      </c>
      <c r="P33" s="23" t="str">
        <f t="shared" si="2"/>
        <v/>
      </c>
      <c r="Q33" s="24" t="e">
        <f t="shared" si="3"/>
        <v>#NUM!</v>
      </c>
      <c r="R33" s="24" t="e">
        <f t="shared" si="4"/>
        <v>#NUM!</v>
      </c>
      <c r="S33" s="24" t="e">
        <f t="shared" si="5"/>
        <v>#NUM!</v>
      </c>
      <c r="T33" s="24" t="e">
        <f t="shared" si="6"/>
        <v>#NUM!</v>
      </c>
      <c r="U33" s="24" t="e">
        <f t="shared" si="7"/>
        <v>#NUM!</v>
      </c>
      <c r="V33" s="24" t="e">
        <f t="shared" si="8"/>
        <v>#NUM!</v>
      </c>
      <c r="W33" s="24" t="e">
        <f t="shared" si="9"/>
        <v>#NUM!</v>
      </c>
      <c r="X33" s="24" t="e">
        <f t="shared" si="10"/>
        <v>#NUM!</v>
      </c>
      <c r="Y33" s="24" t="e">
        <f t="shared" si="11"/>
        <v>#NUM!</v>
      </c>
      <c r="Z33" s="24" t="e">
        <f t="shared" si="12"/>
        <v>#NUM!</v>
      </c>
      <c r="AA33" s="24" t="str">
        <f t="shared" si="13"/>
        <v/>
      </c>
      <c r="AD33" s="14" t="str">
        <f>IF(OR(G33=""),"",IF(G33&lt;=基準値!M$2=TRUE,"○","×"))</f>
        <v/>
      </c>
      <c r="AE33" s="14" t="str">
        <f>IF(OR(H33=""),"",IF(H33&lt;=基準値!N$2=TRUE,"○","×"))</f>
        <v/>
      </c>
    </row>
    <row r="34" spans="2:31" ht="16.5" customHeight="1" x14ac:dyDescent="0.15">
      <c r="B34" s="91">
        <v>28</v>
      </c>
      <c r="C34" s="38"/>
      <c r="D34" s="37"/>
      <c r="E34" s="37"/>
      <c r="F34" s="39"/>
      <c r="G34" s="40"/>
      <c r="H34" s="47"/>
      <c r="I34" s="42" t="str">
        <f t="shared" si="0"/>
        <v/>
      </c>
      <c r="J34" s="43"/>
      <c r="K34" s="44"/>
      <c r="L34" s="43"/>
      <c r="M34" s="44"/>
      <c r="N34" s="45" t="str">
        <f t="shared" si="14"/>
        <v/>
      </c>
      <c r="O34" s="79" t="e">
        <f>IF(AND(SMALL($P$7:$P$306,ROUNDUP('第四面（別紙）集計'!$E$5/2,0))=MAX($P$7:$P$306),ISNUMBER($N34),$P34=MAX($P$7:$P$306)),"代表&amp;最大",IF($P34=SMALL($P$7:$P$306,ROUNDUP('第四面（別紙）集計'!$E$5/2,0)),"代表",IF($P34=MAX($P$7:$P$306),"最大","")))</f>
        <v>#NUM!</v>
      </c>
      <c r="P34" s="23" t="str">
        <f t="shared" si="2"/>
        <v/>
      </c>
      <c r="Q34" s="24" t="e">
        <f t="shared" si="3"/>
        <v>#NUM!</v>
      </c>
      <c r="R34" s="24" t="e">
        <f t="shared" si="4"/>
        <v>#NUM!</v>
      </c>
      <c r="S34" s="24" t="e">
        <f t="shared" si="5"/>
        <v>#NUM!</v>
      </c>
      <c r="T34" s="24" t="e">
        <f t="shared" si="6"/>
        <v>#NUM!</v>
      </c>
      <c r="U34" s="24" t="e">
        <f t="shared" si="7"/>
        <v>#NUM!</v>
      </c>
      <c r="V34" s="24" t="e">
        <f t="shared" si="8"/>
        <v>#NUM!</v>
      </c>
      <c r="W34" s="24" t="e">
        <f t="shared" si="9"/>
        <v>#NUM!</v>
      </c>
      <c r="X34" s="24" t="e">
        <f t="shared" si="10"/>
        <v>#NUM!</v>
      </c>
      <c r="Y34" s="24" t="e">
        <f t="shared" si="11"/>
        <v>#NUM!</v>
      </c>
      <c r="Z34" s="24" t="e">
        <f t="shared" si="12"/>
        <v>#NUM!</v>
      </c>
      <c r="AA34" s="24" t="str">
        <f t="shared" si="13"/>
        <v/>
      </c>
      <c r="AD34" s="14" t="str">
        <f>IF(OR(G34=""),"",IF(G34&lt;=基準値!M$2=TRUE,"○","×"))</f>
        <v/>
      </c>
      <c r="AE34" s="14" t="str">
        <f>IF(OR(H34=""),"",IF(H34&lt;=基準値!N$2=TRUE,"○","×"))</f>
        <v/>
      </c>
    </row>
    <row r="35" spans="2:31" ht="16.5" customHeight="1" x14ac:dyDescent="0.15">
      <c r="B35" s="92">
        <v>29</v>
      </c>
      <c r="C35" s="38"/>
      <c r="D35" s="46"/>
      <c r="E35" s="46"/>
      <c r="F35" s="39"/>
      <c r="G35" s="40"/>
      <c r="H35" s="47"/>
      <c r="I35" s="42" t="str">
        <f t="shared" si="0"/>
        <v/>
      </c>
      <c r="J35" s="43"/>
      <c r="K35" s="44"/>
      <c r="L35" s="43"/>
      <c r="M35" s="44"/>
      <c r="N35" s="45" t="str">
        <f t="shared" si="14"/>
        <v/>
      </c>
      <c r="O35" s="79" t="e">
        <f>IF(AND(SMALL($P$7:$P$306,ROUNDUP('第四面（別紙）集計'!$E$5/2,0))=MAX($P$7:$P$306),ISNUMBER($N35),$P35=MAX($P$7:$P$306)),"代表&amp;最大",IF($P35=SMALL($P$7:$P$306,ROUNDUP('第四面（別紙）集計'!$E$5/2,0)),"代表",IF($P35=MAX($P$7:$P$306),"最大","")))</f>
        <v>#NUM!</v>
      </c>
      <c r="P35" s="23" t="str">
        <f t="shared" si="2"/>
        <v/>
      </c>
      <c r="Q35" s="24" t="e">
        <f t="shared" si="3"/>
        <v>#NUM!</v>
      </c>
      <c r="R35" s="24" t="e">
        <f t="shared" si="4"/>
        <v>#NUM!</v>
      </c>
      <c r="S35" s="24" t="e">
        <f t="shared" si="5"/>
        <v>#NUM!</v>
      </c>
      <c r="T35" s="24" t="e">
        <f t="shared" si="6"/>
        <v>#NUM!</v>
      </c>
      <c r="U35" s="24" t="e">
        <f t="shared" si="7"/>
        <v>#NUM!</v>
      </c>
      <c r="V35" s="24" t="e">
        <f t="shared" si="8"/>
        <v>#NUM!</v>
      </c>
      <c r="W35" s="24" t="e">
        <f t="shared" si="9"/>
        <v>#NUM!</v>
      </c>
      <c r="X35" s="24" t="e">
        <f t="shared" si="10"/>
        <v>#NUM!</v>
      </c>
      <c r="Y35" s="24" t="e">
        <f t="shared" si="11"/>
        <v>#NUM!</v>
      </c>
      <c r="Z35" s="24" t="e">
        <f t="shared" si="12"/>
        <v>#NUM!</v>
      </c>
      <c r="AA35" s="24" t="str">
        <f t="shared" si="13"/>
        <v/>
      </c>
      <c r="AD35" s="14" t="str">
        <f>IF(OR(G35=""),"",IF(G35&lt;=基準値!M$2=TRUE,"○","×"))</f>
        <v/>
      </c>
      <c r="AE35" s="14" t="str">
        <f>IF(OR(H35=""),"",IF(H35&lt;=基準値!N$2=TRUE,"○","×"))</f>
        <v/>
      </c>
    </row>
    <row r="36" spans="2:31" ht="16.5" customHeight="1" x14ac:dyDescent="0.15">
      <c r="B36" s="92">
        <v>30</v>
      </c>
      <c r="C36" s="38"/>
      <c r="D36" s="46"/>
      <c r="E36" s="46"/>
      <c r="F36" s="39"/>
      <c r="G36" s="40"/>
      <c r="H36" s="47"/>
      <c r="I36" s="42" t="str">
        <f t="shared" si="0"/>
        <v/>
      </c>
      <c r="J36" s="43"/>
      <c r="K36" s="44"/>
      <c r="L36" s="43"/>
      <c r="M36" s="44"/>
      <c r="N36" s="45" t="str">
        <f t="shared" si="14"/>
        <v/>
      </c>
      <c r="O36" s="79" t="e">
        <f>IF(AND(SMALL($P$7:$P$306,ROUNDUP('第四面（別紙）集計'!$E$5/2,0))=MAX($P$7:$P$306),ISNUMBER($N36),$P36=MAX($P$7:$P$306)),"代表&amp;最大",IF($P36=SMALL($P$7:$P$306,ROUNDUP('第四面（別紙）集計'!$E$5/2,0)),"代表",IF($P36=MAX($P$7:$P$306),"最大","")))</f>
        <v>#NUM!</v>
      </c>
      <c r="P36" s="23" t="str">
        <f t="shared" si="2"/>
        <v/>
      </c>
      <c r="Q36" s="24" t="e">
        <f t="shared" si="3"/>
        <v>#NUM!</v>
      </c>
      <c r="R36" s="24" t="e">
        <f t="shared" si="4"/>
        <v>#NUM!</v>
      </c>
      <c r="S36" s="24" t="e">
        <f t="shared" si="5"/>
        <v>#NUM!</v>
      </c>
      <c r="T36" s="24" t="e">
        <f t="shared" si="6"/>
        <v>#NUM!</v>
      </c>
      <c r="U36" s="24" t="e">
        <f t="shared" si="7"/>
        <v>#NUM!</v>
      </c>
      <c r="V36" s="24" t="e">
        <f t="shared" si="8"/>
        <v>#NUM!</v>
      </c>
      <c r="W36" s="24" t="e">
        <f t="shared" si="9"/>
        <v>#NUM!</v>
      </c>
      <c r="X36" s="24" t="e">
        <f t="shared" si="10"/>
        <v>#NUM!</v>
      </c>
      <c r="Y36" s="24" t="e">
        <f t="shared" si="11"/>
        <v>#NUM!</v>
      </c>
      <c r="Z36" s="24" t="e">
        <f t="shared" si="12"/>
        <v>#NUM!</v>
      </c>
      <c r="AA36" s="24" t="str">
        <f t="shared" si="13"/>
        <v/>
      </c>
      <c r="AD36" s="14" t="str">
        <f>IF(OR(G36=""),"",IF(G36&lt;=基準値!M$2=TRUE,"○","×"))</f>
        <v/>
      </c>
      <c r="AE36" s="14" t="str">
        <f>IF(OR(H36=""),"",IF(H36&lt;=基準値!N$2=TRUE,"○","×"))</f>
        <v/>
      </c>
    </row>
    <row r="37" spans="2:31" ht="16.5" customHeight="1" x14ac:dyDescent="0.15">
      <c r="B37" s="92">
        <v>31</v>
      </c>
      <c r="C37" s="38"/>
      <c r="D37" s="46"/>
      <c r="E37" s="46"/>
      <c r="F37" s="39"/>
      <c r="G37" s="40"/>
      <c r="H37" s="47"/>
      <c r="I37" s="42" t="str">
        <f t="shared" si="0"/>
        <v/>
      </c>
      <c r="J37" s="43"/>
      <c r="K37" s="44"/>
      <c r="L37" s="43"/>
      <c r="M37" s="44"/>
      <c r="N37" s="45" t="str">
        <f t="shared" si="14"/>
        <v/>
      </c>
      <c r="O37" s="79" t="e">
        <f>IF(AND(SMALL($P$7:$P$306,ROUNDUP('第四面（別紙）集計'!$E$5/2,0))=MAX($P$7:$P$306),ISNUMBER($N37),$P37=MAX($P$7:$P$306)),"代表&amp;最大",IF($P37=SMALL($P$7:$P$306,ROUNDUP('第四面（別紙）集計'!$E$5/2,0)),"代表",IF($P37=MAX($P$7:$P$306),"最大","")))</f>
        <v>#NUM!</v>
      </c>
      <c r="P37" s="23" t="str">
        <f t="shared" si="2"/>
        <v/>
      </c>
      <c r="Q37" s="24" t="e">
        <f t="shared" si="3"/>
        <v>#NUM!</v>
      </c>
      <c r="R37" s="24" t="e">
        <f t="shared" si="4"/>
        <v>#NUM!</v>
      </c>
      <c r="S37" s="24" t="e">
        <f t="shared" si="5"/>
        <v>#NUM!</v>
      </c>
      <c r="T37" s="24" t="e">
        <f t="shared" si="6"/>
        <v>#NUM!</v>
      </c>
      <c r="U37" s="24" t="e">
        <f t="shared" si="7"/>
        <v>#NUM!</v>
      </c>
      <c r="V37" s="24" t="e">
        <f t="shared" si="8"/>
        <v>#NUM!</v>
      </c>
      <c r="W37" s="24" t="e">
        <f t="shared" si="9"/>
        <v>#NUM!</v>
      </c>
      <c r="X37" s="24" t="e">
        <f t="shared" si="10"/>
        <v>#NUM!</v>
      </c>
      <c r="Y37" s="24" t="e">
        <f t="shared" si="11"/>
        <v>#NUM!</v>
      </c>
      <c r="Z37" s="24" t="e">
        <f t="shared" si="12"/>
        <v>#NUM!</v>
      </c>
      <c r="AA37" s="24" t="str">
        <f t="shared" si="13"/>
        <v/>
      </c>
      <c r="AD37" s="14" t="str">
        <f>IF(OR(G37=""),"",IF(G37&lt;=基準値!M$2=TRUE,"○","×"))</f>
        <v/>
      </c>
      <c r="AE37" s="14" t="str">
        <f>IF(OR(H37=""),"",IF(H37&lt;=基準値!N$2=TRUE,"○","×"))</f>
        <v/>
      </c>
    </row>
    <row r="38" spans="2:31" ht="16.5" customHeight="1" x14ac:dyDescent="0.15">
      <c r="B38" s="92">
        <v>32</v>
      </c>
      <c r="C38" s="38"/>
      <c r="D38" s="46"/>
      <c r="E38" s="46"/>
      <c r="F38" s="39"/>
      <c r="G38" s="40"/>
      <c r="H38" s="47"/>
      <c r="I38" s="42" t="str">
        <f t="shared" si="0"/>
        <v/>
      </c>
      <c r="J38" s="43"/>
      <c r="K38" s="44"/>
      <c r="L38" s="43"/>
      <c r="M38" s="44"/>
      <c r="N38" s="45" t="str">
        <f t="shared" si="14"/>
        <v/>
      </c>
      <c r="O38" s="79" t="e">
        <f>IF(AND(SMALL($P$7:$P$306,ROUNDUP('第四面（別紙）集計'!$E$5/2,0))=MAX($P$7:$P$306),ISNUMBER($N38),$P38=MAX($P$7:$P$306)),"代表&amp;最大",IF($P38=SMALL($P$7:$P$306,ROUNDUP('第四面（別紙）集計'!$E$5/2,0)),"代表",IF($P38=MAX($P$7:$P$306),"最大","")))</f>
        <v>#NUM!</v>
      </c>
      <c r="P38" s="23" t="str">
        <f t="shared" si="2"/>
        <v/>
      </c>
      <c r="Q38" s="24" t="e">
        <f t="shared" si="3"/>
        <v>#NUM!</v>
      </c>
      <c r="R38" s="24" t="e">
        <f t="shared" si="4"/>
        <v>#NUM!</v>
      </c>
      <c r="S38" s="24" t="e">
        <f t="shared" si="5"/>
        <v>#NUM!</v>
      </c>
      <c r="T38" s="24" t="e">
        <f t="shared" si="6"/>
        <v>#NUM!</v>
      </c>
      <c r="U38" s="24" t="e">
        <f t="shared" si="7"/>
        <v>#NUM!</v>
      </c>
      <c r="V38" s="24" t="e">
        <f t="shared" si="8"/>
        <v>#NUM!</v>
      </c>
      <c r="W38" s="24" t="e">
        <f t="shared" si="9"/>
        <v>#NUM!</v>
      </c>
      <c r="X38" s="24" t="e">
        <f t="shared" si="10"/>
        <v>#NUM!</v>
      </c>
      <c r="Y38" s="24" t="e">
        <f t="shared" si="11"/>
        <v>#NUM!</v>
      </c>
      <c r="Z38" s="24" t="e">
        <f t="shared" si="12"/>
        <v>#NUM!</v>
      </c>
      <c r="AA38" s="24" t="str">
        <f t="shared" si="13"/>
        <v/>
      </c>
      <c r="AD38" s="14" t="str">
        <f>IF(OR(G38=""),"",IF(G38&lt;=基準値!M$2=TRUE,"○","×"))</f>
        <v/>
      </c>
      <c r="AE38" s="14" t="str">
        <f>IF(OR(H38=""),"",IF(H38&lt;=基準値!N$2=TRUE,"○","×"))</f>
        <v/>
      </c>
    </row>
    <row r="39" spans="2:31" ht="16.5" customHeight="1" x14ac:dyDescent="0.15">
      <c r="B39" s="92">
        <v>33</v>
      </c>
      <c r="C39" s="38"/>
      <c r="D39" s="46"/>
      <c r="E39" s="46"/>
      <c r="F39" s="39"/>
      <c r="G39" s="40"/>
      <c r="H39" s="47"/>
      <c r="I39" s="42" t="str">
        <f t="shared" ref="I39:I70" si="15">IF(AD39="","",IF(AND(AD39="○",AE39="○"),"○","×"))</f>
        <v/>
      </c>
      <c r="J39" s="43"/>
      <c r="K39" s="44"/>
      <c r="L39" s="43"/>
      <c r="M39" s="44"/>
      <c r="N39" s="45" t="str">
        <f t="shared" si="14"/>
        <v/>
      </c>
      <c r="O39" s="79" t="e">
        <f>IF(AND(SMALL($P$7:$P$306,ROUNDUP('第四面（別紙）集計'!$E$5/2,0))=MAX($P$7:$P$306),ISNUMBER($N39),$P39=MAX($P$7:$P$306)),"代表&amp;最大",IF($P39=SMALL($P$7:$P$306,ROUNDUP('第四面（別紙）集計'!$E$5/2,0)),"代表",IF($P39=MAX($P$7:$P$306),"最大","")))</f>
        <v>#NUM!</v>
      </c>
      <c r="P39" s="23" t="str">
        <f t="shared" si="2"/>
        <v/>
      </c>
      <c r="Q39" s="24" t="e">
        <f t="shared" si="3"/>
        <v>#NUM!</v>
      </c>
      <c r="R39" s="24" t="e">
        <f t="shared" si="4"/>
        <v>#NUM!</v>
      </c>
      <c r="S39" s="24" t="e">
        <f t="shared" si="5"/>
        <v>#NUM!</v>
      </c>
      <c r="T39" s="24" t="e">
        <f t="shared" si="6"/>
        <v>#NUM!</v>
      </c>
      <c r="U39" s="24" t="e">
        <f t="shared" si="7"/>
        <v>#NUM!</v>
      </c>
      <c r="V39" s="24" t="e">
        <f t="shared" si="8"/>
        <v>#NUM!</v>
      </c>
      <c r="W39" s="24" t="e">
        <f t="shared" si="9"/>
        <v>#NUM!</v>
      </c>
      <c r="X39" s="24" t="e">
        <f t="shared" si="10"/>
        <v>#NUM!</v>
      </c>
      <c r="Y39" s="24" t="e">
        <f t="shared" si="11"/>
        <v>#NUM!</v>
      </c>
      <c r="Z39" s="24" t="e">
        <f t="shared" si="12"/>
        <v>#NUM!</v>
      </c>
      <c r="AA39" s="24" t="str">
        <f t="shared" si="13"/>
        <v/>
      </c>
      <c r="AD39" s="14" t="str">
        <f>IF(OR(G39=""),"",IF(G39&lt;=基準値!M$2=TRUE,"○","×"))</f>
        <v/>
      </c>
      <c r="AE39" s="14" t="str">
        <f>IF(OR(H39=""),"",IF(H39&lt;=基準値!N$2=TRUE,"○","×"))</f>
        <v/>
      </c>
    </row>
    <row r="40" spans="2:31" ht="16.5" customHeight="1" x14ac:dyDescent="0.15">
      <c r="B40" s="92">
        <v>34</v>
      </c>
      <c r="C40" s="38"/>
      <c r="D40" s="46"/>
      <c r="E40" s="46"/>
      <c r="F40" s="39"/>
      <c r="G40" s="40"/>
      <c r="H40" s="41"/>
      <c r="I40" s="42" t="str">
        <f t="shared" si="15"/>
        <v/>
      </c>
      <c r="J40" s="43"/>
      <c r="K40" s="44"/>
      <c r="L40" s="43"/>
      <c r="M40" s="44"/>
      <c r="N40" s="45" t="str">
        <f t="shared" si="14"/>
        <v/>
      </c>
      <c r="O40" s="79" t="e">
        <f>IF(AND(SMALL($P$7:$P$306,ROUNDUP('第四面（別紙）集計'!$E$5/2,0))=MAX($P$7:$P$306),ISNUMBER($N40),$P40=MAX($P$7:$P$306)),"代表&amp;最大",IF($P40=SMALL($P$7:$P$306,ROUNDUP('第四面（別紙）集計'!$E$5/2,0)),"代表",IF($P40=MAX($P$7:$P$306),"最大","")))</f>
        <v>#NUM!</v>
      </c>
      <c r="P40" s="23" t="str">
        <f t="shared" si="2"/>
        <v/>
      </c>
      <c r="Q40" s="24" t="e">
        <f t="shared" si="3"/>
        <v>#NUM!</v>
      </c>
      <c r="R40" s="24" t="e">
        <f t="shared" si="4"/>
        <v>#NUM!</v>
      </c>
      <c r="S40" s="24" t="e">
        <f t="shared" si="5"/>
        <v>#NUM!</v>
      </c>
      <c r="T40" s="24" t="e">
        <f t="shared" si="6"/>
        <v>#NUM!</v>
      </c>
      <c r="U40" s="24" t="e">
        <f t="shared" si="7"/>
        <v>#NUM!</v>
      </c>
      <c r="V40" s="24" t="e">
        <f t="shared" si="8"/>
        <v>#NUM!</v>
      </c>
      <c r="W40" s="24" t="e">
        <f t="shared" si="9"/>
        <v>#NUM!</v>
      </c>
      <c r="X40" s="24" t="e">
        <f t="shared" si="10"/>
        <v>#NUM!</v>
      </c>
      <c r="Y40" s="24" t="e">
        <f t="shared" si="11"/>
        <v>#NUM!</v>
      </c>
      <c r="Z40" s="24" t="e">
        <f t="shared" si="12"/>
        <v>#NUM!</v>
      </c>
      <c r="AA40" s="24" t="str">
        <f t="shared" si="13"/>
        <v/>
      </c>
      <c r="AD40" s="14" t="str">
        <f>IF(OR(G40=""),"",IF(G40&lt;=基準値!M$2=TRUE,"○","×"))</f>
        <v/>
      </c>
      <c r="AE40" s="14" t="str">
        <f>IF(OR(H40=""),"",IF(H40&lt;=基準値!N$2=TRUE,"○","×"))</f>
        <v/>
      </c>
    </row>
    <row r="41" spans="2:31" ht="16.5" customHeight="1" x14ac:dyDescent="0.15">
      <c r="B41" s="92">
        <v>35</v>
      </c>
      <c r="C41" s="38"/>
      <c r="D41" s="46"/>
      <c r="E41" s="46"/>
      <c r="F41" s="39"/>
      <c r="G41" s="40"/>
      <c r="H41" s="47"/>
      <c r="I41" s="42" t="str">
        <f t="shared" si="15"/>
        <v/>
      </c>
      <c r="J41" s="43"/>
      <c r="K41" s="44"/>
      <c r="L41" s="43"/>
      <c r="M41" s="44"/>
      <c r="N41" s="45" t="str">
        <f t="shared" si="14"/>
        <v/>
      </c>
      <c r="O41" s="79" t="e">
        <f>IF(AND(SMALL($P$7:$P$306,ROUNDUP('第四面（別紙）集計'!$E$5/2,0))=MAX($P$7:$P$306),ISNUMBER($N41),$P41=MAX($P$7:$P$306)),"代表&amp;最大",IF($P41=SMALL($P$7:$P$306,ROUNDUP('第四面（別紙）集計'!$E$5/2,0)),"代表",IF($P41=MAX($P$7:$P$306),"最大","")))</f>
        <v>#NUM!</v>
      </c>
      <c r="P41" s="23" t="str">
        <f t="shared" si="2"/>
        <v/>
      </c>
      <c r="Q41" s="24" t="e">
        <f t="shared" si="3"/>
        <v>#NUM!</v>
      </c>
      <c r="R41" s="24" t="e">
        <f t="shared" si="4"/>
        <v>#NUM!</v>
      </c>
      <c r="S41" s="24" t="e">
        <f t="shared" si="5"/>
        <v>#NUM!</v>
      </c>
      <c r="T41" s="24" t="e">
        <f t="shared" si="6"/>
        <v>#NUM!</v>
      </c>
      <c r="U41" s="24" t="e">
        <f t="shared" si="7"/>
        <v>#NUM!</v>
      </c>
      <c r="V41" s="24" t="e">
        <f t="shared" si="8"/>
        <v>#NUM!</v>
      </c>
      <c r="W41" s="24" t="e">
        <f t="shared" si="9"/>
        <v>#NUM!</v>
      </c>
      <c r="X41" s="24" t="e">
        <f t="shared" si="10"/>
        <v>#NUM!</v>
      </c>
      <c r="Y41" s="24" t="e">
        <f t="shared" si="11"/>
        <v>#NUM!</v>
      </c>
      <c r="Z41" s="24" t="e">
        <f t="shared" si="12"/>
        <v>#NUM!</v>
      </c>
      <c r="AA41" s="24" t="str">
        <f t="shared" si="13"/>
        <v/>
      </c>
      <c r="AD41" s="14" t="str">
        <f>IF(OR(G41=""),"",IF(G41&lt;=基準値!M$2=TRUE,"○","×"))</f>
        <v/>
      </c>
      <c r="AE41" s="14" t="str">
        <f>IF(OR(H41=""),"",IF(H41&lt;=基準値!N$2=TRUE,"○","×"))</f>
        <v/>
      </c>
    </row>
    <row r="42" spans="2:31" ht="16.5" customHeight="1" x14ac:dyDescent="0.15">
      <c r="B42" s="92">
        <v>36</v>
      </c>
      <c r="C42" s="38"/>
      <c r="D42" s="46"/>
      <c r="E42" s="46"/>
      <c r="F42" s="39"/>
      <c r="G42" s="40"/>
      <c r="H42" s="47"/>
      <c r="I42" s="42" t="str">
        <f t="shared" si="15"/>
        <v/>
      </c>
      <c r="J42" s="43"/>
      <c r="K42" s="44"/>
      <c r="L42" s="43"/>
      <c r="M42" s="44"/>
      <c r="N42" s="45" t="str">
        <f t="shared" si="14"/>
        <v/>
      </c>
      <c r="O42" s="79" t="e">
        <f>IF(AND(SMALL($P$7:$P$306,ROUNDUP('第四面（別紙）集計'!$E$5/2,0))=MAX($P$7:$P$306),ISNUMBER($N42),$P42=MAX($P$7:$P$306)),"代表&amp;最大",IF($P42=SMALL($P$7:$P$306,ROUNDUP('第四面（別紙）集計'!$E$5/2,0)),"代表",IF($P42=MAX($P$7:$P$306),"最大","")))</f>
        <v>#NUM!</v>
      </c>
      <c r="P42" s="23" t="str">
        <f t="shared" si="2"/>
        <v/>
      </c>
      <c r="Q42" s="24" t="e">
        <f t="shared" si="3"/>
        <v>#NUM!</v>
      </c>
      <c r="R42" s="24" t="e">
        <f t="shared" si="4"/>
        <v>#NUM!</v>
      </c>
      <c r="S42" s="24" t="e">
        <f t="shared" si="5"/>
        <v>#NUM!</v>
      </c>
      <c r="T42" s="24" t="e">
        <f t="shared" si="6"/>
        <v>#NUM!</v>
      </c>
      <c r="U42" s="24" t="e">
        <f t="shared" si="7"/>
        <v>#NUM!</v>
      </c>
      <c r="V42" s="24" t="e">
        <f t="shared" si="8"/>
        <v>#NUM!</v>
      </c>
      <c r="W42" s="24" t="e">
        <f t="shared" si="9"/>
        <v>#NUM!</v>
      </c>
      <c r="X42" s="24" t="e">
        <f t="shared" si="10"/>
        <v>#NUM!</v>
      </c>
      <c r="Y42" s="24" t="e">
        <f t="shared" si="11"/>
        <v>#NUM!</v>
      </c>
      <c r="Z42" s="24" t="e">
        <f t="shared" si="12"/>
        <v>#NUM!</v>
      </c>
      <c r="AA42" s="24" t="str">
        <f t="shared" si="13"/>
        <v/>
      </c>
      <c r="AD42" s="14" t="str">
        <f>IF(OR(G42=""),"",IF(G42&lt;=基準値!M$2=TRUE,"○","×"))</f>
        <v/>
      </c>
      <c r="AE42" s="14" t="str">
        <f>IF(OR(H42=""),"",IF(H42&lt;=基準値!N$2=TRUE,"○","×"))</f>
        <v/>
      </c>
    </row>
    <row r="43" spans="2:31" ht="16.5" customHeight="1" x14ac:dyDescent="0.15">
      <c r="B43" s="91">
        <v>37</v>
      </c>
      <c r="C43" s="38"/>
      <c r="D43" s="37"/>
      <c r="E43" s="37"/>
      <c r="F43" s="39"/>
      <c r="G43" s="40"/>
      <c r="H43" s="41"/>
      <c r="I43" s="42" t="str">
        <f t="shared" si="15"/>
        <v/>
      </c>
      <c r="J43" s="43"/>
      <c r="K43" s="44"/>
      <c r="L43" s="43"/>
      <c r="M43" s="44"/>
      <c r="N43" s="45" t="str">
        <f t="shared" si="14"/>
        <v/>
      </c>
      <c r="O43" s="79" t="e">
        <f>IF(AND(SMALL($P$7:$P$306,ROUNDUP('第四面（別紙）集計'!$E$5/2,0))=MAX($P$7:$P$306),ISNUMBER($N43),$P43=MAX($P$7:$P$306)),"代表&amp;最大",IF($P43=SMALL($P$7:$P$306,ROUNDUP('第四面（別紙）集計'!$E$5/2,0)),"代表",IF($P43=MAX($P$7:$P$306),"最大","")))</f>
        <v>#NUM!</v>
      </c>
      <c r="P43" s="23" t="str">
        <f t="shared" si="2"/>
        <v/>
      </c>
      <c r="Q43" s="24" t="e">
        <f t="shared" si="3"/>
        <v>#NUM!</v>
      </c>
      <c r="R43" s="24" t="e">
        <f t="shared" si="4"/>
        <v>#NUM!</v>
      </c>
      <c r="S43" s="24" t="e">
        <f t="shared" si="5"/>
        <v>#NUM!</v>
      </c>
      <c r="T43" s="24" t="e">
        <f t="shared" si="6"/>
        <v>#NUM!</v>
      </c>
      <c r="U43" s="24" t="e">
        <f t="shared" si="7"/>
        <v>#NUM!</v>
      </c>
      <c r="V43" s="24" t="e">
        <f t="shared" si="8"/>
        <v>#NUM!</v>
      </c>
      <c r="W43" s="24" t="e">
        <f t="shared" si="9"/>
        <v>#NUM!</v>
      </c>
      <c r="X43" s="24" t="e">
        <f t="shared" si="10"/>
        <v>#NUM!</v>
      </c>
      <c r="Y43" s="24" t="e">
        <f t="shared" si="11"/>
        <v>#NUM!</v>
      </c>
      <c r="Z43" s="24" t="e">
        <f t="shared" si="12"/>
        <v>#NUM!</v>
      </c>
      <c r="AA43" s="24" t="str">
        <f t="shared" si="13"/>
        <v/>
      </c>
      <c r="AD43" s="14" t="str">
        <f>IF(OR(G43=""),"",IF(G43&lt;=基準値!M$2=TRUE,"○","×"))</f>
        <v/>
      </c>
      <c r="AE43" s="14" t="str">
        <f>IF(OR(H43=""),"",IF(H43&lt;=基準値!N$2=TRUE,"○","×"))</f>
        <v/>
      </c>
    </row>
    <row r="44" spans="2:31" ht="16.5" customHeight="1" x14ac:dyDescent="0.15">
      <c r="B44" s="92">
        <v>38</v>
      </c>
      <c r="C44" s="38"/>
      <c r="D44" s="46"/>
      <c r="E44" s="46"/>
      <c r="F44" s="39"/>
      <c r="G44" s="40"/>
      <c r="H44" s="47"/>
      <c r="I44" s="42" t="str">
        <f t="shared" si="15"/>
        <v/>
      </c>
      <c r="J44" s="43"/>
      <c r="K44" s="44"/>
      <c r="L44" s="43"/>
      <c r="M44" s="44"/>
      <c r="N44" s="45" t="str">
        <f t="shared" si="14"/>
        <v/>
      </c>
      <c r="O44" s="79" t="e">
        <f>IF(AND(SMALL($P$7:$P$306,ROUNDUP('第四面（別紙）集計'!$E$5/2,0))=MAX($P$7:$P$306),ISNUMBER($N44),$P44=MAX($P$7:$P$306)),"代表&amp;最大",IF($P44=SMALL($P$7:$P$306,ROUNDUP('第四面（別紙）集計'!$E$5/2,0)),"代表",IF($P44=MAX($P$7:$P$306),"最大","")))</f>
        <v>#NUM!</v>
      </c>
      <c r="P44" s="23" t="str">
        <f t="shared" si="2"/>
        <v/>
      </c>
      <c r="Q44" s="24" t="e">
        <f t="shared" si="3"/>
        <v>#NUM!</v>
      </c>
      <c r="R44" s="24" t="e">
        <f t="shared" si="4"/>
        <v>#NUM!</v>
      </c>
      <c r="S44" s="24" t="e">
        <f t="shared" si="5"/>
        <v>#NUM!</v>
      </c>
      <c r="T44" s="24" t="e">
        <f t="shared" si="6"/>
        <v>#NUM!</v>
      </c>
      <c r="U44" s="24" t="e">
        <f t="shared" si="7"/>
        <v>#NUM!</v>
      </c>
      <c r="V44" s="24" t="e">
        <f t="shared" si="8"/>
        <v>#NUM!</v>
      </c>
      <c r="W44" s="24" t="e">
        <f t="shared" si="9"/>
        <v>#NUM!</v>
      </c>
      <c r="X44" s="24" t="e">
        <f t="shared" si="10"/>
        <v>#NUM!</v>
      </c>
      <c r="Y44" s="24" t="e">
        <f t="shared" si="11"/>
        <v>#NUM!</v>
      </c>
      <c r="Z44" s="24" t="e">
        <f t="shared" si="12"/>
        <v>#NUM!</v>
      </c>
      <c r="AA44" s="24" t="str">
        <f t="shared" si="13"/>
        <v/>
      </c>
      <c r="AD44" s="14" t="str">
        <f>IF(OR(G44=""),"",IF(G44&lt;=基準値!M$2=TRUE,"○","×"))</f>
        <v/>
      </c>
      <c r="AE44" s="14" t="str">
        <f>IF(OR(H44=""),"",IF(H44&lt;=基準値!N$2=TRUE,"○","×"))</f>
        <v/>
      </c>
    </row>
    <row r="45" spans="2:31" ht="16.5" customHeight="1" x14ac:dyDescent="0.15">
      <c r="B45" s="92">
        <v>39</v>
      </c>
      <c r="C45" s="38"/>
      <c r="D45" s="46"/>
      <c r="E45" s="46"/>
      <c r="F45" s="39"/>
      <c r="G45" s="40"/>
      <c r="H45" s="47"/>
      <c r="I45" s="42" t="str">
        <f t="shared" si="15"/>
        <v/>
      </c>
      <c r="J45" s="43"/>
      <c r="K45" s="44"/>
      <c r="L45" s="43"/>
      <c r="M45" s="44"/>
      <c r="N45" s="45" t="str">
        <f t="shared" si="14"/>
        <v/>
      </c>
      <c r="O45" s="79" t="e">
        <f>IF(AND(SMALL($P$7:$P$306,ROUNDUP('第四面（別紙）集計'!$E$5/2,0))=MAX($P$7:$P$306),ISNUMBER($N45),$P45=MAX($P$7:$P$306)),"代表&amp;最大",IF($P45=SMALL($P$7:$P$306,ROUNDUP('第四面（別紙）集計'!$E$5/2,0)),"代表",IF($P45=MAX($P$7:$P$306),"最大","")))</f>
        <v>#NUM!</v>
      </c>
      <c r="P45" s="23" t="str">
        <f t="shared" si="2"/>
        <v/>
      </c>
      <c r="Q45" s="24" t="e">
        <f t="shared" si="3"/>
        <v>#NUM!</v>
      </c>
      <c r="R45" s="24" t="e">
        <f t="shared" si="4"/>
        <v>#NUM!</v>
      </c>
      <c r="S45" s="24" t="e">
        <f t="shared" si="5"/>
        <v>#NUM!</v>
      </c>
      <c r="T45" s="24" t="e">
        <f t="shared" si="6"/>
        <v>#NUM!</v>
      </c>
      <c r="U45" s="24" t="e">
        <f t="shared" si="7"/>
        <v>#NUM!</v>
      </c>
      <c r="V45" s="24" t="e">
        <f t="shared" si="8"/>
        <v>#NUM!</v>
      </c>
      <c r="W45" s="24" t="e">
        <f t="shared" si="9"/>
        <v>#NUM!</v>
      </c>
      <c r="X45" s="24" t="e">
        <f t="shared" si="10"/>
        <v>#NUM!</v>
      </c>
      <c r="Y45" s="24" t="e">
        <f t="shared" si="11"/>
        <v>#NUM!</v>
      </c>
      <c r="Z45" s="24" t="e">
        <f t="shared" si="12"/>
        <v>#NUM!</v>
      </c>
      <c r="AA45" s="24" t="str">
        <f t="shared" si="13"/>
        <v/>
      </c>
      <c r="AD45" s="14" t="str">
        <f>IF(OR(G45=""),"",IF(G45&lt;=基準値!M$2=TRUE,"○","×"))</f>
        <v/>
      </c>
      <c r="AE45" s="14" t="str">
        <f>IF(OR(H45=""),"",IF(H45&lt;=基準値!N$2=TRUE,"○","×"))</f>
        <v/>
      </c>
    </row>
    <row r="46" spans="2:31" ht="16.5" customHeight="1" x14ac:dyDescent="0.15">
      <c r="B46" s="92">
        <v>40</v>
      </c>
      <c r="C46" s="38"/>
      <c r="D46" s="46"/>
      <c r="E46" s="46"/>
      <c r="F46" s="39"/>
      <c r="G46" s="40"/>
      <c r="H46" s="47"/>
      <c r="I46" s="42" t="str">
        <f t="shared" si="15"/>
        <v/>
      </c>
      <c r="J46" s="43"/>
      <c r="K46" s="44"/>
      <c r="L46" s="43"/>
      <c r="M46" s="44"/>
      <c r="N46" s="45" t="str">
        <f t="shared" si="14"/>
        <v/>
      </c>
      <c r="O46" s="79" t="e">
        <f>IF(AND(SMALL($P$7:$P$306,ROUNDUP('第四面（別紙）集計'!$E$5/2,0))=MAX($P$7:$P$306),ISNUMBER($N46),$P46=MAX($P$7:$P$306)),"代表&amp;最大",IF($P46=SMALL($P$7:$P$306,ROUNDUP('第四面（別紙）集計'!$E$5/2,0)),"代表",IF($P46=MAX($P$7:$P$306),"最大","")))</f>
        <v>#NUM!</v>
      </c>
      <c r="P46" s="23" t="str">
        <f t="shared" si="2"/>
        <v/>
      </c>
      <c r="Q46" s="24" t="e">
        <f t="shared" si="3"/>
        <v>#NUM!</v>
      </c>
      <c r="R46" s="24" t="e">
        <f t="shared" si="4"/>
        <v>#NUM!</v>
      </c>
      <c r="S46" s="24" t="e">
        <f t="shared" si="5"/>
        <v>#NUM!</v>
      </c>
      <c r="T46" s="24" t="e">
        <f t="shared" si="6"/>
        <v>#NUM!</v>
      </c>
      <c r="U46" s="24" t="e">
        <f t="shared" si="7"/>
        <v>#NUM!</v>
      </c>
      <c r="V46" s="24" t="e">
        <f t="shared" si="8"/>
        <v>#NUM!</v>
      </c>
      <c r="W46" s="24" t="e">
        <f t="shared" si="9"/>
        <v>#NUM!</v>
      </c>
      <c r="X46" s="24" t="e">
        <f t="shared" si="10"/>
        <v>#NUM!</v>
      </c>
      <c r="Y46" s="24" t="e">
        <f t="shared" si="11"/>
        <v>#NUM!</v>
      </c>
      <c r="Z46" s="24" t="e">
        <f t="shared" si="12"/>
        <v>#NUM!</v>
      </c>
      <c r="AA46" s="24" t="str">
        <f t="shared" si="13"/>
        <v/>
      </c>
      <c r="AD46" s="14" t="str">
        <f>IF(OR(G46=""),"",IF(G46&lt;=基準値!M$2=TRUE,"○","×"))</f>
        <v/>
      </c>
      <c r="AE46" s="14" t="str">
        <f>IF(OR(H46=""),"",IF(H46&lt;=基準値!N$2=TRUE,"○","×"))</f>
        <v/>
      </c>
    </row>
    <row r="47" spans="2:31" ht="16.5" customHeight="1" x14ac:dyDescent="0.15">
      <c r="B47" s="92">
        <v>41</v>
      </c>
      <c r="C47" s="38"/>
      <c r="D47" s="46"/>
      <c r="E47" s="46"/>
      <c r="F47" s="39"/>
      <c r="G47" s="40"/>
      <c r="H47" s="47"/>
      <c r="I47" s="42" t="str">
        <f t="shared" si="15"/>
        <v/>
      </c>
      <c r="J47" s="43"/>
      <c r="K47" s="44"/>
      <c r="L47" s="43"/>
      <c r="M47" s="44"/>
      <c r="N47" s="45" t="str">
        <f t="shared" si="14"/>
        <v/>
      </c>
      <c r="O47" s="79" t="e">
        <f>IF(AND(SMALL($P$7:$P$306,ROUNDUP('第四面（別紙）集計'!$E$5/2,0))=MAX($P$7:$P$306),ISNUMBER($N47),$P47=MAX($P$7:$P$306)),"代表&amp;最大",IF($P47=SMALL($P$7:$P$306,ROUNDUP('第四面（別紙）集計'!$E$5/2,0)),"代表",IF($P47=MAX($P$7:$P$306),"最大","")))</f>
        <v>#NUM!</v>
      </c>
      <c r="P47" s="23" t="str">
        <f t="shared" si="2"/>
        <v/>
      </c>
      <c r="Q47" s="24" t="e">
        <f t="shared" si="3"/>
        <v>#NUM!</v>
      </c>
      <c r="R47" s="24" t="e">
        <f t="shared" si="4"/>
        <v>#NUM!</v>
      </c>
      <c r="S47" s="24" t="e">
        <f t="shared" si="5"/>
        <v>#NUM!</v>
      </c>
      <c r="T47" s="24" t="e">
        <f t="shared" si="6"/>
        <v>#NUM!</v>
      </c>
      <c r="U47" s="24" t="e">
        <f t="shared" si="7"/>
        <v>#NUM!</v>
      </c>
      <c r="V47" s="24" t="e">
        <f t="shared" si="8"/>
        <v>#NUM!</v>
      </c>
      <c r="W47" s="24" t="e">
        <f t="shared" si="9"/>
        <v>#NUM!</v>
      </c>
      <c r="X47" s="24" t="e">
        <f t="shared" si="10"/>
        <v>#NUM!</v>
      </c>
      <c r="Y47" s="24" t="e">
        <f t="shared" si="11"/>
        <v>#NUM!</v>
      </c>
      <c r="Z47" s="24" t="e">
        <f t="shared" si="12"/>
        <v>#NUM!</v>
      </c>
      <c r="AA47" s="24" t="str">
        <f t="shared" si="13"/>
        <v/>
      </c>
      <c r="AD47" s="14" t="str">
        <f>IF(OR(G47=""),"",IF(G47&lt;=基準値!M$2=TRUE,"○","×"))</f>
        <v/>
      </c>
      <c r="AE47" s="14" t="str">
        <f>IF(OR(H47=""),"",IF(H47&lt;=基準値!N$2=TRUE,"○","×"))</f>
        <v/>
      </c>
    </row>
    <row r="48" spans="2:31" ht="16.5" customHeight="1" x14ac:dyDescent="0.15">
      <c r="B48" s="92">
        <v>42</v>
      </c>
      <c r="C48" s="38"/>
      <c r="D48" s="46"/>
      <c r="E48" s="46"/>
      <c r="F48" s="39"/>
      <c r="G48" s="40"/>
      <c r="H48" s="47"/>
      <c r="I48" s="42" t="str">
        <f t="shared" si="15"/>
        <v/>
      </c>
      <c r="J48" s="43"/>
      <c r="K48" s="44"/>
      <c r="L48" s="43"/>
      <c r="M48" s="44"/>
      <c r="N48" s="45" t="str">
        <f t="shared" si="14"/>
        <v/>
      </c>
      <c r="O48" s="79" t="e">
        <f>IF(AND(SMALL($P$7:$P$306,ROUNDUP('第四面（別紙）集計'!$E$5/2,0))=MAX($P$7:$P$306),ISNUMBER($N48),$P48=MAX($P$7:$P$306)),"代表&amp;最大",IF($P48=SMALL($P$7:$P$306,ROUNDUP('第四面（別紙）集計'!$E$5/2,0)),"代表",IF($P48=MAX($P$7:$P$306),"最大","")))</f>
        <v>#NUM!</v>
      </c>
      <c r="P48" s="23" t="str">
        <f t="shared" si="2"/>
        <v/>
      </c>
      <c r="Q48" s="24" t="e">
        <f t="shared" si="3"/>
        <v>#NUM!</v>
      </c>
      <c r="R48" s="24" t="e">
        <f t="shared" si="4"/>
        <v>#NUM!</v>
      </c>
      <c r="S48" s="24" t="e">
        <f t="shared" si="5"/>
        <v>#NUM!</v>
      </c>
      <c r="T48" s="24" t="e">
        <f t="shared" si="6"/>
        <v>#NUM!</v>
      </c>
      <c r="U48" s="24" t="e">
        <f t="shared" si="7"/>
        <v>#NUM!</v>
      </c>
      <c r="V48" s="24" t="e">
        <f t="shared" si="8"/>
        <v>#NUM!</v>
      </c>
      <c r="W48" s="24" t="e">
        <f t="shared" si="9"/>
        <v>#NUM!</v>
      </c>
      <c r="X48" s="24" t="e">
        <f t="shared" si="10"/>
        <v>#NUM!</v>
      </c>
      <c r="Y48" s="24" t="e">
        <f t="shared" si="11"/>
        <v>#NUM!</v>
      </c>
      <c r="Z48" s="24" t="e">
        <f t="shared" si="12"/>
        <v>#NUM!</v>
      </c>
      <c r="AA48" s="24" t="str">
        <f t="shared" si="13"/>
        <v/>
      </c>
      <c r="AD48" s="14" t="str">
        <f>IF(OR(G48=""),"",IF(G48&lt;=基準値!M$2=TRUE,"○","×"))</f>
        <v/>
      </c>
      <c r="AE48" s="14" t="str">
        <f>IF(OR(H48=""),"",IF(H48&lt;=基準値!N$2=TRUE,"○","×"))</f>
        <v/>
      </c>
    </row>
    <row r="49" spans="2:31" ht="16.5" customHeight="1" x14ac:dyDescent="0.15">
      <c r="B49" s="92">
        <v>43</v>
      </c>
      <c r="C49" s="38"/>
      <c r="D49" s="46"/>
      <c r="E49" s="46"/>
      <c r="F49" s="39"/>
      <c r="G49" s="40"/>
      <c r="H49" s="41"/>
      <c r="I49" s="42" t="str">
        <f t="shared" si="15"/>
        <v/>
      </c>
      <c r="J49" s="43"/>
      <c r="K49" s="44"/>
      <c r="L49" s="43"/>
      <c r="M49" s="44"/>
      <c r="N49" s="45" t="str">
        <f t="shared" si="14"/>
        <v/>
      </c>
      <c r="O49" s="79" t="e">
        <f>IF(AND(SMALL($P$7:$P$306,ROUNDUP('第四面（別紙）集計'!$E$5/2,0))=MAX($P$7:$P$306),ISNUMBER($N49),$P49=MAX($P$7:$P$306)),"代表&amp;最大",IF($P49=SMALL($P$7:$P$306,ROUNDUP('第四面（別紙）集計'!$E$5/2,0)),"代表",IF($P49=MAX($P$7:$P$306),"最大","")))</f>
        <v>#NUM!</v>
      </c>
      <c r="P49" s="23" t="str">
        <f t="shared" si="2"/>
        <v/>
      </c>
      <c r="Q49" s="24" t="e">
        <f t="shared" si="3"/>
        <v>#NUM!</v>
      </c>
      <c r="R49" s="24" t="e">
        <f t="shared" si="4"/>
        <v>#NUM!</v>
      </c>
      <c r="S49" s="24" t="e">
        <f t="shared" si="5"/>
        <v>#NUM!</v>
      </c>
      <c r="T49" s="24" t="e">
        <f t="shared" si="6"/>
        <v>#NUM!</v>
      </c>
      <c r="U49" s="24" t="e">
        <f t="shared" si="7"/>
        <v>#NUM!</v>
      </c>
      <c r="V49" s="24" t="e">
        <f t="shared" si="8"/>
        <v>#NUM!</v>
      </c>
      <c r="W49" s="24" t="e">
        <f t="shared" si="9"/>
        <v>#NUM!</v>
      </c>
      <c r="X49" s="24" t="e">
        <f t="shared" si="10"/>
        <v>#NUM!</v>
      </c>
      <c r="Y49" s="24" t="e">
        <f t="shared" si="11"/>
        <v>#NUM!</v>
      </c>
      <c r="Z49" s="24" t="e">
        <f t="shared" si="12"/>
        <v>#NUM!</v>
      </c>
      <c r="AA49" s="24" t="str">
        <f t="shared" si="13"/>
        <v/>
      </c>
      <c r="AD49" s="14" t="str">
        <f>IF(OR(G49=""),"",IF(G49&lt;=基準値!M$2=TRUE,"○","×"))</f>
        <v/>
      </c>
      <c r="AE49" s="14" t="str">
        <f>IF(OR(H49=""),"",IF(H49&lt;=基準値!N$2=TRUE,"○","×"))</f>
        <v/>
      </c>
    </row>
    <row r="50" spans="2:31" ht="16.5" customHeight="1" x14ac:dyDescent="0.15">
      <c r="B50" s="92">
        <v>44</v>
      </c>
      <c r="C50" s="38"/>
      <c r="D50" s="46"/>
      <c r="E50" s="46"/>
      <c r="F50" s="39"/>
      <c r="G50" s="40"/>
      <c r="H50" s="47"/>
      <c r="I50" s="42" t="str">
        <f t="shared" si="15"/>
        <v/>
      </c>
      <c r="J50" s="43"/>
      <c r="K50" s="44"/>
      <c r="L50" s="43"/>
      <c r="M50" s="44"/>
      <c r="N50" s="45" t="str">
        <f t="shared" si="14"/>
        <v/>
      </c>
      <c r="O50" s="79" t="e">
        <f>IF(AND(SMALL($P$7:$P$306,ROUNDUP('第四面（別紙）集計'!$E$5/2,0))=MAX($P$7:$P$306),ISNUMBER($N50),$P50=MAX($P$7:$P$306)),"代表&amp;最大",IF($P50=SMALL($P$7:$P$306,ROUNDUP('第四面（別紙）集計'!$E$5/2,0)),"代表",IF($P50=MAX($P$7:$P$306),"最大","")))</f>
        <v>#NUM!</v>
      </c>
      <c r="P50" s="23" t="str">
        <f t="shared" si="2"/>
        <v/>
      </c>
      <c r="Q50" s="24" t="e">
        <f t="shared" si="3"/>
        <v>#NUM!</v>
      </c>
      <c r="R50" s="24" t="e">
        <f t="shared" si="4"/>
        <v>#NUM!</v>
      </c>
      <c r="S50" s="24" t="e">
        <f t="shared" si="5"/>
        <v>#NUM!</v>
      </c>
      <c r="T50" s="24" t="e">
        <f t="shared" si="6"/>
        <v>#NUM!</v>
      </c>
      <c r="U50" s="24" t="e">
        <f t="shared" si="7"/>
        <v>#NUM!</v>
      </c>
      <c r="V50" s="24" t="e">
        <f t="shared" si="8"/>
        <v>#NUM!</v>
      </c>
      <c r="W50" s="24" t="e">
        <f t="shared" si="9"/>
        <v>#NUM!</v>
      </c>
      <c r="X50" s="24" t="e">
        <f t="shared" si="10"/>
        <v>#NUM!</v>
      </c>
      <c r="Y50" s="24" t="e">
        <f t="shared" si="11"/>
        <v>#NUM!</v>
      </c>
      <c r="Z50" s="24" t="e">
        <f t="shared" si="12"/>
        <v>#NUM!</v>
      </c>
      <c r="AA50" s="24" t="str">
        <f t="shared" si="13"/>
        <v/>
      </c>
      <c r="AD50" s="14" t="str">
        <f>IF(OR(G50=""),"",IF(G50&lt;=基準値!M$2=TRUE,"○","×"))</f>
        <v/>
      </c>
      <c r="AE50" s="14" t="str">
        <f>IF(OR(H50=""),"",IF(H50&lt;=基準値!N$2=TRUE,"○","×"))</f>
        <v/>
      </c>
    </row>
    <row r="51" spans="2:31" ht="16.5" customHeight="1" x14ac:dyDescent="0.15">
      <c r="B51" s="92">
        <v>45</v>
      </c>
      <c r="C51" s="38"/>
      <c r="D51" s="46"/>
      <c r="E51" s="46"/>
      <c r="F51" s="39"/>
      <c r="G51" s="40"/>
      <c r="H51" s="47"/>
      <c r="I51" s="42" t="str">
        <f t="shared" si="15"/>
        <v/>
      </c>
      <c r="J51" s="43"/>
      <c r="K51" s="44"/>
      <c r="L51" s="43"/>
      <c r="M51" s="44"/>
      <c r="N51" s="45" t="str">
        <f t="shared" si="14"/>
        <v/>
      </c>
      <c r="O51" s="79" t="e">
        <f>IF(AND(SMALL($P$7:$P$306,ROUNDUP('第四面（別紙）集計'!$E$5/2,0))=MAX($P$7:$P$306),ISNUMBER($N51),$P51=MAX($P$7:$P$306)),"代表&amp;最大",IF($P51=SMALL($P$7:$P$306,ROUNDUP('第四面（別紙）集計'!$E$5/2,0)),"代表",IF($P51=MAX($P$7:$P$306),"最大","")))</f>
        <v>#NUM!</v>
      </c>
      <c r="P51" s="23" t="str">
        <f t="shared" si="2"/>
        <v/>
      </c>
      <c r="Q51" s="24" t="e">
        <f t="shared" si="3"/>
        <v>#NUM!</v>
      </c>
      <c r="R51" s="24" t="e">
        <f t="shared" si="4"/>
        <v>#NUM!</v>
      </c>
      <c r="S51" s="24" t="e">
        <f t="shared" si="5"/>
        <v>#NUM!</v>
      </c>
      <c r="T51" s="24" t="e">
        <f t="shared" si="6"/>
        <v>#NUM!</v>
      </c>
      <c r="U51" s="24" t="e">
        <f t="shared" si="7"/>
        <v>#NUM!</v>
      </c>
      <c r="V51" s="24" t="e">
        <f t="shared" si="8"/>
        <v>#NUM!</v>
      </c>
      <c r="W51" s="24" t="e">
        <f t="shared" si="9"/>
        <v>#NUM!</v>
      </c>
      <c r="X51" s="24" t="e">
        <f t="shared" si="10"/>
        <v>#NUM!</v>
      </c>
      <c r="Y51" s="24" t="e">
        <f t="shared" si="11"/>
        <v>#NUM!</v>
      </c>
      <c r="Z51" s="24" t="e">
        <f t="shared" si="12"/>
        <v>#NUM!</v>
      </c>
      <c r="AA51" s="24" t="str">
        <f t="shared" si="13"/>
        <v/>
      </c>
      <c r="AD51" s="14" t="str">
        <f>IF(OR(G51=""),"",IF(G51&lt;=基準値!M$2=TRUE,"○","×"))</f>
        <v/>
      </c>
      <c r="AE51" s="14" t="str">
        <f>IF(OR(H51=""),"",IF(H51&lt;=基準値!N$2=TRUE,"○","×"))</f>
        <v/>
      </c>
    </row>
    <row r="52" spans="2:31" ht="16.5" customHeight="1" x14ac:dyDescent="0.15">
      <c r="B52" s="91">
        <v>46</v>
      </c>
      <c r="C52" s="38"/>
      <c r="D52" s="37"/>
      <c r="E52" s="37"/>
      <c r="F52" s="39"/>
      <c r="G52" s="40"/>
      <c r="H52" s="41"/>
      <c r="I52" s="42" t="str">
        <f t="shared" si="15"/>
        <v/>
      </c>
      <c r="J52" s="43"/>
      <c r="K52" s="44"/>
      <c r="L52" s="43"/>
      <c r="M52" s="44"/>
      <c r="N52" s="45" t="str">
        <f t="shared" si="14"/>
        <v/>
      </c>
      <c r="O52" s="79" t="e">
        <f>IF(AND(SMALL($P$7:$P$306,ROUNDUP('第四面（別紙）集計'!$E$5/2,0))=MAX($P$7:$P$306),ISNUMBER($N52),$P52=MAX($P$7:$P$306)),"代表&amp;最大",IF($P52=SMALL($P$7:$P$306,ROUNDUP('第四面（別紙）集計'!$E$5/2,0)),"代表",IF($P52=MAX($P$7:$P$306),"最大","")))</f>
        <v>#NUM!</v>
      </c>
      <c r="P52" s="23" t="str">
        <f t="shared" si="2"/>
        <v/>
      </c>
      <c r="Q52" s="24" t="e">
        <f t="shared" si="3"/>
        <v>#NUM!</v>
      </c>
      <c r="R52" s="24" t="e">
        <f t="shared" si="4"/>
        <v>#NUM!</v>
      </c>
      <c r="S52" s="24" t="e">
        <f t="shared" si="5"/>
        <v>#NUM!</v>
      </c>
      <c r="T52" s="24" t="e">
        <f t="shared" si="6"/>
        <v>#NUM!</v>
      </c>
      <c r="U52" s="24" t="e">
        <f t="shared" si="7"/>
        <v>#NUM!</v>
      </c>
      <c r="V52" s="24" t="e">
        <f t="shared" si="8"/>
        <v>#NUM!</v>
      </c>
      <c r="W52" s="24" t="e">
        <f t="shared" si="9"/>
        <v>#NUM!</v>
      </c>
      <c r="X52" s="24" t="e">
        <f t="shared" si="10"/>
        <v>#NUM!</v>
      </c>
      <c r="Y52" s="24" t="e">
        <f t="shared" si="11"/>
        <v>#NUM!</v>
      </c>
      <c r="Z52" s="24" t="e">
        <f t="shared" si="12"/>
        <v>#NUM!</v>
      </c>
      <c r="AA52" s="24" t="str">
        <f t="shared" si="13"/>
        <v/>
      </c>
      <c r="AD52" s="14" t="str">
        <f>IF(OR(G52=""),"",IF(G52&lt;=基準値!M$2=TRUE,"○","×"))</f>
        <v/>
      </c>
      <c r="AE52" s="14" t="str">
        <f>IF(OR(H52=""),"",IF(H52&lt;=基準値!N$2=TRUE,"○","×"))</f>
        <v/>
      </c>
    </row>
    <row r="53" spans="2:31" ht="16.5" customHeight="1" x14ac:dyDescent="0.15">
      <c r="B53" s="92">
        <v>47</v>
      </c>
      <c r="C53" s="38"/>
      <c r="D53" s="46"/>
      <c r="E53" s="46"/>
      <c r="F53" s="39"/>
      <c r="G53" s="40"/>
      <c r="H53" s="47"/>
      <c r="I53" s="42" t="str">
        <f t="shared" si="15"/>
        <v/>
      </c>
      <c r="J53" s="43"/>
      <c r="K53" s="44"/>
      <c r="L53" s="43"/>
      <c r="M53" s="44"/>
      <c r="N53" s="45" t="str">
        <f t="shared" si="14"/>
        <v/>
      </c>
      <c r="O53" s="79" t="e">
        <f>IF(AND(SMALL($P$7:$P$306,ROUNDUP('第四面（別紙）集計'!$E$5/2,0))=MAX($P$7:$P$306),ISNUMBER($N53),$P53=MAX($P$7:$P$306)),"代表&amp;最大",IF($P53=SMALL($P$7:$P$306,ROUNDUP('第四面（別紙）集計'!$E$5/2,0)),"代表",IF($P53=MAX($P$7:$P$306),"最大","")))</f>
        <v>#NUM!</v>
      </c>
      <c r="P53" s="23" t="str">
        <f t="shared" si="2"/>
        <v/>
      </c>
      <c r="Q53" s="24" t="e">
        <f t="shared" si="3"/>
        <v>#NUM!</v>
      </c>
      <c r="R53" s="24" t="e">
        <f t="shared" si="4"/>
        <v>#NUM!</v>
      </c>
      <c r="S53" s="24" t="e">
        <f t="shared" si="5"/>
        <v>#NUM!</v>
      </c>
      <c r="T53" s="24" t="e">
        <f t="shared" si="6"/>
        <v>#NUM!</v>
      </c>
      <c r="U53" s="24" t="e">
        <f t="shared" si="7"/>
        <v>#NUM!</v>
      </c>
      <c r="V53" s="24" t="e">
        <f t="shared" si="8"/>
        <v>#NUM!</v>
      </c>
      <c r="W53" s="24" t="e">
        <f t="shared" si="9"/>
        <v>#NUM!</v>
      </c>
      <c r="X53" s="24" t="e">
        <f t="shared" si="10"/>
        <v>#NUM!</v>
      </c>
      <c r="Y53" s="24" t="e">
        <f t="shared" si="11"/>
        <v>#NUM!</v>
      </c>
      <c r="Z53" s="24" t="e">
        <f t="shared" si="12"/>
        <v>#NUM!</v>
      </c>
      <c r="AA53" s="24" t="str">
        <f t="shared" si="13"/>
        <v/>
      </c>
      <c r="AD53" s="14" t="str">
        <f>IF(OR(G53=""),"",IF(G53&lt;=基準値!M$2=TRUE,"○","×"))</f>
        <v/>
      </c>
      <c r="AE53" s="14" t="str">
        <f>IF(OR(H53=""),"",IF(H53&lt;=基準値!N$2=TRUE,"○","×"))</f>
        <v/>
      </c>
    </row>
    <row r="54" spans="2:31" ht="16.5" customHeight="1" x14ac:dyDescent="0.15">
      <c r="B54" s="92">
        <v>48</v>
      </c>
      <c r="C54" s="38"/>
      <c r="D54" s="46"/>
      <c r="E54" s="46"/>
      <c r="F54" s="39"/>
      <c r="G54" s="40"/>
      <c r="H54" s="47"/>
      <c r="I54" s="42" t="str">
        <f t="shared" si="15"/>
        <v/>
      </c>
      <c r="J54" s="43"/>
      <c r="K54" s="44"/>
      <c r="L54" s="43"/>
      <c r="M54" s="44"/>
      <c r="N54" s="45" t="str">
        <f t="shared" si="14"/>
        <v/>
      </c>
      <c r="O54" s="79" t="e">
        <f>IF(AND(SMALL($P$7:$P$306,ROUNDUP('第四面（別紙）集計'!$E$5/2,0))=MAX($P$7:$P$306),ISNUMBER($N54),$P54=MAX($P$7:$P$306)),"代表&amp;最大",IF($P54=SMALL($P$7:$P$306,ROUNDUP('第四面（別紙）集計'!$E$5/2,0)),"代表",IF($P54=MAX($P$7:$P$306),"最大","")))</f>
        <v>#NUM!</v>
      </c>
      <c r="P54" s="23" t="str">
        <f t="shared" si="2"/>
        <v/>
      </c>
      <c r="Q54" s="24" t="e">
        <f t="shared" si="3"/>
        <v>#NUM!</v>
      </c>
      <c r="R54" s="24" t="e">
        <f t="shared" si="4"/>
        <v>#NUM!</v>
      </c>
      <c r="S54" s="24" t="e">
        <f t="shared" si="5"/>
        <v>#NUM!</v>
      </c>
      <c r="T54" s="24" t="e">
        <f t="shared" si="6"/>
        <v>#NUM!</v>
      </c>
      <c r="U54" s="24" t="e">
        <f t="shared" si="7"/>
        <v>#NUM!</v>
      </c>
      <c r="V54" s="24" t="e">
        <f t="shared" si="8"/>
        <v>#NUM!</v>
      </c>
      <c r="W54" s="24" t="e">
        <f t="shared" si="9"/>
        <v>#NUM!</v>
      </c>
      <c r="X54" s="24" t="e">
        <f t="shared" si="10"/>
        <v>#NUM!</v>
      </c>
      <c r="Y54" s="24" t="e">
        <f t="shared" si="11"/>
        <v>#NUM!</v>
      </c>
      <c r="Z54" s="24" t="e">
        <f t="shared" si="12"/>
        <v>#NUM!</v>
      </c>
      <c r="AA54" s="24" t="str">
        <f t="shared" si="13"/>
        <v/>
      </c>
      <c r="AD54" s="14" t="str">
        <f>IF(OR(G54=""),"",IF(G54&lt;=基準値!M$2=TRUE,"○","×"))</f>
        <v/>
      </c>
      <c r="AE54" s="14" t="str">
        <f>IF(OR(H54=""),"",IF(H54&lt;=基準値!N$2=TRUE,"○","×"))</f>
        <v/>
      </c>
    </row>
    <row r="55" spans="2:31" ht="16.5" customHeight="1" x14ac:dyDescent="0.15">
      <c r="B55" s="92">
        <v>49</v>
      </c>
      <c r="C55" s="38"/>
      <c r="D55" s="46"/>
      <c r="E55" s="46"/>
      <c r="F55" s="39"/>
      <c r="G55" s="40"/>
      <c r="H55" s="47"/>
      <c r="I55" s="42" t="str">
        <f t="shared" si="15"/>
        <v/>
      </c>
      <c r="J55" s="43"/>
      <c r="K55" s="44"/>
      <c r="L55" s="43"/>
      <c r="M55" s="44"/>
      <c r="N55" s="45" t="str">
        <f t="shared" si="14"/>
        <v/>
      </c>
      <c r="O55" s="79" t="e">
        <f>IF(AND(SMALL($P$7:$P$306,ROUNDUP('第四面（別紙）集計'!$E$5/2,0))=MAX($P$7:$P$306),ISNUMBER($N55),$P55=MAX($P$7:$P$306)),"代表&amp;最大",IF($P55=SMALL($P$7:$P$306,ROUNDUP('第四面（別紙）集計'!$E$5/2,0)),"代表",IF($P55=MAX($P$7:$P$306),"最大","")))</f>
        <v>#NUM!</v>
      </c>
      <c r="P55" s="23" t="str">
        <f t="shared" si="2"/>
        <v/>
      </c>
      <c r="Q55" s="24" t="e">
        <f t="shared" si="3"/>
        <v>#NUM!</v>
      </c>
      <c r="R55" s="24" t="e">
        <f t="shared" si="4"/>
        <v>#NUM!</v>
      </c>
      <c r="S55" s="24" t="e">
        <f t="shared" si="5"/>
        <v>#NUM!</v>
      </c>
      <c r="T55" s="24" t="e">
        <f t="shared" si="6"/>
        <v>#NUM!</v>
      </c>
      <c r="U55" s="24" t="e">
        <f t="shared" si="7"/>
        <v>#NUM!</v>
      </c>
      <c r="V55" s="24" t="e">
        <f t="shared" si="8"/>
        <v>#NUM!</v>
      </c>
      <c r="W55" s="24" t="e">
        <f t="shared" si="9"/>
        <v>#NUM!</v>
      </c>
      <c r="X55" s="24" t="e">
        <f t="shared" si="10"/>
        <v>#NUM!</v>
      </c>
      <c r="Y55" s="24" t="e">
        <f t="shared" si="11"/>
        <v>#NUM!</v>
      </c>
      <c r="Z55" s="24" t="e">
        <f t="shared" si="12"/>
        <v>#NUM!</v>
      </c>
      <c r="AA55" s="24" t="str">
        <f t="shared" si="13"/>
        <v/>
      </c>
      <c r="AD55" s="14" t="str">
        <f>IF(OR(G55=""),"",IF(G55&lt;=基準値!M$2=TRUE,"○","×"))</f>
        <v/>
      </c>
      <c r="AE55" s="14" t="str">
        <f>IF(OR(H55=""),"",IF(H55&lt;=基準値!N$2=TRUE,"○","×"))</f>
        <v/>
      </c>
    </row>
    <row r="56" spans="2:31" ht="16.5" customHeight="1" x14ac:dyDescent="0.15">
      <c r="B56" s="92">
        <v>50</v>
      </c>
      <c r="C56" s="38"/>
      <c r="D56" s="46"/>
      <c r="E56" s="46"/>
      <c r="F56" s="39"/>
      <c r="G56" s="40"/>
      <c r="H56" s="47"/>
      <c r="I56" s="42" t="str">
        <f t="shared" si="15"/>
        <v/>
      </c>
      <c r="J56" s="43"/>
      <c r="K56" s="44"/>
      <c r="L56" s="43"/>
      <c r="M56" s="44"/>
      <c r="N56" s="45" t="str">
        <f t="shared" si="14"/>
        <v/>
      </c>
      <c r="O56" s="79" t="e">
        <f>IF(AND(SMALL($P$7:$P$306,ROUNDUP('第四面（別紙）集計'!$E$5/2,0))=MAX($P$7:$P$306),ISNUMBER($N56),$P56=MAX($P$7:$P$306)),"代表&amp;最大",IF($P56=SMALL($P$7:$P$306,ROUNDUP('第四面（別紙）集計'!$E$5/2,0)),"代表",IF($P56=MAX($P$7:$P$306),"最大","")))</f>
        <v>#NUM!</v>
      </c>
      <c r="P56" s="23" t="str">
        <f t="shared" si="2"/>
        <v/>
      </c>
      <c r="Q56" s="24" t="e">
        <f t="shared" si="3"/>
        <v>#NUM!</v>
      </c>
      <c r="R56" s="24" t="e">
        <f t="shared" si="4"/>
        <v>#NUM!</v>
      </c>
      <c r="S56" s="24" t="e">
        <f t="shared" si="5"/>
        <v>#NUM!</v>
      </c>
      <c r="T56" s="24" t="e">
        <f t="shared" si="6"/>
        <v>#NUM!</v>
      </c>
      <c r="U56" s="24" t="e">
        <f t="shared" si="7"/>
        <v>#NUM!</v>
      </c>
      <c r="V56" s="24" t="e">
        <f t="shared" si="8"/>
        <v>#NUM!</v>
      </c>
      <c r="W56" s="24" t="e">
        <f t="shared" si="9"/>
        <v>#NUM!</v>
      </c>
      <c r="X56" s="24" t="e">
        <f t="shared" si="10"/>
        <v>#NUM!</v>
      </c>
      <c r="Y56" s="24" t="e">
        <f t="shared" si="11"/>
        <v>#NUM!</v>
      </c>
      <c r="Z56" s="24" t="e">
        <f t="shared" si="12"/>
        <v>#NUM!</v>
      </c>
      <c r="AA56" s="24" t="str">
        <f t="shared" si="13"/>
        <v/>
      </c>
      <c r="AD56" s="14" t="str">
        <f>IF(OR(G56=""),"",IF(G56&lt;=基準値!M$2=TRUE,"○","×"))</f>
        <v/>
      </c>
      <c r="AE56" s="14" t="str">
        <f>IF(OR(H56=""),"",IF(H56&lt;=基準値!N$2=TRUE,"○","×"))</f>
        <v/>
      </c>
    </row>
    <row r="57" spans="2:31" ht="16.5" customHeight="1" x14ac:dyDescent="0.15">
      <c r="B57" s="92">
        <v>51</v>
      </c>
      <c r="C57" s="38"/>
      <c r="D57" s="46"/>
      <c r="E57" s="46"/>
      <c r="F57" s="39"/>
      <c r="G57" s="40"/>
      <c r="H57" s="47"/>
      <c r="I57" s="42" t="str">
        <f t="shared" si="15"/>
        <v/>
      </c>
      <c r="J57" s="43"/>
      <c r="K57" s="44"/>
      <c r="L57" s="43"/>
      <c r="M57" s="44"/>
      <c r="N57" s="45" t="str">
        <f t="shared" si="14"/>
        <v/>
      </c>
      <c r="O57" s="79" t="e">
        <f>IF(AND(SMALL($P$7:$P$306,ROUNDUP('第四面（別紙）集計'!$E$5/2,0))=MAX($P$7:$P$306),ISNUMBER($N57),$P57=MAX($P$7:$P$306)),"代表&amp;最大",IF($P57=SMALL($P$7:$P$306,ROUNDUP('第四面（別紙）集計'!$E$5/2,0)),"代表",IF($P57=MAX($P$7:$P$306),"最大","")))</f>
        <v>#NUM!</v>
      </c>
      <c r="P57" s="23" t="str">
        <f t="shared" si="2"/>
        <v/>
      </c>
      <c r="Q57" s="24" t="e">
        <f t="shared" si="3"/>
        <v>#NUM!</v>
      </c>
      <c r="R57" s="24" t="e">
        <f t="shared" si="4"/>
        <v>#NUM!</v>
      </c>
      <c r="S57" s="24" t="e">
        <f t="shared" si="5"/>
        <v>#NUM!</v>
      </c>
      <c r="T57" s="24" t="e">
        <f t="shared" si="6"/>
        <v>#NUM!</v>
      </c>
      <c r="U57" s="24" t="e">
        <f t="shared" si="7"/>
        <v>#NUM!</v>
      </c>
      <c r="V57" s="24" t="e">
        <f t="shared" si="8"/>
        <v>#NUM!</v>
      </c>
      <c r="W57" s="24" t="e">
        <f t="shared" si="9"/>
        <v>#NUM!</v>
      </c>
      <c r="X57" s="24" t="e">
        <f t="shared" si="10"/>
        <v>#NUM!</v>
      </c>
      <c r="Y57" s="24" t="e">
        <f t="shared" si="11"/>
        <v>#NUM!</v>
      </c>
      <c r="Z57" s="24" t="e">
        <f t="shared" si="12"/>
        <v>#NUM!</v>
      </c>
      <c r="AA57" s="24" t="str">
        <f t="shared" si="13"/>
        <v/>
      </c>
      <c r="AD57" s="14" t="str">
        <f>IF(OR(G57=""),"",IF(G57&lt;=基準値!M$2=TRUE,"○","×"))</f>
        <v/>
      </c>
      <c r="AE57" s="14" t="str">
        <f>IF(OR(H57=""),"",IF(H57&lt;=基準値!N$2=TRUE,"○","×"))</f>
        <v/>
      </c>
    </row>
    <row r="58" spans="2:31" ht="16.5" customHeight="1" x14ac:dyDescent="0.15">
      <c r="B58" s="92">
        <v>52</v>
      </c>
      <c r="C58" s="38"/>
      <c r="D58" s="46"/>
      <c r="E58" s="46"/>
      <c r="F58" s="39"/>
      <c r="G58" s="40"/>
      <c r="H58" s="41"/>
      <c r="I58" s="42" t="str">
        <f t="shared" si="15"/>
        <v/>
      </c>
      <c r="J58" s="43"/>
      <c r="K58" s="44"/>
      <c r="L58" s="43"/>
      <c r="M58" s="44"/>
      <c r="N58" s="45" t="str">
        <f t="shared" si="14"/>
        <v/>
      </c>
      <c r="O58" s="79" t="e">
        <f>IF(AND(SMALL($P$7:$P$306,ROUNDUP('第四面（別紙）集計'!$E$5/2,0))=MAX($P$7:$P$306),ISNUMBER($N58),$P58=MAX($P$7:$P$306)),"代表&amp;最大",IF($P58=SMALL($P$7:$P$306,ROUNDUP('第四面（別紙）集計'!$E$5/2,0)),"代表",IF($P58=MAX($P$7:$P$306),"最大","")))</f>
        <v>#NUM!</v>
      </c>
      <c r="P58" s="23" t="str">
        <f t="shared" si="2"/>
        <v/>
      </c>
      <c r="Q58" s="24" t="e">
        <f t="shared" si="3"/>
        <v>#NUM!</v>
      </c>
      <c r="R58" s="24" t="e">
        <f t="shared" si="4"/>
        <v>#NUM!</v>
      </c>
      <c r="S58" s="24" t="e">
        <f t="shared" si="5"/>
        <v>#NUM!</v>
      </c>
      <c r="T58" s="24" t="e">
        <f t="shared" si="6"/>
        <v>#NUM!</v>
      </c>
      <c r="U58" s="24" t="e">
        <f t="shared" si="7"/>
        <v>#NUM!</v>
      </c>
      <c r="V58" s="24" t="e">
        <f t="shared" si="8"/>
        <v>#NUM!</v>
      </c>
      <c r="W58" s="24" t="e">
        <f t="shared" si="9"/>
        <v>#NUM!</v>
      </c>
      <c r="X58" s="24" t="e">
        <f t="shared" si="10"/>
        <v>#NUM!</v>
      </c>
      <c r="Y58" s="24" t="e">
        <f t="shared" si="11"/>
        <v>#NUM!</v>
      </c>
      <c r="Z58" s="24" t="e">
        <f t="shared" si="12"/>
        <v>#NUM!</v>
      </c>
      <c r="AA58" s="24" t="str">
        <f t="shared" si="13"/>
        <v/>
      </c>
      <c r="AD58" s="14" t="str">
        <f>IF(OR(G58=""),"",IF(G58&lt;=基準値!M$2=TRUE,"○","×"))</f>
        <v/>
      </c>
      <c r="AE58" s="14" t="str">
        <f>IF(OR(H58=""),"",IF(H58&lt;=基準値!N$2=TRUE,"○","×"))</f>
        <v/>
      </c>
    </row>
    <row r="59" spans="2:31" ht="16.5" customHeight="1" x14ac:dyDescent="0.15">
      <c r="B59" s="92">
        <v>53</v>
      </c>
      <c r="C59" s="38"/>
      <c r="D59" s="46"/>
      <c r="E59" s="46"/>
      <c r="F59" s="39"/>
      <c r="G59" s="40"/>
      <c r="H59" s="47"/>
      <c r="I59" s="42" t="str">
        <f t="shared" si="15"/>
        <v/>
      </c>
      <c r="J59" s="43"/>
      <c r="K59" s="44"/>
      <c r="L59" s="43"/>
      <c r="M59" s="44"/>
      <c r="N59" s="45" t="str">
        <f t="shared" si="14"/>
        <v/>
      </c>
      <c r="O59" s="79" t="e">
        <f>IF(AND(SMALL($P$7:$P$306,ROUNDUP('第四面（別紙）集計'!$E$5/2,0))=MAX($P$7:$P$306),ISNUMBER($N59),$P59=MAX($P$7:$P$306)),"代表&amp;最大",IF($P59=SMALL($P$7:$P$306,ROUNDUP('第四面（別紙）集計'!$E$5/2,0)),"代表",IF($P59=MAX($P$7:$P$306),"最大","")))</f>
        <v>#NUM!</v>
      </c>
      <c r="P59" s="23" t="str">
        <f t="shared" si="2"/>
        <v/>
      </c>
      <c r="Q59" s="24" t="e">
        <f t="shared" si="3"/>
        <v>#NUM!</v>
      </c>
      <c r="R59" s="24" t="e">
        <f t="shared" si="4"/>
        <v>#NUM!</v>
      </c>
      <c r="S59" s="24" t="e">
        <f t="shared" si="5"/>
        <v>#NUM!</v>
      </c>
      <c r="T59" s="24" t="e">
        <f t="shared" si="6"/>
        <v>#NUM!</v>
      </c>
      <c r="U59" s="24" t="e">
        <f t="shared" si="7"/>
        <v>#NUM!</v>
      </c>
      <c r="V59" s="24" t="e">
        <f t="shared" si="8"/>
        <v>#NUM!</v>
      </c>
      <c r="W59" s="24" t="e">
        <f t="shared" si="9"/>
        <v>#NUM!</v>
      </c>
      <c r="X59" s="24" t="e">
        <f t="shared" si="10"/>
        <v>#NUM!</v>
      </c>
      <c r="Y59" s="24" t="e">
        <f t="shared" si="11"/>
        <v>#NUM!</v>
      </c>
      <c r="Z59" s="24" t="e">
        <f t="shared" si="12"/>
        <v>#NUM!</v>
      </c>
      <c r="AA59" s="24" t="str">
        <f t="shared" si="13"/>
        <v/>
      </c>
      <c r="AD59" s="14" t="str">
        <f>IF(OR(G59=""),"",IF(G59&lt;=基準値!M$2=TRUE,"○","×"))</f>
        <v/>
      </c>
      <c r="AE59" s="14" t="str">
        <f>IF(OR(H59=""),"",IF(H59&lt;=基準値!N$2=TRUE,"○","×"))</f>
        <v/>
      </c>
    </row>
    <row r="60" spans="2:31" ht="16.5" customHeight="1" x14ac:dyDescent="0.15">
      <c r="B60" s="92">
        <v>54</v>
      </c>
      <c r="C60" s="38"/>
      <c r="D60" s="46"/>
      <c r="E60" s="46"/>
      <c r="F60" s="39"/>
      <c r="G60" s="40"/>
      <c r="H60" s="47"/>
      <c r="I60" s="42" t="str">
        <f t="shared" si="15"/>
        <v/>
      </c>
      <c r="J60" s="43"/>
      <c r="K60" s="44"/>
      <c r="L60" s="43"/>
      <c r="M60" s="44"/>
      <c r="N60" s="45" t="str">
        <f t="shared" si="14"/>
        <v/>
      </c>
      <c r="O60" s="79" t="e">
        <f>IF(AND(SMALL($P$7:$P$306,ROUNDUP('第四面（別紙）集計'!$E$5/2,0))=MAX($P$7:$P$306),ISNUMBER($N60),$P60=MAX($P$7:$P$306)),"代表&amp;最大",IF($P60=SMALL($P$7:$P$306,ROUNDUP('第四面（別紙）集計'!$E$5/2,0)),"代表",IF($P60=MAX($P$7:$P$306),"最大","")))</f>
        <v>#NUM!</v>
      </c>
      <c r="P60" s="23" t="str">
        <f t="shared" si="2"/>
        <v/>
      </c>
      <c r="Q60" s="24" t="e">
        <f t="shared" si="3"/>
        <v>#NUM!</v>
      </c>
      <c r="R60" s="24" t="e">
        <f t="shared" si="4"/>
        <v>#NUM!</v>
      </c>
      <c r="S60" s="24" t="e">
        <f t="shared" si="5"/>
        <v>#NUM!</v>
      </c>
      <c r="T60" s="24" t="e">
        <f t="shared" si="6"/>
        <v>#NUM!</v>
      </c>
      <c r="U60" s="24" t="e">
        <f t="shared" si="7"/>
        <v>#NUM!</v>
      </c>
      <c r="V60" s="24" t="e">
        <f t="shared" si="8"/>
        <v>#NUM!</v>
      </c>
      <c r="W60" s="24" t="e">
        <f t="shared" si="9"/>
        <v>#NUM!</v>
      </c>
      <c r="X60" s="24" t="e">
        <f t="shared" si="10"/>
        <v>#NUM!</v>
      </c>
      <c r="Y60" s="24" t="e">
        <f t="shared" si="11"/>
        <v>#NUM!</v>
      </c>
      <c r="Z60" s="24" t="e">
        <f t="shared" si="12"/>
        <v>#NUM!</v>
      </c>
      <c r="AA60" s="24" t="str">
        <f t="shared" si="13"/>
        <v/>
      </c>
      <c r="AD60" s="14" t="str">
        <f>IF(OR(G60=""),"",IF(G60&lt;=基準値!M$2=TRUE,"○","×"))</f>
        <v/>
      </c>
      <c r="AE60" s="14" t="str">
        <f>IF(OR(H60=""),"",IF(H60&lt;=基準値!N$2=TRUE,"○","×"))</f>
        <v/>
      </c>
    </row>
    <row r="61" spans="2:31" ht="16.5" customHeight="1" x14ac:dyDescent="0.15">
      <c r="B61" s="91">
        <v>55</v>
      </c>
      <c r="C61" s="38"/>
      <c r="D61" s="37"/>
      <c r="E61" s="37"/>
      <c r="F61" s="39"/>
      <c r="G61" s="40"/>
      <c r="H61" s="41"/>
      <c r="I61" s="42" t="str">
        <f t="shared" si="15"/>
        <v/>
      </c>
      <c r="J61" s="43"/>
      <c r="K61" s="44"/>
      <c r="L61" s="43"/>
      <c r="M61" s="44"/>
      <c r="N61" s="45" t="str">
        <f t="shared" si="14"/>
        <v/>
      </c>
      <c r="O61" s="79" t="e">
        <f>IF(AND(SMALL($P$7:$P$306,ROUNDUP('第四面（別紙）集計'!$E$5/2,0))=MAX($P$7:$P$306),ISNUMBER($N61),$P61=MAX($P$7:$P$306)),"代表&amp;最大",IF($P61=SMALL($P$7:$P$306,ROUNDUP('第四面（別紙）集計'!$E$5/2,0)),"代表",IF($P61=MAX($P$7:$P$306),"最大","")))</f>
        <v>#NUM!</v>
      </c>
      <c r="P61" s="23" t="str">
        <f t="shared" si="2"/>
        <v/>
      </c>
      <c r="Q61" s="24" t="e">
        <f t="shared" si="3"/>
        <v>#NUM!</v>
      </c>
      <c r="R61" s="24" t="e">
        <f t="shared" si="4"/>
        <v>#NUM!</v>
      </c>
      <c r="S61" s="24" t="e">
        <f t="shared" si="5"/>
        <v>#NUM!</v>
      </c>
      <c r="T61" s="24" t="e">
        <f t="shared" si="6"/>
        <v>#NUM!</v>
      </c>
      <c r="U61" s="24" t="e">
        <f t="shared" si="7"/>
        <v>#NUM!</v>
      </c>
      <c r="V61" s="24" t="e">
        <f t="shared" si="8"/>
        <v>#NUM!</v>
      </c>
      <c r="W61" s="24" t="e">
        <f t="shared" si="9"/>
        <v>#NUM!</v>
      </c>
      <c r="X61" s="24" t="e">
        <f t="shared" si="10"/>
        <v>#NUM!</v>
      </c>
      <c r="Y61" s="24" t="e">
        <f t="shared" si="11"/>
        <v>#NUM!</v>
      </c>
      <c r="Z61" s="24" t="e">
        <f t="shared" si="12"/>
        <v>#NUM!</v>
      </c>
      <c r="AA61" s="24" t="str">
        <f t="shared" si="13"/>
        <v/>
      </c>
      <c r="AD61" s="14" t="str">
        <f>IF(OR(G61=""),"",IF(G61&lt;=基準値!M$2=TRUE,"○","×"))</f>
        <v/>
      </c>
      <c r="AE61" s="14" t="str">
        <f>IF(OR(H61=""),"",IF(H61&lt;=基準値!N$2=TRUE,"○","×"))</f>
        <v/>
      </c>
    </row>
    <row r="62" spans="2:31" ht="16.5" customHeight="1" x14ac:dyDescent="0.15">
      <c r="B62" s="92">
        <v>56</v>
      </c>
      <c r="C62" s="38"/>
      <c r="D62" s="46"/>
      <c r="E62" s="46"/>
      <c r="F62" s="39"/>
      <c r="G62" s="40"/>
      <c r="H62" s="47"/>
      <c r="I62" s="42" t="str">
        <f t="shared" si="15"/>
        <v/>
      </c>
      <c r="J62" s="43"/>
      <c r="K62" s="44"/>
      <c r="L62" s="43"/>
      <c r="M62" s="44"/>
      <c r="N62" s="45" t="str">
        <f t="shared" si="14"/>
        <v/>
      </c>
      <c r="O62" s="79" t="e">
        <f>IF(AND(SMALL($P$7:$P$306,ROUNDUP('第四面（別紙）集計'!$E$5/2,0))=MAX($P$7:$P$306),ISNUMBER($N62),$P62=MAX($P$7:$P$306)),"代表&amp;最大",IF($P62=SMALL($P$7:$P$306,ROUNDUP('第四面（別紙）集計'!$E$5/2,0)),"代表",IF($P62=MAX($P$7:$P$306),"最大","")))</f>
        <v>#NUM!</v>
      </c>
      <c r="P62" s="23" t="str">
        <f t="shared" si="2"/>
        <v/>
      </c>
      <c r="Q62" s="24" t="e">
        <f t="shared" si="3"/>
        <v>#NUM!</v>
      </c>
      <c r="R62" s="24" t="e">
        <f t="shared" si="4"/>
        <v>#NUM!</v>
      </c>
      <c r="S62" s="24" t="e">
        <f t="shared" si="5"/>
        <v>#NUM!</v>
      </c>
      <c r="T62" s="24" t="e">
        <f t="shared" si="6"/>
        <v>#NUM!</v>
      </c>
      <c r="U62" s="24" t="e">
        <f t="shared" si="7"/>
        <v>#NUM!</v>
      </c>
      <c r="V62" s="24" t="e">
        <f t="shared" si="8"/>
        <v>#NUM!</v>
      </c>
      <c r="W62" s="24" t="e">
        <f t="shared" si="9"/>
        <v>#NUM!</v>
      </c>
      <c r="X62" s="24" t="e">
        <f t="shared" si="10"/>
        <v>#NUM!</v>
      </c>
      <c r="Y62" s="24" t="e">
        <f t="shared" si="11"/>
        <v>#NUM!</v>
      </c>
      <c r="Z62" s="24" t="e">
        <f t="shared" si="12"/>
        <v>#NUM!</v>
      </c>
      <c r="AA62" s="24" t="str">
        <f t="shared" si="13"/>
        <v/>
      </c>
      <c r="AD62" s="14" t="str">
        <f>IF(OR(G62=""),"",IF(G62&lt;=基準値!M$2=TRUE,"○","×"))</f>
        <v/>
      </c>
      <c r="AE62" s="14" t="str">
        <f>IF(OR(H62=""),"",IF(H62&lt;=基準値!N$2=TRUE,"○","×"))</f>
        <v/>
      </c>
    </row>
    <row r="63" spans="2:31" ht="16.5" customHeight="1" x14ac:dyDescent="0.15">
      <c r="B63" s="92">
        <v>57</v>
      </c>
      <c r="C63" s="38"/>
      <c r="D63" s="46"/>
      <c r="E63" s="46"/>
      <c r="F63" s="39"/>
      <c r="G63" s="40"/>
      <c r="H63" s="47"/>
      <c r="I63" s="42" t="str">
        <f t="shared" si="15"/>
        <v/>
      </c>
      <c r="J63" s="43"/>
      <c r="K63" s="44"/>
      <c r="L63" s="43"/>
      <c r="M63" s="44"/>
      <c r="N63" s="45" t="str">
        <f t="shared" si="14"/>
        <v/>
      </c>
      <c r="O63" s="79" t="e">
        <f>IF(AND(SMALL($P$7:$P$306,ROUNDUP('第四面（別紙）集計'!$E$5/2,0))=MAX($P$7:$P$306),ISNUMBER($N63),$P63=MAX($P$7:$P$306)),"代表&amp;最大",IF($P63=SMALL($P$7:$P$306,ROUNDUP('第四面（別紙）集計'!$E$5/2,0)),"代表",IF($P63=MAX($P$7:$P$306),"最大","")))</f>
        <v>#NUM!</v>
      </c>
      <c r="P63" s="23" t="str">
        <f t="shared" si="2"/>
        <v/>
      </c>
      <c r="Q63" s="24" t="e">
        <f t="shared" si="3"/>
        <v>#NUM!</v>
      </c>
      <c r="R63" s="24" t="e">
        <f t="shared" si="4"/>
        <v>#NUM!</v>
      </c>
      <c r="S63" s="24" t="e">
        <f t="shared" si="5"/>
        <v>#NUM!</v>
      </c>
      <c r="T63" s="24" t="e">
        <f t="shared" si="6"/>
        <v>#NUM!</v>
      </c>
      <c r="U63" s="24" t="e">
        <f t="shared" si="7"/>
        <v>#NUM!</v>
      </c>
      <c r="V63" s="24" t="e">
        <f t="shared" si="8"/>
        <v>#NUM!</v>
      </c>
      <c r="W63" s="24" t="e">
        <f t="shared" si="9"/>
        <v>#NUM!</v>
      </c>
      <c r="X63" s="24" t="e">
        <f t="shared" si="10"/>
        <v>#NUM!</v>
      </c>
      <c r="Y63" s="24" t="e">
        <f t="shared" si="11"/>
        <v>#NUM!</v>
      </c>
      <c r="Z63" s="24" t="e">
        <f t="shared" si="12"/>
        <v>#NUM!</v>
      </c>
      <c r="AA63" s="24" t="str">
        <f t="shared" si="13"/>
        <v/>
      </c>
      <c r="AD63" s="14" t="str">
        <f>IF(OR(G63=""),"",IF(G63&lt;=基準値!M$2=TRUE,"○","×"))</f>
        <v/>
      </c>
      <c r="AE63" s="14" t="str">
        <f>IF(OR(H63=""),"",IF(H63&lt;=基準値!N$2=TRUE,"○","×"))</f>
        <v/>
      </c>
    </row>
    <row r="64" spans="2:31" ht="16.5" customHeight="1" x14ac:dyDescent="0.15">
      <c r="B64" s="92">
        <v>58</v>
      </c>
      <c r="C64" s="38"/>
      <c r="D64" s="46"/>
      <c r="E64" s="46"/>
      <c r="F64" s="39"/>
      <c r="G64" s="40"/>
      <c r="H64" s="47"/>
      <c r="I64" s="42" t="str">
        <f t="shared" si="15"/>
        <v/>
      </c>
      <c r="J64" s="43"/>
      <c r="K64" s="44"/>
      <c r="L64" s="43"/>
      <c r="M64" s="44"/>
      <c r="N64" s="45" t="str">
        <f t="shared" si="14"/>
        <v/>
      </c>
      <c r="O64" s="79" t="e">
        <f>IF(AND(SMALL($P$7:$P$306,ROUNDUP('第四面（別紙）集計'!$E$5/2,0))=MAX($P$7:$P$306),ISNUMBER($N64),$P64=MAX($P$7:$P$306)),"代表&amp;最大",IF($P64=SMALL($P$7:$P$306,ROUNDUP('第四面（別紙）集計'!$E$5/2,0)),"代表",IF($P64=MAX($P$7:$P$306),"最大","")))</f>
        <v>#NUM!</v>
      </c>
      <c r="P64" s="23" t="str">
        <f t="shared" si="2"/>
        <v/>
      </c>
      <c r="Q64" s="24" t="e">
        <f t="shared" si="3"/>
        <v>#NUM!</v>
      </c>
      <c r="R64" s="24" t="e">
        <f t="shared" si="4"/>
        <v>#NUM!</v>
      </c>
      <c r="S64" s="24" t="e">
        <f t="shared" si="5"/>
        <v>#NUM!</v>
      </c>
      <c r="T64" s="24" t="e">
        <f t="shared" si="6"/>
        <v>#NUM!</v>
      </c>
      <c r="U64" s="24" t="e">
        <f t="shared" si="7"/>
        <v>#NUM!</v>
      </c>
      <c r="V64" s="24" t="e">
        <f t="shared" si="8"/>
        <v>#NUM!</v>
      </c>
      <c r="W64" s="24" t="e">
        <f t="shared" si="9"/>
        <v>#NUM!</v>
      </c>
      <c r="X64" s="24" t="e">
        <f t="shared" si="10"/>
        <v>#NUM!</v>
      </c>
      <c r="Y64" s="24" t="e">
        <f t="shared" si="11"/>
        <v>#NUM!</v>
      </c>
      <c r="Z64" s="24" t="e">
        <f t="shared" si="12"/>
        <v>#NUM!</v>
      </c>
      <c r="AA64" s="24" t="str">
        <f t="shared" si="13"/>
        <v/>
      </c>
      <c r="AD64" s="14" t="str">
        <f>IF(OR(G64=""),"",IF(G64&lt;=基準値!M$2=TRUE,"○","×"))</f>
        <v/>
      </c>
      <c r="AE64" s="14" t="str">
        <f>IF(OR(H64=""),"",IF(H64&lt;=基準値!N$2=TRUE,"○","×"))</f>
        <v/>
      </c>
    </row>
    <row r="65" spans="2:31" ht="16.5" customHeight="1" x14ac:dyDescent="0.15">
      <c r="B65" s="92">
        <v>59</v>
      </c>
      <c r="C65" s="38"/>
      <c r="D65" s="46"/>
      <c r="E65" s="46"/>
      <c r="F65" s="39"/>
      <c r="G65" s="40"/>
      <c r="H65" s="47"/>
      <c r="I65" s="42" t="str">
        <f t="shared" si="15"/>
        <v/>
      </c>
      <c r="J65" s="43"/>
      <c r="K65" s="44"/>
      <c r="L65" s="43"/>
      <c r="M65" s="44"/>
      <c r="N65" s="45" t="str">
        <f t="shared" si="14"/>
        <v/>
      </c>
      <c r="O65" s="79" t="e">
        <f>IF(AND(SMALL($P$7:$P$306,ROUNDUP('第四面（別紙）集計'!$E$5/2,0))=MAX($P$7:$P$306),ISNUMBER($N65),$P65=MAX($P$7:$P$306)),"代表&amp;最大",IF($P65=SMALL($P$7:$P$306,ROUNDUP('第四面（別紙）集計'!$E$5/2,0)),"代表",IF($P65=MAX($P$7:$P$306),"最大","")))</f>
        <v>#NUM!</v>
      </c>
      <c r="P65" s="23" t="str">
        <f t="shared" si="2"/>
        <v/>
      </c>
      <c r="Q65" s="24" t="e">
        <f t="shared" si="3"/>
        <v>#NUM!</v>
      </c>
      <c r="R65" s="24" t="e">
        <f t="shared" si="4"/>
        <v>#NUM!</v>
      </c>
      <c r="S65" s="24" t="e">
        <f t="shared" si="5"/>
        <v>#NUM!</v>
      </c>
      <c r="T65" s="24" t="e">
        <f t="shared" si="6"/>
        <v>#NUM!</v>
      </c>
      <c r="U65" s="24" t="e">
        <f t="shared" si="7"/>
        <v>#NUM!</v>
      </c>
      <c r="V65" s="24" t="e">
        <f t="shared" si="8"/>
        <v>#NUM!</v>
      </c>
      <c r="W65" s="24" t="e">
        <f t="shared" si="9"/>
        <v>#NUM!</v>
      </c>
      <c r="X65" s="24" t="e">
        <f t="shared" si="10"/>
        <v>#NUM!</v>
      </c>
      <c r="Y65" s="24" t="e">
        <f t="shared" si="11"/>
        <v>#NUM!</v>
      </c>
      <c r="Z65" s="24" t="e">
        <f t="shared" si="12"/>
        <v>#NUM!</v>
      </c>
      <c r="AA65" s="24" t="str">
        <f t="shared" si="13"/>
        <v/>
      </c>
      <c r="AD65" s="14" t="str">
        <f>IF(OR(G65=""),"",IF(G65&lt;=基準値!M$2=TRUE,"○","×"))</f>
        <v/>
      </c>
      <c r="AE65" s="14" t="str">
        <f>IF(OR(H65=""),"",IF(H65&lt;=基準値!N$2=TRUE,"○","×"))</f>
        <v/>
      </c>
    </row>
    <row r="66" spans="2:31" ht="16.5" customHeight="1" x14ac:dyDescent="0.15">
      <c r="B66" s="92">
        <v>60</v>
      </c>
      <c r="C66" s="38"/>
      <c r="D66" s="46"/>
      <c r="E66" s="46"/>
      <c r="F66" s="39"/>
      <c r="G66" s="40"/>
      <c r="H66" s="47"/>
      <c r="I66" s="42" t="str">
        <f t="shared" si="15"/>
        <v/>
      </c>
      <c r="J66" s="43"/>
      <c r="K66" s="44"/>
      <c r="L66" s="43"/>
      <c r="M66" s="44"/>
      <c r="N66" s="45" t="str">
        <f t="shared" si="14"/>
        <v/>
      </c>
      <c r="O66" s="79" t="e">
        <f>IF(AND(SMALL($P$7:$P$306,ROUNDUP('第四面（別紙）集計'!$E$5/2,0))=MAX($P$7:$P$306),ISNUMBER($N66),$P66=MAX($P$7:$P$306)),"代表&amp;最大",IF($P66=SMALL($P$7:$P$306,ROUNDUP('第四面（別紙）集計'!$E$5/2,0)),"代表",IF($P66=MAX($P$7:$P$306),"最大","")))</f>
        <v>#NUM!</v>
      </c>
      <c r="P66" s="23" t="str">
        <f t="shared" si="2"/>
        <v/>
      </c>
      <c r="Q66" s="24" t="e">
        <f t="shared" si="3"/>
        <v>#NUM!</v>
      </c>
      <c r="R66" s="24" t="e">
        <f t="shared" si="4"/>
        <v>#NUM!</v>
      </c>
      <c r="S66" s="24" t="e">
        <f t="shared" si="5"/>
        <v>#NUM!</v>
      </c>
      <c r="T66" s="24" t="e">
        <f t="shared" si="6"/>
        <v>#NUM!</v>
      </c>
      <c r="U66" s="24" t="e">
        <f t="shared" si="7"/>
        <v>#NUM!</v>
      </c>
      <c r="V66" s="24" t="e">
        <f t="shared" si="8"/>
        <v>#NUM!</v>
      </c>
      <c r="W66" s="24" t="e">
        <f t="shared" si="9"/>
        <v>#NUM!</v>
      </c>
      <c r="X66" s="24" t="e">
        <f t="shared" si="10"/>
        <v>#NUM!</v>
      </c>
      <c r="Y66" s="24" t="e">
        <f t="shared" si="11"/>
        <v>#NUM!</v>
      </c>
      <c r="Z66" s="24" t="e">
        <f t="shared" si="12"/>
        <v>#NUM!</v>
      </c>
      <c r="AA66" s="24" t="str">
        <f t="shared" si="13"/>
        <v/>
      </c>
      <c r="AD66" s="14" t="str">
        <f>IF(OR(G66=""),"",IF(G66&lt;=基準値!M$2=TRUE,"○","×"))</f>
        <v/>
      </c>
      <c r="AE66" s="14" t="str">
        <f>IF(OR(H66=""),"",IF(H66&lt;=基準値!N$2=TRUE,"○","×"))</f>
        <v/>
      </c>
    </row>
    <row r="67" spans="2:31" ht="16.5" customHeight="1" x14ac:dyDescent="0.15">
      <c r="B67" s="92">
        <v>61</v>
      </c>
      <c r="C67" s="38"/>
      <c r="D67" s="46"/>
      <c r="E67" s="46"/>
      <c r="F67" s="39"/>
      <c r="G67" s="40"/>
      <c r="H67" s="41"/>
      <c r="I67" s="42" t="str">
        <f t="shared" si="15"/>
        <v/>
      </c>
      <c r="J67" s="43"/>
      <c r="K67" s="44"/>
      <c r="L67" s="43"/>
      <c r="M67" s="44"/>
      <c r="N67" s="45" t="str">
        <f t="shared" si="14"/>
        <v/>
      </c>
      <c r="O67" s="79" t="e">
        <f>IF(AND(SMALL($P$7:$P$306,ROUNDUP('第四面（別紙）集計'!$E$5/2,0))=MAX($P$7:$P$306),ISNUMBER($N67),$P67=MAX($P$7:$P$306)),"代表&amp;最大",IF($P67=SMALL($P$7:$P$306,ROUNDUP('第四面（別紙）集計'!$E$5/2,0)),"代表",IF($P67=MAX($P$7:$P$306),"最大","")))</f>
        <v>#NUM!</v>
      </c>
      <c r="P67" s="23" t="str">
        <f t="shared" si="2"/>
        <v/>
      </c>
      <c r="Q67" s="24" t="e">
        <f t="shared" si="3"/>
        <v>#NUM!</v>
      </c>
      <c r="R67" s="24" t="e">
        <f t="shared" si="4"/>
        <v>#NUM!</v>
      </c>
      <c r="S67" s="24" t="e">
        <f t="shared" si="5"/>
        <v>#NUM!</v>
      </c>
      <c r="T67" s="24" t="e">
        <f t="shared" si="6"/>
        <v>#NUM!</v>
      </c>
      <c r="U67" s="24" t="e">
        <f t="shared" si="7"/>
        <v>#NUM!</v>
      </c>
      <c r="V67" s="24" t="e">
        <f t="shared" si="8"/>
        <v>#NUM!</v>
      </c>
      <c r="W67" s="24" t="e">
        <f t="shared" si="9"/>
        <v>#NUM!</v>
      </c>
      <c r="X67" s="24" t="e">
        <f t="shared" si="10"/>
        <v>#NUM!</v>
      </c>
      <c r="Y67" s="24" t="e">
        <f t="shared" si="11"/>
        <v>#NUM!</v>
      </c>
      <c r="Z67" s="24" t="e">
        <f t="shared" si="12"/>
        <v>#NUM!</v>
      </c>
      <c r="AA67" s="24" t="str">
        <f t="shared" si="13"/>
        <v/>
      </c>
      <c r="AD67" s="14" t="str">
        <f>IF(OR(G67=""),"",IF(G67&lt;=基準値!M$2=TRUE,"○","×"))</f>
        <v/>
      </c>
      <c r="AE67" s="14" t="str">
        <f>IF(OR(H67=""),"",IF(H67&lt;=基準値!N$2=TRUE,"○","×"))</f>
        <v/>
      </c>
    </row>
    <row r="68" spans="2:31" ht="16.5" customHeight="1" x14ac:dyDescent="0.15">
      <c r="B68" s="92">
        <v>62</v>
      </c>
      <c r="C68" s="38"/>
      <c r="D68" s="46"/>
      <c r="E68" s="46"/>
      <c r="F68" s="39"/>
      <c r="G68" s="40"/>
      <c r="H68" s="47"/>
      <c r="I68" s="42" t="str">
        <f t="shared" si="15"/>
        <v/>
      </c>
      <c r="J68" s="43"/>
      <c r="K68" s="44"/>
      <c r="L68" s="43"/>
      <c r="M68" s="44"/>
      <c r="N68" s="45" t="str">
        <f t="shared" si="14"/>
        <v/>
      </c>
      <c r="O68" s="79" t="e">
        <f>IF(AND(SMALL($P$7:$P$306,ROUNDUP('第四面（別紙）集計'!$E$5/2,0))=MAX($P$7:$P$306),ISNUMBER($N68),$P68=MAX($P$7:$P$306)),"代表&amp;最大",IF($P68=SMALL($P$7:$P$306,ROUNDUP('第四面（別紙）集計'!$E$5/2,0)),"代表",IF($P68=MAX($P$7:$P$306),"最大","")))</f>
        <v>#NUM!</v>
      </c>
      <c r="P68" s="23" t="str">
        <f t="shared" si="2"/>
        <v/>
      </c>
      <c r="Q68" s="24" t="e">
        <f t="shared" si="3"/>
        <v>#NUM!</v>
      </c>
      <c r="R68" s="24" t="e">
        <f t="shared" si="4"/>
        <v>#NUM!</v>
      </c>
      <c r="S68" s="24" t="e">
        <f t="shared" si="5"/>
        <v>#NUM!</v>
      </c>
      <c r="T68" s="24" t="e">
        <f t="shared" si="6"/>
        <v>#NUM!</v>
      </c>
      <c r="U68" s="24" t="e">
        <f t="shared" si="7"/>
        <v>#NUM!</v>
      </c>
      <c r="V68" s="24" t="e">
        <f t="shared" si="8"/>
        <v>#NUM!</v>
      </c>
      <c r="W68" s="24" t="e">
        <f t="shared" si="9"/>
        <v>#NUM!</v>
      </c>
      <c r="X68" s="24" t="e">
        <f t="shared" si="10"/>
        <v>#NUM!</v>
      </c>
      <c r="Y68" s="24" t="e">
        <f t="shared" si="11"/>
        <v>#NUM!</v>
      </c>
      <c r="Z68" s="24" t="e">
        <f t="shared" si="12"/>
        <v>#NUM!</v>
      </c>
      <c r="AA68" s="24" t="str">
        <f t="shared" si="13"/>
        <v/>
      </c>
      <c r="AD68" s="14" t="str">
        <f>IF(OR(G68=""),"",IF(G68&lt;=基準値!M$2=TRUE,"○","×"))</f>
        <v/>
      </c>
      <c r="AE68" s="14" t="str">
        <f>IF(OR(H68=""),"",IF(H68&lt;=基準値!N$2=TRUE,"○","×"))</f>
        <v/>
      </c>
    </row>
    <row r="69" spans="2:31" ht="16.5" customHeight="1" x14ac:dyDescent="0.15">
      <c r="B69" s="92">
        <v>63</v>
      </c>
      <c r="C69" s="38"/>
      <c r="D69" s="46"/>
      <c r="E69" s="46"/>
      <c r="F69" s="39"/>
      <c r="G69" s="40"/>
      <c r="H69" s="47"/>
      <c r="I69" s="42" t="str">
        <f t="shared" si="15"/>
        <v/>
      </c>
      <c r="J69" s="43"/>
      <c r="K69" s="44"/>
      <c r="L69" s="43"/>
      <c r="M69" s="44"/>
      <c r="N69" s="45" t="str">
        <f t="shared" si="14"/>
        <v/>
      </c>
      <c r="O69" s="79" t="e">
        <f>IF(AND(SMALL($P$7:$P$306,ROUNDUP('第四面（別紙）集計'!$E$5/2,0))=MAX($P$7:$P$306),ISNUMBER($N69),$P69=MAX($P$7:$P$306)),"代表&amp;最大",IF($P69=SMALL($P$7:$P$306,ROUNDUP('第四面（別紙）集計'!$E$5/2,0)),"代表",IF($P69=MAX($P$7:$P$306),"最大","")))</f>
        <v>#NUM!</v>
      </c>
      <c r="P69" s="23" t="str">
        <f t="shared" si="2"/>
        <v/>
      </c>
      <c r="Q69" s="24" t="e">
        <f t="shared" si="3"/>
        <v>#NUM!</v>
      </c>
      <c r="R69" s="24" t="e">
        <f t="shared" si="4"/>
        <v>#NUM!</v>
      </c>
      <c r="S69" s="24" t="e">
        <f t="shared" si="5"/>
        <v>#NUM!</v>
      </c>
      <c r="T69" s="24" t="e">
        <f t="shared" si="6"/>
        <v>#NUM!</v>
      </c>
      <c r="U69" s="24" t="e">
        <f t="shared" si="7"/>
        <v>#NUM!</v>
      </c>
      <c r="V69" s="24" t="e">
        <f t="shared" si="8"/>
        <v>#NUM!</v>
      </c>
      <c r="W69" s="24" t="e">
        <f t="shared" si="9"/>
        <v>#NUM!</v>
      </c>
      <c r="X69" s="24" t="e">
        <f t="shared" si="10"/>
        <v>#NUM!</v>
      </c>
      <c r="Y69" s="24" t="e">
        <f t="shared" si="11"/>
        <v>#NUM!</v>
      </c>
      <c r="Z69" s="24" t="e">
        <f t="shared" si="12"/>
        <v>#NUM!</v>
      </c>
      <c r="AA69" s="24" t="str">
        <f t="shared" si="13"/>
        <v/>
      </c>
      <c r="AD69" s="14" t="str">
        <f>IF(OR(G69=""),"",IF(G69&lt;=基準値!M$2=TRUE,"○","×"))</f>
        <v/>
      </c>
      <c r="AE69" s="14" t="str">
        <f>IF(OR(H69=""),"",IF(H69&lt;=基準値!N$2=TRUE,"○","×"))</f>
        <v/>
      </c>
    </row>
    <row r="70" spans="2:31" ht="16.5" customHeight="1" x14ac:dyDescent="0.15">
      <c r="B70" s="91">
        <v>64</v>
      </c>
      <c r="C70" s="38"/>
      <c r="D70" s="37"/>
      <c r="E70" s="37"/>
      <c r="F70" s="39"/>
      <c r="G70" s="40"/>
      <c r="H70" s="41"/>
      <c r="I70" s="42" t="str">
        <f t="shared" si="15"/>
        <v/>
      </c>
      <c r="J70" s="43"/>
      <c r="K70" s="44"/>
      <c r="L70" s="43"/>
      <c r="M70" s="44"/>
      <c r="N70" s="45" t="str">
        <f t="shared" si="14"/>
        <v/>
      </c>
      <c r="O70" s="79" t="e">
        <f>IF(AND(SMALL($P$7:$P$306,ROUNDUP('第四面（別紙）集計'!$E$5/2,0))=MAX($P$7:$P$306),ISNUMBER($N70),$P70=MAX($P$7:$P$306)),"代表&amp;最大",IF($P70=SMALL($P$7:$P$306,ROUNDUP('第四面（別紙）集計'!$E$5/2,0)),"代表",IF($P70=MAX($P$7:$P$306),"最大","")))</f>
        <v>#NUM!</v>
      </c>
      <c r="P70" s="23" t="str">
        <f t="shared" si="2"/>
        <v/>
      </c>
      <c r="Q70" s="24" t="e">
        <f t="shared" si="3"/>
        <v>#NUM!</v>
      </c>
      <c r="R70" s="24" t="e">
        <f t="shared" si="4"/>
        <v>#NUM!</v>
      </c>
      <c r="S70" s="24" t="e">
        <f t="shared" si="5"/>
        <v>#NUM!</v>
      </c>
      <c r="T70" s="24" t="e">
        <f t="shared" si="6"/>
        <v>#NUM!</v>
      </c>
      <c r="U70" s="24" t="e">
        <f t="shared" si="7"/>
        <v>#NUM!</v>
      </c>
      <c r="V70" s="24" t="e">
        <f t="shared" si="8"/>
        <v>#NUM!</v>
      </c>
      <c r="W70" s="24" t="e">
        <f t="shared" si="9"/>
        <v>#NUM!</v>
      </c>
      <c r="X70" s="24" t="e">
        <f t="shared" si="10"/>
        <v>#NUM!</v>
      </c>
      <c r="Y70" s="24" t="e">
        <f t="shared" si="11"/>
        <v>#NUM!</v>
      </c>
      <c r="Z70" s="24" t="e">
        <f t="shared" si="12"/>
        <v>#NUM!</v>
      </c>
      <c r="AA70" s="24" t="str">
        <f t="shared" si="13"/>
        <v/>
      </c>
      <c r="AD70" s="14" t="str">
        <f>IF(OR(G70=""),"",IF(G70&lt;=基準値!M$2=TRUE,"○","×"))</f>
        <v/>
      </c>
      <c r="AE70" s="14" t="str">
        <f>IF(OR(H70=""),"",IF(H70&lt;=基準値!N$2=TRUE,"○","×"))</f>
        <v/>
      </c>
    </row>
    <row r="71" spans="2:31" ht="16.5" customHeight="1" x14ac:dyDescent="0.15">
      <c r="B71" s="92">
        <v>65</v>
      </c>
      <c r="C71" s="38"/>
      <c r="D71" s="46"/>
      <c r="E71" s="46"/>
      <c r="F71" s="39"/>
      <c r="G71" s="40"/>
      <c r="H71" s="47"/>
      <c r="I71" s="42" t="str">
        <f t="shared" ref="I71:I100" si="16">IF(AD71="","",IF(AND(AD71="○",AE71="○"),"○","×"))</f>
        <v/>
      </c>
      <c r="J71" s="43"/>
      <c r="K71" s="44"/>
      <c r="L71" s="43"/>
      <c r="M71" s="44"/>
      <c r="N71" s="45" t="str">
        <f t="shared" si="14"/>
        <v/>
      </c>
      <c r="O71" s="79" t="e">
        <f>IF(AND(SMALL($P$7:$P$306,ROUNDUP('第四面（別紙）集計'!$E$5/2,0))=MAX($P$7:$P$306),ISNUMBER($N71),$P71=MAX($P$7:$P$306)),"代表&amp;最大",IF($P71=SMALL($P$7:$P$306,ROUNDUP('第四面（別紙）集計'!$E$5/2,0)),"代表",IF($P71=MAX($P$7:$P$306),"最大","")))</f>
        <v>#NUM!</v>
      </c>
      <c r="P71" s="23" t="str">
        <f t="shared" si="2"/>
        <v/>
      </c>
      <c r="Q71" s="24" t="e">
        <f t="shared" si="3"/>
        <v>#NUM!</v>
      </c>
      <c r="R71" s="24" t="e">
        <f t="shared" si="4"/>
        <v>#NUM!</v>
      </c>
      <c r="S71" s="24" t="e">
        <f t="shared" si="5"/>
        <v>#NUM!</v>
      </c>
      <c r="T71" s="24" t="e">
        <f t="shared" si="6"/>
        <v>#NUM!</v>
      </c>
      <c r="U71" s="24" t="e">
        <f t="shared" si="7"/>
        <v>#NUM!</v>
      </c>
      <c r="V71" s="24" t="e">
        <f t="shared" si="8"/>
        <v>#NUM!</v>
      </c>
      <c r="W71" s="24" t="e">
        <f t="shared" si="9"/>
        <v>#NUM!</v>
      </c>
      <c r="X71" s="24" t="e">
        <f t="shared" si="10"/>
        <v>#NUM!</v>
      </c>
      <c r="Y71" s="24" t="e">
        <f t="shared" si="11"/>
        <v>#NUM!</v>
      </c>
      <c r="Z71" s="24" t="e">
        <f t="shared" si="12"/>
        <v>#NUM!</v>
      </c>
      <c r="AA71" s="24" t="str">
        <f t="shared" si="13"/>
        <v/>
      </c>
      <c r="AD71" s="14" t="str">
        <f>IF(OR(G71=""),"",IF(G71&lt;=基準値!M$2=TRUE,"○","×"))</f>
        <v/>
      </c>
      <c r="AE71" s="14" t="str">
        <f>IF(OR(H71=""),"",IF(H71&lt;=基準値!N$2=TRUE,"○","×"))</f>
        <v/>
      </c>
    </row>
    <row r="72" spans="2:31" ht="16.5" customHeight="1" x14ac:dyDescent="0.15">
      <c r="B72" s="92">
        <v>66</v>
      </c>
      <c r="C72" s="38"/>
      <c r="D72" s="46"/>
      <c r="E72" s="46"/>
      <c r="F72" s="39"/>
      <c r="G72" s="40"/>
      <c r="H72" s="47"/>
      <c r="I72" s="42" t="str">
        <f t="shared" si="16"/>
        <v/>
      </c>
      <c r="J72" s="43"/>
      <c r="K72" s="44"/>
      <c r="L72" s="43"/>
      <c r="M72" s="44"/>
      <c r="N72" s="45" t="str">
        <f t="shared" si="14"/>
        <v/>
      </c>
      <c r="O72" s="79" t="e">
        <f>IF(AND(SMALL($P$7:$P$306,ROUNDUP('第四面（別紙）集計'!$E$5/2,0))=MAX($P$7:$P$306),ISNUMBER($N72),$P72=MAX($P$7:$P$306)),"代表&amp;最大",IF($P72=SMALL($P$7:$P$306,ROUNDUP('第四面（別紙）集計'!$E$5/2,0)),"代表",IF($P72=MAX($P$7:$P$306),"最大","")))</f>
        <v>#NUM!</v>
      </c>
      <c r="P72" s="23" t="str">
        <f t="shared" ref="P72:P135" si="17">IF($M72="","",$L72/$M72)</f>
        <v/>
      </c>
      <c r="Q72" s="24" t="e">
        <f t="shared" ref="Q72:Q135" si="18">IF(OR($O72="代表",$O72="代表&amp;最大"),$G72,"")</f>
        <v>#NUM!</v>
      </c>
      <c r="R72" s="24" t="e">
        <f t="shared" ref="R72:R135" si="19">IF($Q72=SMALL($Q$7:$Q$306,ROUNDUP(COUNT($Q$7:$Q$306)/2,0)),"代表","")</f>
        <v>#NUM!</v>
      </c>
      <c r="S72" s="24" t="e">
        <f t="shared" ref="S72:S135" si="20">IF($R72="","",$H72)</f>
        <v>#NUM!</v>
      </c>
      <c r="T72" s="24" t="e">
        <f t="shared" ref="T72:T135" si="21">IF($S72=SMALL($S$7:$S$306,ROUNDUP(COUNT($S$7:$S$306)/2,0)),"代表","")</f>
        <v>#NUM!</v>
      </c>
      <c r="U72" s="24" t="e">
        <f t="shared" ref="U72:U135" si="22">IF($T72="","",$F72)</f>
        <v>#NUM!</v>
      </c>
      <c r="V72" s="24" t="e">
        <f t="shared" ref="V72:V135" si="23">IF(OR($O72="最大",$O72="代表&amp;最大"),$G72,"")</f>
        <v>#NUM!</v>
      </c>
      <c r="W72" s="24" t="e">
        <f t="shared" ref="W72:W135" si="24">IF($V72=MAX($V$7:$V$306),"最大","")</f>
        <v>#NUM!</v>
      </c>
      <c r="X72" s="24" t="e">
        <f t="shared" ref="X72:X135" si="25">IF($W72="","",$H72)</f>
        <v>#NUM!</v>
      </c>
      <c r="Y72" s="24" t="e">
        <f t="shared" ref="Y72:Y135" si="26">IF($X72=MAX($X$7:$X$306),"最大","")</f>
        <v>#NUM!</v>
      </c>
      <c r="Z72" s="24" t="e">
        <f t="shared" ref="Z72:Z135" si="27">IF($Y72="","",$F72)</f>
        <v>#NUM!</v>
      </c>
      <c r="AA72" s="24" t="str">
        <f t="shared" ref="AA72:AA135" si="28">IF($D72="","",$D72)</f>
        <v/>
      </c>
      <c r="AD72" s="14" t="str">
        <f>IF(OR(G72=""),"",IF(G72&lt;=基準値!M$2=TRUE,"○","×"))</f>
        <v/>
      </c>
      <c r="AE72" s="14" t="str">
        <f>IF(OR(H72=""),"",IF(H72&lt;=基準値!N$2=TRUE,"○","×"))</f>
        <v/>
      </c>
    </row>
    <row r="73" spans="2:31" ht="16.5" customHeight="1" x14ac:dyDescent="0.15">
      <c r="B73" s="92">
        <v>67</v>
      </c>
      <c r="C73" s="38"/>
      <c r="D73" s="46"/>
      <c r="E73" s="46"/>
      <c r="F73" s="39"/>
      <c r="G73" s="40"/>
      <c r="H73" s="47"/>
      <c r="I73" s="42" t="str">
        <f t="shared" si="16"/>
        <v/>
      </c>
      <c r="J73" s="43"/>
      <c r="K73" s="44"/>
      <c r="L73" s="43"/>
      <c r="M73" s="44"/>
      <c r="N73" s="45" t="str">
        <f t="shared" si="14"/>
        <v/>
      </c>
      <c r="O73" s="79" t="e">
        <f>IF(AND(SMALL($P$7:$P$306,ROUNDUP('第四面（別紙）集計'!$E$5/2,0))=MAX($P$7:$P$306),ISNUMBER($N73),$P73=MAX($P$7:$P$306)),"代表&amp;最大",IF($P73=SMALL($P$7:$P$306,ROUNDUP('第四面（別紙）集計'!$E$5/2,0)),"代表",IF($P73=MAX($P$7:$P$306),"最大","")))</f>
        <v>#NUM!</v>
      </c>
      <c r="P73" s="23" t="str">
        <f t="shared" si="17"/>
        <v/>
      </c>
      <c r="Q73" s="24" t="e">
        <f t="shared" si="18"/>
        <v>#NUM!</v>
      </c>
      <c r="R73" s="24" t="e">
        <f t="shared" si="19"/>
        <v>#NUM!</v>
      </c>
      <c r="S73" s="24" t="e">
        <f t="shared" si="20"/>
        <v>#NUM!</v>
      </c>
      <c r="T73" s="24" t="e">
        <f t="shared" si="21"/>
        <v>#NUM!</v>
      </c>
      <c r="U73" s="24" t="e">
        <f t="shared" si="22"/>
        <v>#NUM!</v>
      </c>
      <c r="V73" s="24" t="e">
        <f t="shared" si="23"/>
        <v>#NUM!</v>
      </c>
      <c r="W73" s="24" t="e">
        <f t="shared" si="24"/>
        <v>#NUM!</v>
      </c>
      <c r="X73" s="24" t="e">
        <f t="shared" si="25"/>
        <v>#NUM!</v>
      </c>
      <c r="Y73" s="24" t="e">
        <f t="shared" si="26"/>
        <v>#NUM!</v>
      </c>
      <c r="Z73" s="24" t="e">
        <f t="shared" si="27"/>
        <v>#NUM!</v>
      </c>
      <c r="AA73" s="24" t="str">
        <f t="shared" si="28"/>
        <v/>
      </c>
      <c r="AD73" s="14" t="str">
        <f>IF(OR(G73=""),"",IF(G73&lt;=基準値!M$2=TRUE,"○","×"))</f>
        <v/>
      </c>
      <c r="AE73" s="14" t="str">
        <f>IF(OR(H73=""),"",IF(H73&lt;=基準値!N$2=TRUE,"○","×"))</f>
        <v/>
      </c>
    </row>
    <row r="74" spans="2:31" ht="16.5" customHeight="1" x14ac:dyDescent="0.15">
      <c r="B74" s="92">
        <v>68</v>
      </c>
      <c r="C74" s="38"/>
      <c r="D74" s="46"/>
      <c r="E74" s="46"/>
      <c r="F74" s="39"/>
      <c r="G74" s="40"/>
      <c r="H74" s="47"/>
      <c r="I74" s="42" t="str">
        <f t="shared" si="16"/>
        <v/>
      </c>
      <c r="J74" s="43"/>
      <c r="K74" s="44"/>
      <c r="L74" s="43"/>
      <c r="M74" s="44"/>
      <c r="N74" s="45" t="str">
        <f t="shared" si="14"/>
        <v/>
      </c>
      <c r="O74" s="79" t="e">
        <f>IF(AND(SMALL($P$7:$P$306,ROUNDUP('第四面（別紙）集計'!$E$5/2,0))=MAX($P$7:$P$306),ISNUMBER($N74),$P74=MAX($P$7:$P$306)),"代表&amp;最大",IF($P74=SMALL($P$7:$P$306,ROUNDUP('第四面（別紙）集計'!$E$5/2,0)),"代表",IF($P74=MAX($P$7:$P$306),"最大","")))</f>
        <v>#NUM!</v>
      </c>
      <c r="P74" s="23" t="str">
        <f t="shared" si="17"/>
        <v/>
      </c>
      <c r="Q74" s="24" t="e">
        <f t="shared" si="18"/>
        <v>#NUM!</v>
      </c>
      <c r="R74" s="24" t="e">
        <f t="shared" si="19"/>
        <v>#NUM!</v>
      </c>
      <c r="S74" s="24" t="e">
        <f t="shared" si="20"/>
        <v>#NUM!</v>
      </c>
      <c r="T74" s="24" t="e">
        <f t="shared" si="21"/>
        <v>#NUM!</v>
      </c>
      <c r="U74" s="24" t="e">
        <f t="shared" si="22"/>
        <v>#NUM!</v>
      </c>
      <c r="V74" s="24" t="e">
        <f t="shared" si="23"/>
        <v>#NUM!</v>
      </c>
      <c r="W74" s="24" t="e">
        <f t="shared" si="24"/>
        <v>#NUM!</v>
      </c>
      <c r="X74" s="24" t="e">
        <f t="shared" si="25"/>
        <v>#NUM!</v>
      </c>
      <c r="Y74" s="24" t="e">
        <f t="shared" si="26"/>
        <v>#NUM!</v>
      </c>
      <c r="Z74" s="24" t="e">
        <f t="shared" si="27"/>
        <v>#NUM!</v>
      </c>
      <c r="AA74" s="24" t="str">
        <f t="shared" si="28"/>
        <v/>
      </c>
      <c r="AD74" s="14" t="str">
        <f>IF(OR(G74=""),"",IF(G74&lt;=基準値!M$2=TRUE,"○","×"))</f>
        <v/>
      </c>
      <c r="AE74" s="14" t="str">
        <f>IF(OR(H74=""),"",IF(H74&lt;=基準値!N$2=TRUE,"○","×"))</f>
        <v/>
      </c>
    </row>
    <row r="75" spans="2:31" ht="16.5" customHeight="1" x14ac:dyDescent="0.15">
      <c r="B75" s="92">
        <v>69</v>
      </c>
      <c r="C75" s="38"/>
      <c r="D75" s="46"/>
      <c r="E75" s="46"/>
      <c r="F75" s="39"/>
      <c r="G75" s="40"/>
      <c r="H75" s="47"/>
      <c r="I75" s="42" t="str">
        <f t="shared" si="16"/>
        <v/>
      </c>
      <c r="J75" s="43"/>
      <c r="K75" s="44"/>
      <c r="L75" s="43"/>
      <c r="M75" s="44"/>
      <c r="N75" s="45" t="str">
        <f t="shared" ref="N75:N138" si="29">IF($M75="","",ROUNDUP($L75/$M75,2))</f>
        <v/>
      </c>
      <c r="O75" s="79" t="e">
        <f>IF(AND(SMALL($P$7:$P$306,ROUNDUP('第四面（別紙）集計'!$E$5/2,0))=MAX($P$7:$P$306),ISNUMBER($N75),$P75=MAX($P$7:$P$306)),"代表&amp;最大",IF($P75=SMALL($P$7:$P$306,ROUNDUP('第四面（別紙）集計'!$E$5/2,0)),"代表",IF($P75=MAX($P$7:$P$306),"最大","")))</f>
        <v>#NUM!</v>
      </c>
      <c r="P75" s="23" t="str">
        <f t="shared" si="17"/>
        <v/>
      </c>
      <c r="Q75" s="24" t="e">
        <f t="shared" si="18"/>
        <v>#NUM!</v>
      </c>
      <c r="R75" s="24" t="e">
        <f t="shared" si="19"/>
        <v>#NUM!</v>
      </c>
      <c r="S75" s="24" t="e">
        <f t="shared" si="20"/>
        <v>#NUM!</v>
      </c>
      <c r="T75" s="24" t="e">
        <f t="shared" si="21"/>
        <v>#NUM!</v>
      </c>
      <c r="U75" s="24" t="e">
        <f t="shared" si="22"/>
        <v>#NUM!</v>
      </c>
      <c r="V75" s="24" t="e">
        <f t="shared" si="23"/>
        <v>#NUM!</v>
      </c>
      <c r="W75" s="24" t="e">
        <f t="shared" si="24"/>
        <v>#NUM!</v>
      </c>
      <c r="X75" s="24" t="e">
        <f t="shared" si="25"/>
        <v>#NUM!</v>
      </c>
      <c r="Y75" s="24" t="e">
        <f t="shared" si="26"/>
        <v>#NUM!</v>
      </c>
      <c r="Z75" s="24" t="e">
        <f t="shared" si="27"/>
        <v>#NUM!</v>
      </c>
      <c r="AA75" s="24" t="str">
        <f t="shared" si="28"/>
        <v/>
      </c>
      <c r="AD75" s="14" t="str">
        <f>IF(OR(G75=""),"",IF(G75&lt;=基準値!M$2=TRUE,"○","×"))</f>
        <v/>
      </c>
      <c r="AE75" s="14" t="str">
        <f>IF(OR(H75=""),"",IF(H75&lt;=基準値!N$2=TRUE,"○","×"))</f>
        <v/>
      </c>
    </row>
    <row r="76" spans="2:31" ht="16.5" customHeight="1" x14ac:dyDescent="0.15">
      <c r="B76" s="92">
        <v>70</v>
      </c>
      <c r="C76" s="38"/>
      <c r="D76" s="46"/>
      <c r="E76" s="46"/>
      <c r="F76" s="39"/>
      <c r="G76" s="40"/>
      <c r="H76" s="41"/>
      <c r="I76" s="42" t="str">
        <f t="shared" si="16"/>
        <v/>
      </c>
      <c r="J76" s="43"/>
      <c r="K76" s="44"/>
      <c r="L76" s="43"/>
      <c r="M76" s="44"/>
      <c r="N76" s="45" t="str">
        <f t="shared" si="29"/>
        <v/>
      </c>
      <c r="O76" s="79" t="e">
        <f>IF(AND(SMALL($P$7:$P$306,ROUNDUP('第四面（別紙）集計'!$E$5/2,0))=MAX($P$7:$P$306),ISNUMBER($N76),$P76=MAX($P$7:$P$306)),"代表&amp;最大",IF($P76=SMALL($P$7:$P$306,ROUNDUP('第四面（別紙）集計'!$E$5/2,0)),"代表",IF($P76=MAX($P$7:$P$306),"最大","")))</f>
        <v>#NUM!</v>
      </c>
      <c r="P76" s="23" t="str">
        <f t="shared" si="17"/>
        <v/>
      </c>
      <c r="Q76" s="24" t="e">
        <f t="shared" si="18"/>
        <v>#NUM!</v>
      </c>
      <c r="R76" s="24" t="e">
        <f t="shared" si="19"/>
        <v>#NUM!</v>
      </c>
      <c r="S76" s="24" t="e">
        <f t="shared" si="20"/>
        <v>#NUM!</v>
      </c>
      <c r="T76" s="24" t="e">
        <f t="shared" si="21"/>
        <v>#NUM!</v>
      </c>
      <c r="U76" s="24" t="e">
        <f t="shared" si="22"/>
        <v>#NUM!</v>
      </c>
      <c r="V76" s="24" t="e">
        <f t="shared" si="23"/>
        <v>#NUM!</v>
      </c>
      <c r="W76" s="24" t="e">
        <f t="shared" si="24"/>
        <v>#NUM!</v>
      </c>
      <c r="X76" s="24" t="e">
        <f t="shared" si="25"/>
        <v>#NUM!</v>
      </c>
      <c r="Y76" s="24" t="e">
        <f t="shared" si="26"/>
        <v>#NUM!</v>
      </c>
      <c r="Z76" s="24" t="e">
        <f t="shared" si="27"/>
        <v>#NUM!</v>
      </c>
      <c r="AA76" s="24" t="str">
        <f t="shared" si="28"/>
        <v/>
      </c>
      <c r="AD76" s="14" t="str">
        <f>IF(OR(G76=""),"",IF(G76&lt;=基準値!M$2=TRUE,"○","×"))</f>
        <v/>
      </c>
      <c r="AE76" s="14" t="str">
        <f>IF(OR(H76=""),"",IF(H76&lt;=基準値!N$2=TRUE,"○","×"))</f>
        <v/>
      </c>
    </row>
    <row r="77" spans="2:31" ht="16.5" customHeight="1" x14ac:dyDescent="0.15">
      <c r="B77" s="92">
        <v>71</v>
      </c>
      <c r="C77" s="38"/>
      <c r="D77" s="46"/>
      <c r="E77" s="46"/>
      <c r="F77" s="39"/>
      <c r="G77" s="40"/>
      <c r="H77" s="47"/>
      <c r="I77" s="42" t="str">
        <f t="shared" si="16"/>
        <v/>
      </c>
      <c r="J77" s="43"/>
      <c r="K77" s="44"/>
      <c r="L77" s="43"/>
      <c r="M77" s="44"/>
      <c r="N77" s="45" t="str">
        <f t="shared" si="29"/>
        <v/>
      </c>
      <c r="O77" s="79" t="e">
        <f>IF(AND(SMALL($P$7:$P$306,ROUNDUP('第四面（別紙）集計'!$E$5/2,0))=MAX($P$7:$P$306),ISNUMBER($N77),$P77=MAX($P$7:$P$306)),"代表&amp;最大",IF($P77=SMALL($P$7:$P$306,ROUNDUP('第四面（別紙）集計'!$E$5/2,0)),"代表",IF($P77=MAX($P$7:$P$306),"最大","")))</f>
        <v>#NUM!</v>
      </c>
      <c r="P77" s="23" t="str">
        <f t="shared" si="17"/>
        <v/>
      </c>
      <c r="Q77" s="24" t="e">
        <f t="shared" si="18"/>
        <v>#NUM!</v>
      </c>
      <c r="R77" s="24" t="e">
        <f t="shared" si="19"/>
        <v>#NUM!</v>
      </c>
      <c r="S77" s="24" t="e">
        <f t="shared" si="20"/>
        <v>#NUM!</v>
      </c>
      <c r="T77" s="24" t="e">
        <f t="shared" si="21"/>
        <v>#NUM!</v>
      </c>
      <c r="U77" s="24" t="e">
        <f t="shared" si="22"/>
        <v>#NUM!</v>
      </c>
      <c r="V77" s="24" t="e">
        <f t="shared" si="23"/>
        <v>#NUM!</v>
      </c>
      <c r="W77" s="24" t="e">
        <f t="shared" si="24"/>
        <v>#NUM!</v>
      </c>
      <c r="X77" s="24" t="e">
        <f t="shared" si="25"/>
        <v>#NUM!</v>
      </c>
      <c r="Y77" s="24" t="e">
        <f t="shared" si="26"/>
        <v>#NUM!</v>
      </c>
      <c r="Z77" s="24" t="e">
        <f t="shared" si="27"/>
        <v>#NUM!</v>
      </c>
      <c r="AA77" s="24" t="str">
        <f t="shared" si="28"/>
        <v/>
      </c>
      <c r="AD77" s="14" t="str">
        <f>IF(OR(G77=""),"",IF(G77&lt;=基準値!M$2=TRUE,"○","×"))</f>
        <v/>
      </c>
      <c r="AE77" s="14" t="str">
        <f>IF(OR(H77=""),"",IF(H77&lt;=基準値!N$2=TRUE,"○","×"))</f>
        <v/>
      </c>
    </row>
    <row r="78" spans="2:31" ht="16.5" customHeight="1" x14ac:dyDescent="0.15">
      <c r="B78" s="92">
        <v>72</v>
      </c>
      <c r="C78" s="38"/>
      <c r="D78" s="46"/>
      <c r="E78" s="46"/>
      <c r="F78" s="39"/>
      <c r="G78" s="40"/>
      <c r="H78" s="47"/>
      <c r="I78" s="42" t="str">
        <f t="shared" si="16"/>
        <v/>
      </c>
      <c r="J78" s="43"/>
      <c r="K78" s="44"/>
      <c r="L78" s="43"/>
      <c r="M78" s="44"/>
      <c r="N78" s="45" t="str">
        <f t="shared" si="29"/>
        <v/>
      </c>
      <c r="O78" s="79" t="e">
        <f>IF(AND(SMALL($P$7:$P$306,ROUNDUP('第四面（別紙）集計'!$E$5/2,0))=MAX($P$7:$P$306),ISNUMBER($N78),$P78=MAX($P$7:$P$306)),"代表&amp;最大",IF($P78=SMALL($P$7:$P$306,ROUNDUP('第四面（別紙）集計'!$E$5/2,0)),"代表",IF($P78=MAX($P$7:$P$306),"最大","")))</f>
        <v>#NUM!</v>
      </c>
      <c r="P78" s="23" t="str">
        <f t="shared" si="17"/>
        <v/>
      </c>
      <c r="Q78" s="24" t="e">
        <f t="shared" si="18"/>
        <v>#NUM!</v>
      </c>
      <c r="R78" s="24" t="e">
        <f t="shared" si="19"/>
        <v>#NUM!</v>
      </c>
      <c r="S78" s="24" t="e">
        <f t="shared" si="20"/>
        <v>#NUM!</v>
      </c>
      <c r="T78" s="24" t="e">
        <f t="shared" si="21"/>
        <v>#NUM!</v>
      </c>
      <c r="U78" s="24" t="e">
        <f t="shared" si="22"/>
        <v>#NUM!</v>
      </c>
      <c r="V78" s="24" t="e">
        <f t="shared" si="23"/>
        <v>#NUM!</v>
      </c>
      <c r="W78" s="24" t="e">
        <f t="shared" si="24"/>
        <v>#NUM!</v>
      </c>
      <c r="X78" s="24" t="e">
        <f t="shared" si="25"/>
        <v>#NUM!</v>
      </c>
      <c r="Y78" s="24" t="e">
        <f t="shared" si="26"/>
        <v>#NUM!</v>
      </c>
      <c r="Z78" s="24" t="e">
        <f t="shared" si="27"/>
        <v>#NUM!</v>
      </c>
      <c r="AA78" s="24" t="str">
        <f t="shared" si="28"/>
        <v/>
      </c>
      <c r="AD78" s="14" t="str">
        <f>IF(OR(G78=""),"",IF(G78&lt;=基準値!M$2=TRUE,"○","×"))</f>
        <v/>
      </c>
      <c r="AE78" s="14" t="str">
        <f>IF(OR(H78=""),"",IF(H78&lt;=基準値!N$2=TRUE,"○","×"))</f>
        <v/>
      </c>
    </row>
    <row r="79" spans="2:31" ht="16.5" customHeight="1" x14ac:dyDescent="0.15">
      <c r="B79" s="91">
        <v>73</v>
      </c>
      <c r="C79" s="38"/>
      <c r="D79" s="37"/>
      <c r="E79" s="37"/>
      <c r="F79" s="39"/>
      <c r="G79" s="40"/>
      <c r="H79" s="41"/>
      <c r="I79" s="42" t="str">
        <f t="shared" si="16"/>
        <v/>
      </c>
      <c r="J79" s="43"/>
      <c r="K79" s="44"/>
      <c r="L79" s="43"/>
      <c r="M79" s="44"/>
      <c r="N79" s="45" t="str">
        <f t="shared" si="29"/>
        <v/>
      </c>
      <c r="O79" s="79" t="e">
        <f>IF(AND(SMALL($P$7:$P$306,ROUNDUP('第四面（別紙）集計'!$E$5/2,0))=MAX($P$7:$P$306),ISNUMBER($N79),$P79=MAX($P$7:$P$306)),"代表&amp;最大",IF($P79=SMALL($P$7:$P$306,ROUNDUP('第四面（別紙）集計'!$E$5/2,0)),"代表",IF($P79=MAX($P$7:$P$306),"最大","")))</f>
        <v>#NUM!</v>
      </c>
      <c r="P79" s="23" t="str">
        <f t="shared" si="17"/>
        <v/>
      </c>
      <c r="Q79" s="24" t="e">
        <f t="shared" si="18"/>
        <v>#NUM!</v>
      </c>
      <c r="R79" s="24" t="e">
        <f t="shared" si="19"/>
        <v>#NUM!</v>
      </c>
      <c r="S79" s="24" t="e">
        <f t="shared" si="20"/>
        <v>#NUM!</v>
      </c>
      <c r="T79" s="24" t="e">
        <f t="shared" si="21"/>
        <v>#NUM!</v>
      </c>
      <c r="U79" s="24" t="e">
        <f t="shared" si="22"/>
        <v>#NUM!</v>
      </c>
      <c r="V79" s="24" t="e">
        <f t="shared" si="23"/>
        <v>#NUM!</v>
      </c>
      <c r="W79" s="24" t="e">
        <f t="shared" si="24"/>
        <v>#NUM!</v>
      </c>
      <c r="X79" s="24" t="e">
        <f t="shared" si="25"/>
        <v>#NUM!</v>
      </c>
      <c r="Y79" s="24" t="e">
        <f t="shared" si="26"/>
        <v>#NUM!</v>
      </c>
      <c r="Z79" s="24" t="e">
        <f t="shared" si="27"/>
        <v>#NUM!</v>
      </c>
      <c r="AA79" s="24" t="str">
        <f t="shared" si="28"/>
        <v/>
      </c>
      <c r="AD79" s="14" t="str">
        <f>IF(OR(G79=""),"",IF(G79&lt;=基準値!M$2=TRUE,"○","×"))</f>
        <v/>
      </c>
      <c r="AE79" s="14" t="str">
        <f>IF(OR(H79=""),"",IF(H79&lt;=基準値!N$2=TRUE,"○","×"))</f>
        <v/>
      </c>
    </row>
    <row r="80" spans="2:31" ht="16.5" customHeight="1" x14ac:dyDescent="0.15">
      <c r="B80" s="92">
        <v>74</v>
      </c>
      <c r="C80" s="38"/>
      <c r="D80" s="46"/>
      <c r="E80" s="46"/>
      <c r="F80" s="39"/>
      <c r="G80" s="40"/>
      <c r="H80" s="47"/>
      <c r="I80" s="42" t="str">
        <f t="shared" si="16"/>
        <v/>
      </c>
      <c r="J80" s="43"/>
      <c r="K80" s="44"/>
      <c r="L80" s="43"/>
      <c r="M80" s="44"/>
      <c r="N80" s="45" t="str">
        <f t="shared" si="29"/>
        <v/>
      </c>
      <c r="O80" s="79" t="e">
        <f>IF(AND(SMALL($P$7:$P$306,ROUNDUP('第四面（別紙）集計'!$E$5/2,0))=MAX($P$7:$P$306),ISNUMBER($N80),$P80=MAX($P$7:$P$306)),"代表&amp;最大",IF($P80=SMALL($P$7:$P$306,ROUNDUP('第四面（別紙）集計'!$E$5/2,0)),"代表",IF($P80=MAX($P$7:$P$306),"最大","")))</f>
        <v>#NUM!</v>
      </c>
      <c r="P80" s="23" t="str">
        <f t="shared" si="17"/>
        <v/>
      </c>
      <c r="Q80" s="24" t="e">
        <f t="shared" si="18"/>
        <v>#NUM!</v>
      </c>
      <c r="R80" s="24" t="e">
        <f t="shared" si="19"/>
        <v>#NUM!</v>
      </c>
      <c r="S80" s="24" t="e">
        <f t="shared" si="20"/>
        <v>#NUM!</v>
      </c>
      <c r="T80" s="24" t="e">
        <f t="shared" si="21"/>
        <v>#NUM!</v>
      </c>
      <c r="U80" s="24" t="e">
        <f t="shared" si="22"/>
        <v>#NUM!</v>
      </c>
      <c r="V80" s="24" t="e">
        <f t="shared" si="23"/>
        <v>#NUM!</v>
      </c>
      <c r="W80" s="24" t="e">
        <f t="shared" si="24"/>
        <v>#NUM!</v>
      </c>
      <c r="X80" s="24" t="e">
        <f t="shared" si="25"/>
        <v>#NUM!</v>
      </c>
      <c r="Y80" s="24" t="e">
        <f t="shared" si="26"/>
        <v>#NUM!</v>
      </c>
      <c r="Z80" s="24" t="e">
        <f t="shared" si="27"/>
        <v>#NUM!</v>
      </c>
      <c r="AA80" s="24" t="str">
        <f t="shared" si="28"/>
        <v/>
      </c>
      <c r="AD80" s="14" t="str">
        <f>IF(OR(G80=""),"",IF(G80&lt;=基準値!M$2=TRUE,"○","×"))</f>
        <v/>
      </c>
      <c r="AE80" s="14" t="str">
        <f>IF(OR(H80=""),"",IF(H80&lt;=基準値!N$2=TRUE,"○","×"))</f>
        <v/>
      </c>
    </row>
    <row r="81" spans="2:31" ht="16.5" customHeight="1" x14ac:dyDescent="0.15">
      <c r="B81" s="92">
        <v>75</v>
      </c>
      <c r="C81" s="38"/>
      <c r="D81" s="46"/>
      <c r="E81" s="46"/>
      <c r="F81" s="39"/>
      <c r="G81" s="40"/>
      <c r="H81" s="47"/>
      <c r="I81" s="42" t="str">
        <f t="shared" si="16"/>
        <v/>
      </c>
      <c r="J81" s="43"/>
      <c r="K81" s="44"/>
      <c r="L81" s="43"/>
      <c r="M81" s="44"/>
      <c r="N81" s="45" t="str">
        <f t="shared" si="29"/>
        <v/>
      </c>
      <c r="O81" s="79" t="e">
        <f>IF(AND(SMALL($P$7:$P$306,ROUNDUP('第四面（別紙）集計'!$E$5/2,0))=MAX($P$7:$P$306),ISNUMBER($N81),$P81=MAX($P$7:$P$306)),"代表&amp;最大",IF($P81=SMALL($P$7:$P$306,ROUNDUP('第四面（別紙）集計'!$E$5/2,0)),"代表",IF($P81=MAX($P$7:$P$306),"最大","")))</f>
        <v>#NUM!</v>
      </c>
      <c r="P81" s="23" t="str">
        <f t="shared" si="17"/>
        <v/>
      </c>
      <c r="Q81" s="24" t="e">
        <f t="shared" si="18"/>
        <v>#NUM!</v>
      </c>
      <c r="R81" s="24" t="e">
        <f t="shared" si="19"/>
        <v>#NUM!</v>
      </c>
      <c r="S81" s="24" t="e">
        <f t="shared" si="20"/>
        <v>#NUM!</v>
      </c>
      <c r="T81" s="24" t="e">
        <f t="shared" si="21"/>
        <v>#NUM!</v>
      </c>
      <c r="U81" s="24" t="e">
        <f t="shared" si="22"/>
        <v>#NUM!</v>
      </c>
      <c r="V81" s="24" t="e">
        <f t="shared" si="23"/>
        <v>#NUM!</v>
      </c>
      <c r="W81" s="24" t="e">
        <f t="shared" si="24"/>
        <v>#NUM!</v>
      </c>
      <c r="X81" s="24" t="e">
        <f t="shared" si="25"/>
        <v>#NUM!</v>
      </c>
      <c r="Y81" s="24" t="e">
        <f t="shared" si="26"/>
        <v>#NUM!</v>
      </c>
      <c r="Z81" s="24" t="e">
        <f t="shared" si="27"/>
        <v>#NUM!</v>
      </c>
      <c r="AA81" s="24" t="str">
        <f t="shared" si="28"/>
        <v/>
      </c>
      <c r="AD81" s="14" t="str">
        <f>IF(OR(G81=""),"",IF(G81&lt;=基準値!M$2=TRUE,"○","×"))</f>
        <v/>
      </c>
      <c r="AE81" s="14" t="str">
        <f>IF(OR(H81=""),"",IF(H81&lt;=基準値!N$2=TRUE,"○","×"))</f>
        <v/>
      </c>
    </row>
    <row r="82" spans="2:31" ht="16.5" customHeight="1" x14ac:dyDescent="0.15">
      <c r="B82" s="92">
        <v>76</v>
      </c>
      <c r="C82" s="38"/>
      <c r="D82" s="46"/>
      <c r="E82" s="46"/>
      <c r="F82" s="39"/>
      <c r="G82" s="40"/>
      <c r="H82" s="47"/>
      <c r="I82" s="42" t="str">
        <f t="shared" si="16"/>
        <v/>
      </c>
      <c r="J82" s="43"/>
      <c r="K82" s="44"/>
      <c r="L82" s="43"/>
      <c r="M82" s="44"/>
      <c r="N82" s="45" t="str">
        <f t="shared" si="29"/>
        <v/>
      </c>
      <c r="O82" s="79" t="e">
        <f>IF(AND(SMALL($P$7:$P$306,ROUNDUP('第四面（別紙）集計'!$E$5/2,0))=MAX($P$7:$P$306),ISNUMBER($N82),$P82=MAX($P$7:$P$306)),"代表&amp;最大",IF($P82=SMALL($P$7:$P$306,ROUNDUP('第四面（別紙）集計'!$E$5/2,0)),"代表",IF($P82=MAX($P$7:$P$306),"最大","")))</f>
        <v>#NUM!</v>
      </c>
      <c r="P82" s="23" t="str">
        <f t="shared" si="17"/>
        <v/>
      </c>
      <c r="Q82" s="24" t="e">
        <f t="shared" si="18"/>
        <v>#NUM!</v>
      </c>
      <c r="R82" s="24" t="e">
        <f t="shared" si="19"/>
        <v>#NUM!</v>
      </c>
      <c r="S82" s="24" t="e">
        <f t="shared" si="20"/>
        <v>#NUM!</v>
      </c>
      <c r="T82" s="24" t="e">
        <f t="shared" si="21"/>
        <v>#NUM!</v>
      </c>
      <c r="U82" s="24" t="e">
        <f t="shared" si="22"/>
        <v>#NUM!</v>
      </c>
      <c r="V82" s="24" t="e">
        <f t="shared" si="23"/>
        <v>#NUM!</v>
      </c>
      <c r="W82" s="24" t="e">
        <f t="shared" si="24"/>
        <v>#NUM!</v>
      </c>
      <c r="X82" s="24" t="e">
        <f t="shared" si="25"/>
        <v>#NUM!</v>
      </c>
      <c r="Y82" s="24" t="e">
        <f t="shared" si="26"/>
        <v>#NUM!</v>
      </c>
      <c r="Z82" s="24" t="e">
        <f t="shared" si="27"/>
        <v>#NUM!</v>
      </c>
      <c r="AA82" s="24" t="str">
        <f t="shared" si="28"/>
        <v/>
      </c>
      <c r="AD82" s="14" t="str">
        <f>IF(OR(G82=""),"",IF(G82&lt;=基準値!M$2=TRUE,"○","×"))</f>
        <v/>
      </c>
      <c r="AE82" s="14" t="str">
        <f>IF(OR(H82=""),"",IF(H82&lt;=基準値!N$2=TRUE,"○","×"))</f>
        <v/>
      </c>
    </row>
    <row r="83" spans="2:31" ht="16.5" customHeight="1" x14ac:dyDescent="0.15">
      <c r="B83" s="92">
        <v>77</v>
      </c>
      <c r="C83" s="38"/>
      <c r="D83" s="46"/>
      <c r="E83" s="46"/>
      <c r="F83" s="39"/>
      <c r="G83" s="40"/>
      <c r="H83" s="47"/>
      <c r="I83" s="42" t="str">
        <f t="shared" si="16"/>
        <v/>
      </c>
      <c r="J83" s="43"/>
      <c r="K83" s="44"/>
      <c r="L83" s="43"/>
      <c r="M83" s="44"/>
      <c r="N83" s="45" t="str">
        <f t="shared" si="29"/>
        <v/>
      </c>
      <c r="O83" s="79" t="e">
        <f>IF(AND(SMALL($P$7:$P$306,ROUNDUP('第四面（別紙）集計'!$E$5/2,0))=MAX($P$7:$P$306),ISNUMBER($N83),$P83=MAX($P$7:$P$306)),"代表&amp;最大",IF($P83=SMALL($P$7:$P$306,ROUNDUP('第四面（別紙）集計'!$E$5/2,0)),"代表",IF($P83=MAX($P$7:$P$306),"最大","")))</f>
        <v>#NUM!</v>
      </c>
      <c r="P83" s="23" t="str">
        <f t="shared" si="17"/>
        <v/>
      </c>
      <c r="Q83" s="24" t="e">
        <f t="shared" si="18"/>
        <v>#NUM!</v>
      </c>
      <c r="R83" s="24" t="e">
        <f t="shared" si="19"/>
        <v>#NUM!</v>
      </c>
      <c r="S83" s="24" t="e">
        <f t="shared" si="20"/>
        <v>#NUM!</v>
      </c>
      <c r="T83" s="24" t="e">
        <f t="shared" si="21"/>
        <v>#NUM!</v>
      </c>
      <c r="U83" s="24" t="e">
        <f t="shared" si="22"/>
        <v>#NUM!</v>
      </c>
      <c r="V83" s="24" t="e">
        <f t="shared" si="23"/>
        <v>#NUM!</v>
      </c>
      <c r="W83" s="24" t="e">
        <f t="shared" si="24"/>
        <v>#NUM!</v>
      </c>
      <c r="X83" s="24" t="e">
        <f t="shared" si="25"/>
        <v>#NUM!</v>
      </c>
      <c r="Y83" s="24" t="e">
        <f t="shared" si="26"/>
        <v>#NUM!</v>
      </c>
      <c r="Z83" s="24" t="e">
        <f t="shared" si="27"/>
        <v>#NUM!</v>
      </c>
      <c r="AA83" s="24" t="str">
        <f t="shared" si="28"/>
        <v/>
      </c>
      <c r="AD83" s="14" t="str">
        <f>IF(OR(G83=""),"",IF(G83&lt;=基準値!M$2=TRUE,"○","×"))</f>
        <v/>
      </c>
      <c r="AE83" s="14" t="str">
        <f>IF(OR(H83=""),"",IF(H83&lt;=基準値!N$2=TRUE,"○","×"))</f>
        <v/>
      </c>
    </row>
    <row r="84" spans="2:31" ht="16.5" customHeight="1" x14ac:dyDescent="0.15">
      <c r="B84" s="92">
        <v>78</v>
      </c>
      <c r="C84" s="38"/>
      <c r="D84" s="46"/>
      <c r="E84" s="46"/>
      <c r="F84" s="39"/>
      <c r="G84" s="40"/>
      <c r="H84" s="47"/>
      <c r="I84" s="42" t="str">
        <f t="shared" si="16"/>
        <v/>
      </c>
      <c r="J84" s="43"/>
      <c r="K84" s="44"/>
      <c r="L84" s="43"/>
      <c r="M84" s="44"/>
      <c r="N84" s="45" t="str">
        <f t="shared" si="29"/>
        <v/>
      </c>
      <c r="O84" s="79" t="e">
        <f>IF(AND(SMALL($P$7:$P$306,ROUNDUP('第四面（別紙）集計'!$E$5/2,0))=MAX($P$7:$P$306),ISNUMBER($N84),$P84=MAX($P$7:$P$306)),"代表&amp;最大",IF($P84=SMALL($P$7:$P$306,ROUNDUP('第四面（別紙）集計'!$E$5/2,0)),"代表",IF($P84=MAX($P$7:$P$306),"最大","")))</f>
        <v>#NUM!</v>
      </c>
      <c r="P84" s="23" t="str">
        <f t="shared" si="17"/>
        <v/>
      </c>
      <c r="Q84" s="24" t="e">
        <f t="shared" si="18"/>
        <v>#NUM!</v>
      </c>
      <c r="R84" s="24" t="e">
        <f t="shared" si="19"/>
        <v>#NUM!</v>
      </c>
      <c r="S84" s="24" t="e">
        <f t="shared" si="20"/>
        <v>#NUM!</v>
      </c>
      <c r="T84" s="24" t="e">
        <f t="shared" si="21"/>
        <v>#NUM!</v>
      </c>
      <c r="U84" s="24" t="e">
        <f t="shared" si="22"/>
        <v>#NUM!</v>
      </c>
      <c r="V84" s="24" t="e">
        <f t="shared" si="23"/>
        <v>#NUM!</v>
      </c>
      <c r="W84" s="24" t="e">
        <f t="shared" si="24"/>
        <v>#NUM!</v>
      </c>
      <c r="X84" s="24" t="e">
        <f t="shared" si="25"/>
        <v>#NUM!</v>
      </c>
      <c r="Y84" s="24" t="e">
        <f t="shared" si="26"/>
        <v>#NUM!</v>
      </c>
      <c r="Z84" s="24" t="e">
        <f t="shared" si="27"/>
        <v>#NUM!</v>
      </c>
      <c r="AA84" s="24" t="str">
        <f t="shared" si="28"/>
        <v/>
      </c>
      <c r="AD84" s="14" t="str">
        <f>IF(OR(G84=""),"",IF(G84&lt;=基準値!M$2=TRUE,"○","×"))</f>
        <v/>
      </c>
      <c r="AE84" s="14" t="str">
        <f>IF(OR(H84=""),"",IF(H84&lt;=基準値!N$2=TRUE,"○","×"))</f>
        <v/>
      </c>
    </row>
    <row r="85" spans="2:31" ht="16.5" customHeight="1" x14ac:dyDescent="0.15">
      <c r="B85" s="92">
        <v>79</v>
      </c>
      <c r="C85" s="38"/>
      <c r="D85" s="46"/>
      <c r="E85" s="46"/>
      <c r="F85" s="39"/>
      <c r="G85" s="40"/>
      <c r="H85" s="41"/>
      <c r="I85" s="42" t="str">
        <f t="shared" si="16"/>
        <v/>
      </c>
      <c r="J85" s="43"/>
      <c r="K85" s="44"/>
      <c r="L85" s="43"/>
      <c r="M85" s="44"/>
      <c r="N85" s="45" t="str">
        <f t="shared" si="29"/>
        <v/>
      </c>
      <c r="O85" s="79" t="e">
        <f>IF(AND(SMALL($P$7:$P$306,ROUNDUP('第四面（別紙）集計'!$E$5/2,0))=MAX($P$7:$P$306),ISNUMBER($N85),$P85=MAX($P$7:$P$306)),"代表&amp;最大",IF($P85=SMALL($P$7:$P$306,ROUNDUP('第四面（別紙）集計'!$E$5/2,0)),"代表",IF($P85=MAX($P$7:$P$306),"最大","")))</f>
        <v>#NUM!</v>
      </c>
      <c r="P85" s="23" t="str">
        <f t="shared" si="17"/>
        <v/>
      </c>
      <c r="Q85" s="24" t="e">
        <f t="shared" si="18"/>
        <v>#NUM!</v>
      </c>
      <c r="R85" s="24" t="e">
        <f t="shared" si="19"/>
        <v>#NUM!</v>
      </c>
      <c r="S85" s="24" t="e">
        <f t="shared" si="20"/>
        <v>#NUM!</v>
      </c>
      <c r="T85" s="24" t="e">
        <f t="shared" si="21"/>
        <v>#NUM!</v>
      </c>
      <c r="U85" s="24" t="e">
        <f t="shared" si="22"/>
        <v>#NUM!</v>
      </c>
      <c r="V85" s="24" t="e">
        <f t="shared" si="23"/>
        <v>#NUM!</v>
      </c>
      <c r="W85" s="24" t="e">
        <f t="shared" si="24"/>
        <v>#NUM!</v>
      </c>
      <c r="X85" s="24" t="e">
        <f t="shared" si="25"/>
        <v>#NUM!</v>
      </c>
      <c r="Y85" s="24" t="e">
        <f t="shared" si="26"/>
        <v>#NUM!</v>
      </c>
      <c r="Z85" s="24" t="e">
        <f t="shared" si="27"/>
        <v>#NUM!</v>
      </c>
      <c r="AA85" s="24" t="str">
        <f t="shared" si="28"/>
        <v/>
      </c>
      <c r="AD85" s="14" t="str">
        <f>IF(OR(G85=""),"",IF(G85&lt;=基準値!M$2=TRUE,"○","×"))</f>
        <v/>
      </c>
      <c r="AE85" s="14" t="str">
        <f>IF(OR(H85=""),"",IF(H85&lt;=基準値!N$2=TRUE,"○","×"))</f>
        <v/>
      </c>
    </row>
    <row r="86" spans="2:31" ht="16.5" customHeight="1" x14ac:dyDescent="0.15">
      <c r="B86" s="92">
        <v>80</v>
      </c>
      <c r="C86" s="38"/>
      <c r="D86" s="46"/>
      <c r="E86" s="46"/>
      <c r="F86" s="39"/>
      <c r="G86" s="40"/>
      <c r="H86" s="47"/>
      <c r="I86" s="42" t="str">
        <f t="shared" si="16"/>
        <v/>
      </c>
      <c r="J86" s="43"/>
      <c r="K86" s="44"/>
      <c r="L86" s="43"/>
      <c r="M86" s="44"/>
      <c r="N86" s="45" t="str">
        <f t="shared" si="29"/>
        <v/>
      </c>
      <c r="O86" s="79" t="e">
        <f>IF(AND(SMALL($P$7:$P$306,ROUNDUP('第四面（別紙）集計'!$E$5/2,0))=MAX($P$7:$P$306),ISNUMBER($N86),$P86=MAX($P$7:$P$306)),"代表&amp;最大",IF($P86=SMALL($P$7:$P$306,ROUNDUP('第四面（別紙）集計'!$E$5/2,0)),"代表",IF($P86=MAX($P$7:$P$306),"最大","")))</f>
        <v>#NUM!</v>
      </c>
      <c r="P86" s="23" t="str">
        <f t="shared" si="17"/>
        <v/>
      </c>
      <c r="Q86" s="24" t="e">
        <f t="shared" si="18"/>
        <v>#NUM!</v>
      </c>
      <c r="R86" s="24" t="e">
        <f t="shared" si="19"/>
        <v>#NUM!</v>
      </c>
      <c r="S86" s="24" t="e">
        <f t="shared" si="20"/>
        <v>#NUM!</v>
      </c>
      <c r="T86" s="24" t="e">
        <f t="shared" si="21"/>
        <v>#NUM!</v>
      </c>
      <c r="U86" s="24" t="e">
        <f t="shared" si="22"/>
        <v>#NUM!</v>
      </c>
      <c r="V86" s="24" t="e">
        <f t="shared" si="23"/>
        <v>#NUM!</v>
      </c>
      <c r="W86" s="24" t="e">
        <f t="shared" si="24"/>
        <v>#NUM!</v>
      </c>
      <c r="X86" s="24" t="e">
        <f t="shared" si="25"/>
        <v>#NUM!</v>
      </c>
      <c r="Y86" s="24" t="e">
        <f t="shared" si="26"/>
        <v>#NUM!</v>
      </c>
      <c r="Z86" s="24" t="e">
        <f t="shared" si="27"/>
        <v>#NUM!</v>
      </c>
      <c r="AA86" s="24" t="str">
        <f t="shared" si="28"/>
        <v/>
      </c>
      <c r="AD86" s="14" t="str">
        <f>IF(OR(G86=""),"",IF(G86&lt;=基準値!M$2=TRUE,"○","×"))</f>
        <v/>
      </c>
      <c r="AE86" s="14" t="str">
        <f>IF(OR(H86=""),"",IF(H86&lt;=基準値!N$2=TRUE,"○","×"))</f>
        <v/>
      </c>
    </row>
    <row r="87" spans="2:31" ht="16.5" customHeight="1" x14ac:dyDescent="0.15">
      <c r="B87" s="92">
        <v>81</v>
      </c>
      <c r="C87" s="38"/>
      <c r="D87" s="46"/>
      <c r="E87" s="46"/>
      <c r="F87" s="39"/>
      <c r="G87" s="40"/>
      <c r="H87" s="47"/>
      <c r="I87" s="42" t="str">
        <f t="shared" si="16"/>
        <v/>
      </c>
      <c r="J87" s="43"/>
      <c r="K87" s="44"/>
      <c r="L87" s="43"/>
      <c r="M87" s="44"/>
      <c r="N87" s="45" t="str">
        <f t="shared" si="29"/>
        <v/>
      </c>
      <c r="O87" s="79" t="e">
        <f>IF(AND(SMALL($P$7:$P$306,ROUNDUP('第四面（別紙）集計'!$E$5/2,0))=MAX($P$7:$P$306),ISNUMBER($N87),$P87=MAX($P$7:$P$306)),"代表&amp;最大",IF($P87=SMALL($P$7:$P$306,ROUNDUP('第四面（別紙）集計'!$E$5/2,0)),"代表",IF($P87=MAX($P$7:$P$306),"最大","")))</f>
        <v>#NUM!</v>
      </c>
      <c r="P87" s="23" t="str">
        <f t="shared" si="17"/>
        <v/>
      </c>
      <c r="Q87" s="24" t="e">
        <f t="shared" si="18"/>
        <v>#NUM!</v>
      </c>
      <c r="R87" s="24" t="e">
        <f t="shared" si="19"/>
        <v>#NUM!</v>
      </c>
      <c r="S87" s="24" t="e">
        <f t="shared" si="20"/>
        <v>#NUM!</v>
      </c>
      <c r="T87" s="24" t="e">
        <f t="shared" si="21"/>
        <v>#NUM!</v>
      </c>
      <c r="U87" s="24" t="e">
        <f t="shared" si="22"/>
        <v>#NUM!</v>
      </c>
      <c r="V87" s="24" t="e">
        <f t="shared" si="23"/>
        <v>#NUM!</v>
      </c>
      <c r="W87" s="24" t="e">
        <f t="shared" si="24"/>
        <v>#NUM!</v>
      </c>
      <c r="X87" s="24" t="e">
        <f t="shared" si="25"/>
        <v>#NUM!</v>
      </c>
      <c r="Y87" s="24" t="e">
        <f t="shared" si="26"/>
        <v>#NUM!</v>
      </c>
      <c r="Z87" s="24" t="e">
        <f t="shared" si="27"/>
        <v>#NUM!</v>
      </c>
      <c r="AA87" s="24" t="str">
        <f t="shared" si="28"/>
        <v/>
      </c>
      <c r="AD87" s="14" t="str">
        <f>IF(OR(G87=""),"",IF(G87&lt;=基準値!M$2=TRUE,"○","×"))</f>
        <v/>
      </c>
      <c r="AE87" s="14" t="str">
        <f>IF(OR(H87=""),"",IF(H87&lt;=基準値!N$2=TRUE,"○","×"))</f>
        <v/>
      </c>
    </row>
    <row r="88" spans="2:31" ht="16.5" customHeight="1" x14ac:dyDescent="0.15">
      <c r="B88" s="91">
        <v>82</v>
      </c>
      <c r="C88" s="38"/>
      <c r="D88" s="37"/>
      <c r="E88" s="37"/>
      <c r="F88" s="39"/>
      <c r="G88" s="40"/>
      <c r="H88" s="41"/>
      <c r="I88" s="42" t="str">
        <f t="shared" si="16"/>
        <v/>
      </c>
      <c r="J88" s="43"/>
      <c r="K88" s="44"/>
      <c r="L88" s="43"/>
      <c r="M88" s="44"/>
      <c r="N88" s="45" t="str">
        <f t="shared" si="29"/>
        <v/>
      </c>
      <c r="O88" s="79" t="e">
        <f>IF(AND(SMALL($P$7:$P$306,ROUNDUP('第四面（別紙）集計'!$E$5/2,0))=MAX($P$7:$P$306),ISNUMBER($N88),$P88=MAX($P$7:$P$306)),"代表&amp;最大",IF($P88=SMALL($P$7:$P$306,ROUNDUP('第四面（別紙）集計'!$E$5/2,0)),"代表",IF($P88=MAX($P$7:$P$306),"最大","")))</f>
        <v>#NUM!</v>
      </c>
      <c r="P88" s="23" t="str">
        <f t="shared" si="17"/>
        <v/>
      </c>
      <c r="Q88" s="24" t="e">
        <f t="shared" si="18"/>
        <v>#NUM!</v>
      </c>
      <c r="R88" s="24" t="e">
        <f t="shared" si="19"/>
        <v>#NUM!</v>
      </c>
      <c r="S88" s="24" t="e">
        <f t="shared" si="20"/>
        <v>#NUM!</v>
      </c>
      <c r="T88" s="24" t="e">
        <f t="shared" si="21"/>
        <v>#NUM!</v>
      </c>
      <c r="U88" s="24" t="e">
        <f t="shared" si="22"/>
        <v>#NUM!</v>
      </c>
      <c r="V88" s="24" t="e">
        <f t="shared" si="23"/>
        <v>#NUM!</v>
      </c>
      <c r="W88" s="24" t="e">
        <f t="shared" si="24"/>
        <v>#NUM!</v>
      </c>
      <c r="X88" s="24" t="e">
        <f t="shared" si="25"/>
        <v>#NUM!</v>
      </c>
      <c r="Y88" s="24" t="e">
        <f t="shared" si="26"/>
        <v>#NUM!</v>
      </c>
      <c r="Z88" s="24" t="e">
        <f t="shared" si="27"/>
        <v>#NUM!</v>
      </c>
      <c r="AA88" s="24" t="str">
        <f t="shared" si="28"/>
        <v/>
      </c>
      <c r="AD88" s="14" t="str">
        <f>IF(OR(G88=""),"",IF(G88&lt;=基準値!M$2=TRUE,"○","×"))</f>
        <v/>
      </c>
      <c r="AE88" s="14" t="str">
        <f>IF(OR(H88=""),"",IF(H88&lt;=基準値!N$2=TRUE,"○","×"))</f>
        <v/>
      </c>
    </row>
    <row r="89" spans="2:31" ht="16.5" customHeight="1" x14ac:dyDescent="0.15">
      <c r="B89" s="92">
        <v>83</v>
      </c>
      <c r="C89" s="38"/>
      <c r="D89" s="46"/>
      <c r="E89" s="46"/>
      <c r="F89" s="39"/>
      <c r="G89" s="40"/>
      <c r="H89" s="47"/>
      <c r="I89" s="42" t="str">
        <f t="shared" si="16"/>
        <v/>
      </c>
      <c r="J89" s="43"/>
      <c r="K89" s="44"/>
      <c r="L89" s="43"/>
      <c r="M89" s="44"/>
      <c r="N89" s="45" t="str">
        <f t="shared" si="29"/>
        <v/>
      </c>
      <c r="O89" s="79" t="e">
        <f>IF(AND(SMALL($P$7:$P$306,ROUNDUP('第四面（別紙）集計'!$E$5/2,0))=MAX($P$7:$P$306),ISNUMBER($N89),$P89=MAX($P$7:$P$306)),"代表&amp;最大",IF($P89=SMALL($P$7:$P$306,ROUNDUP('第四面（別紙）集計'!$E$5/2,0)),"代表",IF($P89=MAX($P$7:$P$306),"最大","")))</f>
        <v>#NUM!</v>
      </c>
      <c r="P89" s="23" t="str">
        <f t="shared" si="17"/>
        <v/>
      </c>
      <c r="Q89" s="24" t="e">
        <f t="shared" si="18"/>
        <v>#NUM!</v>
      </c>
      <c r="R89" s="24" t="e">
        <f t="shared" si="19"/>
        <v>#NUM!</v>
      </c>
      <c r="S89" s="24" t="e">
        <f t="shared" si="20"/>
        <v>#NUM!</v>
      </c>
      <c r="T89" s="24" t="e">
        <f t="shared" si="21"/>
        <v>#NUM!</v>
      </c>
      <c r="U89" s="24" t="e">
        <f t="shared" si="22"/>
        <v>#NUM!</v>
      </c>
      <c r="V89" s="24" t="e">
        <f t="shared" si="23"/>
        <v>#NUM!</v>
      </c>
      <c r="W89" s="24" t="e">
        <f t="shared" si="24"/>
        <v>#NUM!</v>
      </c>
      <c r="X89" s="24" t="e">
        <f t="shared" si="25"/>
        <v>#NUM!</v>
      </c>
      <c r="Y89" s="24" t="e">
        <f t="shared" si="26"/>
        <v>#NUM!</v>
      </c>
      <c r="Z89" s="24" t="e">
        <f t="shared" si="27"/>
        <v>#NUM!</v>
      </c>
      <c r="AA89" s="24" t="str">
        <f t="shared" si="28"/>
        <v/>
      </c>
      <c r="AD89" s="14" t="str">
        <f>IF(OR(G89=""),"",IF(G89&lt;=基準値!M$2=TRUE,"○","×"))</f>
        <v/>
      </c>
      <c r="AE89" s="14" t="str">
        <f>IF(OR(H89=""),"",IF(H89&lt;=基準値!N$2=TRUE,"○","×"))</f>
        <v/>
      </c>
    </row>
    <row r="90" spans="2:31" ht="16.5" customHeight="1" x14ac:dyDescent="0.15">
      <c r="B90" s="92">
        <v>84</v>
      </c>
      <c r="C90" s="38"/>
      <c r="D90" s="46"/>
      <c r="E90" s="46"/>
      <c r="F90" s="39"/>
      <c r="G90" s="40"/>
      <c r="H90" s="47"/>
      <c r="I90" s="42" t="str">
        <f t="shared" si="16"/>
        <v/>
      </c>
      <c r="J90" s="43"/>
      <c r="K90" s="44"/>
      <c r="L90" s="43"/>
      <c r="M90" s="44"/>
      <c r="N90" s="45" t="str">
        <f t="shared" si="29"/>
        <v/>
      </c>
      <c r="O90" s="79" t="e">
        <f>IF(AND(SMALL($P$7:$P$306,ROUNDUP('第四面（別紙）集計'!$E$5/2,0))=MAX($P$7:$P$306),ISNUMBER($N90),$P90=MAX($P$7:$P$306)),"代表&amp;最大",IF($P90=SMALL($P$7:$P$306,ROUNDUP('第四面（別紙）集計'!$E$5/2,0)),"代表",IF($P90=MAX($P$7:$P$306),"最大","")))</f>
        <v>#NUM!</v>
      </c>
      <c r="P90" s="23" t="str">
        <f t="shared" si="17"/>
        <v/>
      </c>
      <c r="Q90" s="24" t="e">
        <f t="shared" si="18"/>
        <v>#NUM!</v>
      </c>
      <c r="R90" s="24" t="e">
        <f t="shared" si="19"/>
        <v>#NUM!</v>
      </c>
      <c r="S90" s="24" t="e">
        <f t="shared" si="20"/>
        <v>#NUM!</v>
      </c>
      <c r="T90" s="24" t="e">
        <f t="shared" si="21"/>
        <v>#NUM!</v>
      </c>
      <c r="U90" s="24" t="e">
        <f t="shared" si="22"/>
        <v>#NUM!</v>
      </c>
      <c r="V90" s="24" t="e">
        <f t="shared" si="23"/>
        <v>#NUM!</v>
      </c>
      <c r="W90" s="24" t="e">
        <f t="shared" si="24"/>
        <v>#NUM!</v>
      </c>
      <c r="X90" s="24" t="e">
        <f t="shared" si="25"/>
        <v>#NUM!</v>
      </c>
      <c r="Y90" s="24" t="e">
        <f t="shared" si="26"/>
        <v>#NUM!</v>
      </c>
      <c r="Z90" s="24" t="e">
        <f t="shared" si="27"/>
        <v>#NUM!</v>
      </c>
      <c r="AA90" s="24" t="str">
        <f t="shared" si="28"/>
        <v/>
      </c>
      <c r="AD90" s="14" t="str">
        <f>IF(OR(G90=""),"",IF(G90&lt;=基準値!M$2=TRUE,"○","×"))</f>
        <v/>
      </c>
      <c r="AE90" s="14" t="str">
        <f>IF(OR(H90=""),"",IF(H90&lt;=基準値!N$2=TRUE,"○","×"))</f>
        <v/>
      </c>
    </row>
    <row r="91" spans="2:31" ht="16.5" customHeight="1" x14ac:dyDescent="0.15">
      <c r="B91" s="92">
        <v>85</v>
      </c>
      <c r="C91" s="38"/>
      <c r="D91" s="46"/>
      <c r="E91" s="46"/>
      <c r="F91" s="39"/>
      <c r="G91" s="40"/>
      <c r="H91" s="47"/>
      <c r="I91" s="42" t="str">
        <f t="shared" si="16"/>
        <v/>
      </c>
      <c r="J91" s="43"/>
      <c r="K91" s="44"/>
      <c r="L91" s="43"/>
      <c r="M91" s="44"/>
      <c r="N91" s="45" t="str">
        <f t="shared" si="29"/>
        <v/>
      </c>
      <c r="O91" s="79" t="e">
        <f>IF(AND(SMALL($P$7:$P$306,ROUNDUP('第四面（別紙）集計'!$E$5/2,0))=MAX($P$7:$P$306),ISNUMBER($N91),$P91=MAX($P$7:$P$306)),"代表&amp;最大",IF($P91=SMALL($P$7:$P$306,ROUNDUP('第四面（別紙）集計'!$E$5/2,0)),"代表",IF($P91=MAX($P$7:$P$306),"最大","")))</f>
        <v>#NUM!</v>
      </c>
      <c r="P91" s="23" t="str">
        <f t="shared" si="17"/>
        <v/>
      </c>
      <c r="Q91" s="24" t="e">
        <f t="shared" si="18"/>
        <v>#NUM!</v>
      </c>
      <c r="R91" s="24" t="e">
        <f t="shared" si="19"/>
        <v>#NUM!</v>
      </c>
      <c r="S91" s="24" t="e">
        <f t="shared" si="20"/>
        <v>#NUM!</v>
      </c>
      <c r="T91" s="24" t="e">
        <f t="shared" si="21"/>
        <v>#NUM!</v>
      </c>
      <c r="U91" s="24" t="e">
        <f t="shared" si="22"/>
        <v>#NUM!</v>
      </c>
      <c r="V91" s="24" t="e">
        <f t="shared" si="23"/>
        <v>#NUM!</v>
      </c>
      <c r="W91" s="24" t="e">
        <f t="shared" si="24"/>
        <v>#NUM!</v>
      </c>
      <c r="X91" s="24" t="e">
        <f t="shared" si="25"/>
        <v>#NUM!</v>
      </c>
      <c r="Y91" s="24" t="e">
        <f t="shared" si="26"/>
        <v>#NUM!</v>
      </c>
      <c r="Z91" s="24" t="e">
        <f t="shared" si="27"/>
        <v>#NUM!</v>
      </c>
      <c r="AA91" s="24" t="str">
        <f t="shared" si="28"/>
        <v/>
      </c>
      <c r="AD91" s="14" t="str">
        <f>IF(OR(G91=""),"",IF(G91&lt;=基準値!M$2=TRUE,"○","×"))</f>
        <v/>
      </c>
      <c r="AE91" s="14" t="str">
        <f>IF(OR(H91=""),"",IF(H91&lt;=基準値!N$2=TRUE,"○","×"))</f>
        <v/>
      </c>
    </row>
    <row r="92" spans="2:31" ht="16.5" customHeight="1" x14ac:dyDescent="0.15">
      <c r="B92" s="92">
        <v>86</v>
      </c>
      <c r="C92" s="38"/>
      <c r="D92" s="46"/>
      <c r="E92" s="46"/>
      <c r="F92" s="39"/>
      <c r="G92" s="40"/>
      <c r="H92" s="47"/>
      <c r="I92" s="42" t="str">
        <f t="shared" si="16"/>
        <v/>
      </c>
      <c r="J92" s="43"/>
      <c r="K92" s="44"/>
      <c r="L92" s="43"/>
      <c r="M92" s="44"/>
      <c r="N92" s="45" t="str">
        <f t="shared" si="29"/>
        <v/>
      </c>
      <c r="O92" s="79" t="e">
        <f>IF(AND(SMALL($P$7:$P$306,ROUNDUP('第四面（別紙）集計'!$E$5/2,0))=MAX($P$7:$P$306),ISNUMBER($N92),$P92=MAX($P$7:$P$306)),"代表&amp;最大",IF($P92=SMALL($P$7:$P$306,ROUNDUP('第四面（別紙）集計'!$E$5/2,0)),"代表",IF($P92=MAX($P$7:$P$306),"最大","")))</f>
        <v>#NUM!</v>
      </c>
      <c r="P92" s="23" t="str">
        <f t="shared" si="17"/>
        <v/>
      </c>
      <c r="Q92" s="24" t="e">
        <f t="shared" si="18"/>
        <v>#NUM!</v>
      </c>
      <c r="R92" s="24" t="e">
        <f t="shared" si="19"/>
        <v>#NUM!</v>
      </c>
      <c r="S92" s="24" t="e">
        <f t="shared" si="20"/>
        <v>#NUM!</v>
      </c>
      <c r="T92" s="24" t="e">
        <f t="shared" si="21"/>
        <v>#NUM!</v>
      </c>
      <c r="U92" s="24" t="e">
        <f t="shared" si="22"/>
        <v>#NUM!</v>
      </c>
      <c r="V92" s="24" t="e">
        <f t="shared" si="23"/>
        <v>#NUM!</v>
      </c>
      <c r="W92" s="24" t="e">
        <f t="shared" si="24"/>
        <v>#NUM!</v>
      </c>
      <c r="X92" s="24" t="e">
        <f t="shared" si="25"/>
        <v>#NUM!</v>
      </c>
      <c r="Y92" s="24" t="e">
        <f t="shared" si="26"/>
        <v>#NUM!</v>
      </c>
      <c r="Z92" s="24" t="e">
        <f t="shared" si="27"/>
        <v>#NUM!</v>
      </c>
      <c r="AA92" s="24" t="str">
        <f t="shared" si="28"/>
        <v/>
      </c>
      <c r="AD92" s="14" t="str">
        <f>IF(OR(G92=""),"",IF(G92&lt;=基準値!M$2=TRUE,"○","×"))</f>
        <v/>
      </c>
      <c r="AE92" s="14" t="str">
        <f>IF(OR(H92=""),"",IF(H92&lt;=基準値!N$2=TRUE,"○","×"))</f>
        <v/>
      </c>
    </row>
    <row r="93" spans="2:31" ht="16.5" customHeight="1" x14ac:dyDescent="0.15">
      <c r="B93" s="92">
        <v>87</v>
      </c>
      <c r="C93" s="38"/>
      <c r="D93" s="46"/>
      <c r="E93" s="46"/>
      <c r="F93" s="39"/>
      <c r="G93" s="40"/>
      <c r="H93" s="47"/>
      <c r="I93" s="42" t="str">
        <f t="shared" si="16"/>
        <v/>
      </c>
      <c r="J93" s="43"/>
      <c r="K93" s="44"/>
      <c r="L93" s="43"/>
      <c r="M93" s="44"/>
      <c r="N93" s="45" t="str">
        <f t="shared" si="29"/>
        <v/>
      </c>
      <c r="O93" s="79" t="e">
        <f>IF(AND(SMALL($P$7:$P$306,ROUNDUP('第四面（別紙）集計'!$E$5/2,0))=MAX($P$7:$P$306),ISNUMBER($N93),$P93=MAX($P$7:$P$306)),"代表&amp;最大",IF($P93=SMALL($P$7:$P$306,ROUNDUP('第四面（別紙）集計'!$E$5/2,0)),"代表",IF($P93=MAX($P$7:$P$306),"最大","")))</f>
        <v>#NUM!</v>
      </c>
      <c r="P93" s="23" t="str">
        <f t="shared" si="17"/>
        <v/>
      </c>
      <c r="Q93" s="24" t="e">
        <f t="shared" si="18"/>
        <v>#NUM!</v>
      </c>
      <c r="R93" s="24" t="e">
        <f t="shared" si="19"/>
        <v>#NUM!</v>
      </c>
      <c r="S93" s="24" t="e">
        <f t="shared" si="20"/>
        <v>#NUM!</v>
      </c>
      <c r="T93" s="24" t="e">
        <f t="shared" si="21"/>
        <v>#NUM!</v>
      </c>
      <c r="U93" s="24" t="e">
        <f t="shared" si="22"/>
        <v>#NUM!</v>
      </c>
      <c r="V93" s="24" t="e">
        <f t="shared" si="23"/>
        <v>#NUM!</v>
      </c>
      <c r="W93" s="24" t="e">
        <f t="shared" si="24"/>
        <v>#NUM!</v>
      </c>
      <c r="X93" s="24" t="e">
        <f t="shared" si="25"/>
        <v>#NUM!</v>
      </c>
      <c r="Y93" s="24" t="e">
        <f t="shared" si="26"/>
        <v>#NUM!</v>
      </c>
      <c r="Z93" s="24" t="e">
        <f t="shared" si="27"/>
        <v>#NUM!</v>
      </c>
      <c r="AA93" s="24" t="str">
        <f t="shared" si="28"/>
        <v/>
      </c>
      <c r="AD93" s="14" t="str">
        <f>IF(OR(G93=""),"",IF(G93&lt;=基準値!M$2=TRUE,"○","×"))</f>
        <v/>
      </c>
      <c r="AE93" s="14" t="str">
        <f>IF(OR(H93=""),"",IF(H93&lt;=基準値!N$2=TRUE,"○","×"))</f>
        <v/>
      </c>
    </row>
    <row r="94" spans="2:31" ht="16.5" customHeight="1" x14ac:dyDescent="0.15">
      <c r="B94" s="92">
        <v>88</v>
      </c>
      <c r="C94" s="38"/>
      <c r="D94" s="46"/>
      <c r="E94" s="46"/>
      <c r="F94" s="39"/>
      <c r="G94" s="40"/>
      <c r="H94" s="41"/>
      <c r="I94" s="42" t="str">
        <f t="shared" si="16"/>
        <v/>
      </c>
      <c r="J94" s="43"/>
      <c r="K94" s="44"/>
      <c r="L94" s="43"/>
      <c r="M94" s="44"/>
      <c r="N94" s="45" t="str">
        <f t="shared" si="29"/>
        <v/>
      </c>
      <c r="O94" s="79" t="e">
        <f>IF(AND(SMALL($P$7:$P$306,ROUNDUP('第四面（別紙）集計'!$E$5/2,0))=MAX($P$7:$P$306),ISNUMBER($N94),$P94=MAX($P$7:$P$306)),"代表&amp;最大",IF($P94=SMALL($P$7:$P$306,ROUNDUP('第四面（別紙）集計'!$E$5/2,0)),"代表",IF($P94=MAX($P$7:$P$306),"最大","")))</f>
        <v>#NUM!</v>
      </c>
      <c r="P94" s="23" t="str">
        <f t="shared" si="17"/>
        <v/>
      </c>
      <c r="Q94" s="24" t="e">
        <f t="shared" si="18"/>
        <v>#NUM!</v>
      </c>
      <c r="R94" s="24" t="e">
        <f t="shared" si="19"/>
        <v>#NUM!</v>
      </c>
      <c r="S94" s="24" t="e">
        <f t="shared" si="20"/>
        <v>#NUM!</v>
      </c>
      <c r="T94" s="24" t="e">
        <f t="shared" si="21"/>
        <v>#NUM!</v>
      </c>
      <c r="U94" s="24" t="e">
        <f t="shared" si="22"/>
        <v>#NUM!</v>
      </c>
      <c r="V94" s="24" t="e">
        <f t="shared" si="23"/>
        <v>#NUM!</v>
      </c>
      <c r="W94" s="24" t="e">
        <f t="shared" si="24"/>
        <v>#NUM!</v>
      </c>
      <c r="X94" s="24" t="e">
        <f t="shared" si="25"/>
        <v>#NUM!</v>
      </c>
      <c r="Y94" s="24" t="e">
        <f t="shared" si="26"/>
        <v>#NUM!</v>
      </c>
      <c r="Z94" s="24" t="e">
        <f t="shared" si="27"/>
        <v>#NUM!</v>
      </c>
      <c r="AA94" s="24" t="str">
        <f t="shared" si="28"/>
        <v/>
      </c>
      <c r="AD94" s="14" t="str">
        <f>IF(OR(G94=""),"",IF(G94&lt;=基準値!M$2=TRUE,"○","×"))</f>
        <v/>
      </c>
      <c r="AE94" s="14" t="str">
        <f>IF(OR(H94=""),"",IF(H94&lt;=基準値!N$2=TRUE,"○","×"))</f>
        <v/>
      </c>
    </row>
    <row r="95" spans="2:31" ht="16.5" customHeight="1" x14ac:dyDescent="0.15">
      <c r="B95" s="92">
        <v>89</v>
      </c>
      <c r="C95" s="38"/>
      <c r="D95" s="46"/>
      <c r="E95" s="46"/>
      <c r="F95" s="39"/>
      <c r="G95" s="40"/>
      <c r="H95" s="47"/>
      <c r="I95" s="42" t="str">
        <f t="shared" si="16"/>
        <v/>
      </c>
      <c r="J95" s="43"/>
      <c r="K95" s="44"/>
      <c r="L95" s="43"/>
      <c r="M95" s="44"/>
      <c r="N95" s="45" t="str">
        <f t="shared" si="29"/>
        <v/>
      </c>
      <c r="O95" s="79" t="e">
        <f>IF(AND(SMALL($P$7:$P$306,ROUNDUP('第四面（別紙）集計'!$E$5/2,0))=MAX($P$7:$P$306),ISNUMBER($N95),$P95=MAX($P$7:$P$306)),"代表&amp;最大",IF($P95=SMALL($P$7:$P$306,ROUNDUP('第四面（別紙）集計'!$E$5/2,0)),"代表",IF($P95=MAX($P$7:$P$306),"最大","")))</f>
        <v>#NUM!</v>
      </c>
      <c r="P95" s="23" t="str">
        <f t="shared" si="17"/>
        <v/>
      </c>
      <c r="Q95" s="24" t="e">
        <f t="shared" si="18"/>
        <v>#NUM!</v>
      </c>
      <c r="R95" s="24" t="e">
        <f t="shared" si="19"/>
        <v>#NUM!</v>
      </c>
      <c r="S95" s="24" t="e">
        <f t="shared" si="20"/>
        <v>#NUM!</v>
      </c>
      <c r="T95" s="24" t="e">
        <f t="shared" si="21"/>
        <v>#NUM!</v>
      </c>
      <c r="U95" s="24" t="e">
        <f t="shared" si="22"/>
        <v>#NUM!</v>
      </c>
      <c r="V95" s="24" t="e">
        <f t="shared" si="23"/>
        <v>#NUM!</v>
      </c>
      <c r="W95" s="24" t="e">
        <f t="shared" si="24"/>
        <v>#NUM!</v>
      </c>
      <c r="X95" s="24" t="e">
        <f t="shared" si="25"/>
        <v>#NUM!</v>
      </c>
      <c r="Y95" s="24" t="e">
        <f t="shared" si="26"/>
        <v>#NUM!</v>
      </c>
      <c r="Z95" s="24" t="e">
        <f t="shared" si="27"/>
        <v>#NUM!</v>
      </c>
      <c r="AA95" s="24" t="str">
        <f t="shared" si="28"/>
        <v/>
      </c>
      <c r="AD95" s="14" t="str">
        <f>IF(OR(G95=""),"",IF(G95&lt;=基準値!M$2=TRUE,"○","×"))</f>
        <v/>
      </c>
      <c r="AE95" s="14" t="str">
        <f>IF(OR(H95=""),"",IF(H95&lt;=基準値!N$2=TRUE,"○","×"))</f>
        <v/>
      </c>
    </row>
    <row r="96" spans="2:31" ht="16.5" customHeight="1" x14ac:dyDescent="0.15">
      <c r="B96" s="92">
        <v>90</v>
      </c>
      <c r="C96" s="38"/>
      <c r="D96" s="46"/>
      <c r="E96" s="46"/>
      <c r="F96" s="39"/>
      <c r="G96" s="40"/>
      <c r="H96" s="47"/>
      <c r="I96" s="42" t="str">
        <f t="shared" si="16"/>
        <v/>
      </c>
      <c r="J96" s="43"/>
      <c r="K96" s="44"/>
      <c r="L96" s="43"/>
      <c r="M96" s="44"/>
      <c r="N96" s="45" t="str">
        <f t="shared" si="29"/>
        <v/>
      </c>
      <c r="O96" s="79" t="e">
        <f>IF(AND(SMALL($P$7:$P$306,ROUNDUP('第四面（別紙）集計'!$E$5/2,0))=MAX($P$7:$P$306),ISNUMBER($N96),$P96=MAX($P$7:$P$306)),"代表&amp;最大",IF($P96=SMALL($P$7:$P$306,ROUNDUP('第四面（別紙）集計'!$E$5/2,0)),"代表",IF($P96=MAX($P$7:$P$306),"最大","")))</f>
        <v>#NUM!</v>
      </c>
      <c r="P96" s="23" t="str">
        <f t="shared" si="17"/>
        <v/>
      </c>
      <c r="Q96" s="24" t="e">
        <f t="shared" si="18"/>
        <v>#NUM!</v>
      </c>
      <c r="R96" s="24" t="e">
        <f t="shared" si="19"/>
        <v>#NUM!</v>
      </c>
      <c r="S96" s="24" t="e">
        <f t="shared" si="20"/>
        <v>#NUM!</v>
      </c>
      <c r="T96" s="24" t="e">
        <f t="shared" si="21"/>
        <v>#NUM!</v>
      </c>
      <c r="U96" s="24" t="e">
        <f t="shared" si="22"/>
        <v>#NUM!</v>
      </c>
      <c r="V96" s="24" t="e">
        <f t="shared" si="23"/>
        <v>#NUM!</v>
      </c>
      <c r="W96" s="24" t="e">
        <f t="shared" si="24"/>
        <v>#NUM!</v>
      </c>
      <c r="X96" s="24" t="e">
        <f t="shared" si="25"/>
        <v>#NUM!</v>
      </c>
      <c r="Y96" s="24" t="e">
        <f t="shared" si="26"/>
        <v>#NUM!</v>
      </c>
      <c r="Z96" s="24" t="e">
        <f t="shared" si="27"/>
        <v>#NUM!</v>
      </c>
      <c r="AA96" s="24" t="str">
        <f t="shared" si="28"/>
        <v/>
      </c>
      <c r="AD96" s="14" t="str">
        <f>IF(OR(G96=""),"",IF(G96&lt;=基準値!M$2=TRUE,"○","×"))</f>
        <v/>
      </c>
      <c r="AE96" s="14" t="str">
        <f>IF(OR(H96=""),"",IF(H96&lt;=基準値!N$2=TRUE,"○","×"))</f>
        <v/>
      </c>
    </row>
    <row r="97" spans="2:31" ht="16.5" customHeight="1" x14ac:dyDescent="0.15">
      <c r="B97" s="91">
        <v>91</v>
      </c>
      <c r="C97" s="38"/>
      <c r="D97" s="37"/>
      <c r="E97" s="37"/>
      <c r="F97" s="39"/>
      <c r="G97" s="40"/>
      <c r="H97" s="41"/>
      <c r="I97" s="42" t="str">
        <f t="shared" si="16"/>
        <v/>
      </c>
      <c r="J97" s="43"/>
      <c r="K97" s="44"/>
      <c r="L97" s="43"/>
      <c r="M97" s="44"/>
      <c r="N97" s="45" t="str">
        <f t="shared" si="29"/>
        <v/>
      </c>
      <c r="O97" s="79" t="e">
        <f>IF(AND(SMALL($P$7:$P$306,ROUNDUP('第四面（別紙）集計'!$E$5/2,0))=MAX($P$7:$P$306),ISNUMBER($N97),$P97=MAX($P$7:$P$306)),"代表&amp;最大",IF($P97=SMALL($P$7:$P$306,ROUNDUP('第四面（別紙）集計'!$E$5/2,0)),"代表",IF($P97=MAX($P$7:$P$306),"最大","")))</f>
        <v>#NUM!</v>
      </c>
      <c r="P97" s="23" t="str">
        <f t="shared" si="17"/>
        <v/>
      </c>
      <c r="Q97" s="24" t="e">
        <f t="shared" si="18"/>
        <v>#NUM!</v>
      </c>
      <c r="R97" s="24" t="e">
        <f t="shared" si="19"/>
        <v>#NUM!</v>
      </c>
      <c r="S97" s="24" t="e">
        <f t="shared" si="20"/>
        <v>#NUM!</v>
      </c>
      <c r="T97" s="24" t="e">
        <f t="shared" si="21"/>
        <v>#NUM!</v>
      </c>
      <c r="U97" s="24" t="e">
        <f t="shared" si="22"/>
        <v>#NUM!</v>
      </c>
      <c r="V97" s="24" t="e">
        <f t="shared" si="23"/>
        <v>#NUM!</v>
      </c>
      <c r="W97" s="24" t="e">
        <f t="shared" si="24"/>
        <v>#NUM!</v>
      </c>
      <c r="X97" s="24" t="e">
        <f t="shared" si="25"/>
        <v>#NUM!</v>
      </c>
      <c r="Y97" s="24" t="e">
        <f t="shared" si="26"/>
        <v>#NUM!</v>
      </c>
      <c r="Z97" s="24" t="e">
        <f t="shared" si="27"/>
        <v>#NUM!</v>
      </c>
      <c r="AA97" s="24" t="str">
        <f t="shared" si="28"/>
        <v/>
      </c>
      <c r="AD97" s="14" t="str">
        <f>IF(OR(G97=""),"",IF(G97&lt;=基準値!M$2=TRUE,"○","×"))</f>
        <v/>
      </c>
      <c r="AE97" s="14" t="str">
        <f>IF(OR(H97=""),"",IF(H97&lt;=基準値!N$2=TRUE,"○","×"))</f>
        <v/>
      </c>
    </row>
    <row r="98" spans="2:31" ht="16.5" customHeight="1" x14ac:dyDescent="0.15">
      <c r="B98" s="92">
        <v>92</v>
      </c>
      <c r="C98" s="38"/>
      <c r="D98" s="46"/>
      <c r="E98" s="46"/>
      <c r="F98" s="39"/>
      <c r="G98" s="40"/>
      <c r="H98" s="47"/>
      <c r="I98" s="42" t="str">
        <f t="shared" si="16"/>
        <v/>
      </c>
      <c r="J98" s="43"/>
      <c r="K98" s="44"/>
      <c r="L98" s="43"/>
      <c r="M98" s="44"/>
      <c r="N98" s="45" t="str">
        <f t="shared" si="29"/>
        <v/>
      </c>
      <c r="O98" s="79" t="e">
        <f>IF(AND(SMALL($P$7:$P$306,ROUNDUP('第四面（別紙）集計'!$E$5/2,0))=MAX($P$7:$P$306),ISNUMBER($N98),$P98=MAX($P$7:$P$306)),"代表&amp;最大",IF($P98=SMALL($P$7:$P$306,ROUNDUP('第四面（別紙）集計'!$E$5/2,0)),"代表",IF($P98=MAX($P$7:$P$306),"最大","")))</f>
        <v>#NUM!</v>
      </c>
      <c r="P98" s="23" t="str">
        <f t="shared" si="17"/>
        <v/>
      </c>
      <c r="Q98" s="24" t="e">
        <f t="shared" si="18"/>
        <v>#NUM!</v>
      </c>
      <c r="R98" s="24" t="e">
        <f t="shared" si="19"/>
        <v>#NUM!</v>
      </c>
      <c r="S98" s="24" t="e">
        <f t="shared" si="20"/>
        <v>#NUM!</v>
      </c>
      <c r="T98" s="24" t="e">
        <f t="shared" si="21"/>
        <v>#NUM!</v>
      </c>
      <c r="U98" s="24" t="e">
        <f t="shared" si="22"/>
        <v>#NUM!</v>
      </c>
      <c r="V98" s="24" t="e">
        <f t="shared" si="23"/>
        <v>#NUM!</v>
      </c>
      <c r="W98" s="24" t="e">
        <f t="shared" si="24"/>
        <v>#NUM!</v>
      </c>
      <c r="X98" s="24" t="e">
        <f t="shared" si="25"/>
        <v>#NUM!</v>
      </c>
      <c r="Y98" s="24" t="e">
        <f t="shared" si="26"/>
        <v>#NUM!</v>
      </c>
      <c r="Z98" s="24" t="e">
        <f t="shared" si="27"/>
        <v>#NUM!</v>
      </c>
      <c r="AA98" s="24" t="str">
        <f t="shared" si="28"/>
        <v/>
      </c>
      <c r="AD98" s="14" t="str">
        <f>IF(OR(G98=""),"",IF(G98&lt;=基準値!M$2=TRUE,"○","×"))</f>
        <v/>
      </c>
      <c r="AE98" s="14" t="str">
        <f>IF(OR(H98=""),"",IF(H98&lt;=基準値!N$2=TRUE,"○","×"))</f>
        <v/>
      </c>
    </row>
    <row r="99" spans="2:31" ht="16.5" customHeight="1" x14ac:dyDescent="0.15">
      <c r="B99" s="92">
        <v>93</v>
      </c>
      <c r="C99" s="38"/>
      <c r="D99" s="46"/>
      <c r="E99" s="46"/>
      <c r="F99" s="39"/>
      <c r="G99" s="40"/>
      <c r="H99" s="47"/>
      <c r="I99" s="42" t="str">
        <f t="shared" si="16"/>
        <v/>
      </c>
      <c r="J99" s="43"/>
      <c r="K99" s="44"/>
      <c r="L99" s="43"/>
      <c r="M99" s="44"/>
      <c r="N99" s="45" t="str">
        <f t="shared" si="29"/>
        <v/>
      </c>
      <c r="O99" s="79" t="e">
        <f>IF(AND(SMALL($P$7:$P$306,ROUNDUP('第四面（別紙）集計'!$E$5/2,0))=MAX($P$7:$P$306),ISNUMBER($N99),$P99=MAX($P$7:$P$306)),"代表&amp;最大",IF($P99=SMALL($P$7:$P$306,ROUNDUP('第四面（別紙）集計'!$E$5/2,0)),"代表",IF($P99=MAX($P$7:$P$306),"最大","")))</f>
        <v>#NUM!</v>
      </c>
      <c r="P99" s="23" t="str">
        <f t="shared" si="17"/>
        <v/>
      </c>
      <c r="Q99" s="24" t="e">
        <f t="shared" si="18"/>
        <v>#NUM!</v>
      </c>
      <c r="R99" s="24" t="e">
        <f t="shared" si="19"/>
        <v>#NUM!</v>
      </c>
      <c r="S99" s="24" t="e">
        <f t="shared" si="20"/>
        <v>#NUM!</v>
      </c>
      <c r="T99" s="24" t="e">
        <f t="shared" si="21"/>
        <v>#NUM!</v>
      </c>
      <c r="U99" s="24" t="e">
        <f t="shared" si="22"/>
        <v>#NUM!</v>
      </c>
      <c r="V99" s="24" t="e">
        <f t="shared" si="23"/>
        <v>#NUM!</v>
      </c>
      <c r="W99" s="24" t="e">
        <f t="shared" si="24"/>
        <v>#NUM!</v>
      </c>
      <c r="X99" s="24" t="e">
        <f t="shared" si="25"/>
        <v>#NUM!</v>
      </c>
      <c r="Y99" s="24" t="e">
        <f t="shared" si="26"/>
        <v>#NUM!</v>
      </c>
      <c r="Z99" s="24" t="e">
        <f t="shared" si="27"/>
        <v>#NUM!</v>
      </c>
      <c r="AA99" s="24" t="str">
        <f t="shared" si="28"/>
        <v/>
      </c>
      <c r="AD99" s="14" t="str">
        <f>IF(OR(G99=""),"",IF(G99&lt;=基準値!M$2=TRUE,"○","×"))</f>
        <v/>
      </c>
      <c r="AE99" s="14" t="str">
        <f>IF(OR(H99=""),"",IF(H99&lt;=基準値!N$2=TRUE,"○","×"))</f>
        <v/>
      </c>
    </row>
    <row r="100" spans="2:31" ht="16.5" customHeight="1" x14ac:dyDescent="0.15">
      <c r="B100" s="92">
        <v>94</v>
      </c>
      <c r="C100" s="38"/>
      <c r="D100" s="46"/>
      <c r="E100" s="46"/>
      <c r="F100" s="39"/>
      <c r="G100" s="40"/>
      <c r="H100" s="47"/>
      <c r="I100" s="42" t="str">
        <f t="shared" si="16"/>
        <v/>
      </c>
      <c r="J100" s="43"/>
      <c r="K100" s="44"/>
      <c r="L100" s="43"/>
      <c r="M100" s="44"/>
      <c r="N100" s="45" t="str">
        <f t="shared" si="29"/>
        <v/>
      </c>
      <c r="O100" s="79" t="e">
        <f>IF(AND(SMALL($P$7:$P$306,ROUNDUP('第四面（別紙）集計'!$E$5/2,0))=MAX($P$7:$P$306),ISNUMBER($N100),$P100=MAX($P$7:$P$306)),"代表&amp;最大",IF($P100=SMALL($P$7:$P$306,ROUNDUP('第四面（別紙）集計'!$E$5/2,0)),"代表",IF($P100=MAX($P$7:$P$306),"最大","")))</f>
        <v>#NUM!</v>
      </c>
      <c r="P100" s="23" t="str">
        <f t="shared" si="17"/>
        <v/>
      </c>
      <c r="Q100" s="24" t="e">
        <f t="shared" si="18"/>
        <v>#NUM!</v>
      </c>
      <c r="R100" s="24" t="e">
        <f t="shared" si="19"/>
        <v>#NUM!</v>
      </c>
      <c r="S100" s="24" t="e">
        <f t="shared" si="20"/>
        <v>#NUM!</v>
      </c>
      <c r="T100" s="24" t="e">
        <f t="shared" si="21"/>
        <v>#NUM!</v>
      </c>
      <c r="U100" s="24" t="e">
        <f t="shared" si="22"/>
        <v>#NUM!</v>
      </c>
      <c r="V100" s="24" t="e">
        <f t="shared" si="23"/>
        <v>#NUM!</v>
      </c>
      <c r="W100" s="24" t="e">
        <f t="shared" si="24"/>
        <v>#NUM!</v>
      </c>
      <c r="X100" s="24" t="e">
        <f t="shared" si="25"/>
        <v>#NUM!</v>
      </c>
      <c r="Y100" s="24" t="e">
        <f t="shared" si="26"/>
        <v>#NUM!</v>
      </c>
      <c r="Z100" s="24" t="e">
        <f t="shared" si="27"/>
        <v>#NUM!</v>
      </c>
      <c r="AA100" s="24" t="str">
        <f t="shared" si="28"/>
        <v/>
      </c>
      <c r="AD100" s="14" t="str">
        <f>IF(OR(G100=""),"",IF(G100&lt;=基準値!M$2=TRUE,"○","×"))</f>
        <v/>
      </c>
      <c r="AE100" s="14" t="str">
        <f>IF(OR(H100=""),"",IF(H100&lt;=基準値!N$2=TRUE,"○","×"))</f>
        <v/>
      </c>
    </row>
    <row r="101" spans="2:31" ht="16.5" customHeight="1" x14ac:dyDescent="0.15">
      <c r="B101" s="92">
        <v>95</v>
      </c>
      <c r="C101" s="38"/>
      <c r="D101" s="46"/>
      <c r="E101" s="46"/>
      <c r="F101" s="39"/>
      <c r="G101" s="40"/>
      <c r="H101" s="47"/>
      <c r="I101" s="42" t="str">
        <f t="shared" ref="I101:I106" si="30">IF(AD101="","",IF(AND(AD101="○",AE101="○"),"○","×"))</f>
        <v/>
      </c>
      <c r="J101" s="43"/>
      <c r="K101" s="44"/>
      <c r="L101" s="43"/>
      <c r="M101" s="44"/>
      <c r="N101" s="45" t="str">
        <f t="shared" si="29"/>
        <v/>
      </c>
      <c r="O101" s="79" t="e">
        <f>IF(AND(SMALL($P$7:$P$306,ROUNDUP('第四面（別紙）集計'!$E$5/2,0))=MAX($P$7:$P$306),ISNUMBER($N101),$P101=MAX($P$7:$P$306)),"代表&amp;最大",IF($P101=SMALL($P$7:$P$306,ROUNDUP('第四面（別紙）集計'!$E$5/2,0)),"代表",IF($P101=MAX($P$7:$P$306),"最大","")))</f>
        <v>#NUM!</v>
      </c>
      <c r="P101" s="23" t="str">
        <f t="shared" si="17"/>
        <v/>
      </c>
      <c r="Q101" s="24" t="e">
        <f t="shared" si="18"/>
        <v>#NUM!</v>
      </c>
      <c r="R101" s="24" t="e">
        <f t="shared" si="19"/>
        <v>#NUM!</v>
      </c>
      <c r="S101" s="24" t="e">
        <f t="shared" si="20"/>
        <v>#NUM!</v>
      </c>
      <c r="T101" s="24" t="e">
        <f t="shared" si="21"/>
        <v>#NUM!</v>
      </c>
      <c r="U101" s="24" t="e">
        <f t="shared" si="22"/>
        <v>#NUM!</v>
      </c>
      <c r="V101" s="24" t="e">
        <f t="shared" si="23"/>
        <v>#NUM!</v>
      </c>
      <c r="W101" s="24" t="e">
        <f t="shared" si="24"/>
        <v>#NUM!</v>
      </c>
      <c r="X101" s="24" t="e">
        <f t="shared" si="25"/>
        <v>#NUM!</v>
      </c>
      <c r="Y101" s="24" t="e">
        <f t="shared" si="26"/>
        <v>#NUM!</v>
      </c>
      <c r="Z101" s="24" t="e">
        <f t="shared" si="27"/>
        <v>#NUM!</v>
      </c>
      <c r="AA101" s="24" t="str">
        <f t="shared" si="28"/>
        <v/>
      </c>
      <c r="AD101" s="14" t="str">
        <f>IF(OR(G101=""),"",IF(G101&lt;=基準値!M$2=TRUE,"○","×"))</f>
        <v/>
      </c>
      <c r="AE101" s="14" t="str">
        <f>IF(OR(H101=""),"",IF(H101&lt;=基準値!N$2=TRUE,"○","×"))</f>
        <v/>
      </c>
    </row>
    <row r="102" spans="2:31" ht="16.5" customHeight="1" x14ac:dyDescent="0.15">
      <c r="B102" s="92">
        <v>96</v>
      </c>
      <c r="C102" s="38"/>
      <c r="D102" s="46"/>
      <c r="E102" s="46"/>
      <c r="F102" s="39"/>
      <c r="G102" s="40"/>
      <c r="H102" s="47"/>
      <c r="I102" s="42" t="str">
        <f t="shared" si="30"/>
        <v/>
      </c>
      <c r="J102" s="43"/>
      <c r="K102" s="44"/>
      <c r="L102" s="43"/>
      <c r="M102" s="44"/>
      <c r="N102" s="45" t="str">
        <f t="shared" si="29"/>
        <v/>
      </c>
      <c r="O102" s="79" t="e">
        <f>IF(AND(SMALL($P$7:$P$306,ROUNDUP('第四面（別紙）集計'!$E$5/2,0))=MAX($P$7:$P$306),ISNUMBER($N102),$P102=MAX($P$7:$P$306)),"代表&amp;最大",IF($P102=SMALL($P$7:$P$306,ROUNDUP('第四面（別紙）集計'!$E$5/2,0)),"代表",IF($P102=MAX($P$7:$P$306),"最大","")))</f>
        <v>#NUM!</v>
      </c>
      <c r="P102" s="23" t="str">
        <f t="shared" si="17"/>
        <v/>
      </c>
      <c r="Q102" s="24" t="e">
        <f t="shared" si="18"/>
        <v>#NUM!</v>
      </c>
      <c r="R102" s="24" t="e">
        <f t="shared" si="19"/>
        <v>#NUM!</v>
      </c>
      <c r="S102" s="24" t="e">
        <f t="shared" si="20"/>
        <v>#NUM!</v>
      </c>
      <c r="T102" s="24" t="e">
        <f t="shared" si="21"/>
        <v>#NUM!</v>
      </c>
      <c r="U102" s="24" t="e">
        <f t="shared" si="22"/>
        <v>#NUM!</v>
      </c>
      <c r="V102" s="24" t="e">
        <f t="shared" si="23"/>
        <v>#NUM!</v>
      </c>
      <c r="W102" s="24" t="e">
        <f t="shared" si="24"/>
        <v>#NUM!</v>
      </c>
      <c r="X102" s="24" t="e">
        <f t="shared" si="25"/>
        <v>#NUM!</v>
      </c>
      <c r="Y102" s="24" t="e">
        <f t="shared" si="26"/>
        <v>#NUM!</v>
      </c>
      <c r="Z102" s="24" t="e">
        <f t="shared" si="27"/>
        <v>#NUM!</v>
      </c>
      <c r="AA102" s="24" t="str">
        <f t="shared" si="28"/>
        <v/>
      </c>
      <c r="AD102" s="14" t="str">
        <f>IF(OR(G102=""),"",IF(G102&lt;=基準値!M$2=TRUE,"○","×"))</f>
        <v/>
      </c>
      <c r="AE102" s="14" t="str">
        <f>IF(OR(H102=""),"",IF(H102&lt;=基準値!N$2=TRUE,"○","×"))</f>
        <v/>
      </c>
    </row>
    <row r="103" spans="2:31" ht="16.5" customHeight="1" x14ac:dyDescent="0.15">
      <c r="B103" s="92">
        <v>97</v>
      </c>
      <c r="C103" s="38"/>
      <c r="D103" s="46"/>
      <c r="E103" s="46"/>
      <c r="F103" s="39"/>
      <c r="G103" s="40"/>
      <c r="H103" s="41"/>
      <c r="I103" s="42" t="str">
        <f t="shared" si="30"/>
        <v/>
      </c>
      <c r="J103" s="43"/>
      <c r="K103" s="44"/>
      <c r="L103" s="43"/>
      <c r="M103" s="44"/>
      <c r="N103" s="45" t="str">
        <f t="shared" si="29"/>
        <v/>
      </c>
      <c r="O103" s="79" t="e">
        <f>IF(AND(SMALL($P$7:$P$306,ROUNDUP('第四面（別紙）集計'!$E$5/2,0))=MAX($P$7:$P$306),ISNUMBER($N103),$P103=MAX($P$7:$P$306)),"代表&amp;最大",IF($P103=SMALL($P$7:$P$306,ROUNDUP('第四面（別紙）集計'!$E$5/2,0)),"代表",IF($P103=MAX($P$7:$P$306),"最大","")))</f>
        <v>#NUM!</v>
      </c>
      <c r="P103" s="23" t="str">
        <f t="shared" si="17"/>
        <v/>
      </c>
      <c r="Q103" s="24" t="e">
        <f t="shared" si="18"/>
        <v>#NUM!</v>
      </c>
      <c r="R103" s="24" t="e">
        <f t="shared" si="19"/>
        <v>#NUM!</v>
      </c>
      <c r="S103" s="24" t="e">
        <f t="shared" si="20"/>
        <v>#NUM!</v>
      </c>
      <c r="T103" s="24" t="e">
        <f t="shared" si="21"/>
        <v>#NUM!</v>
      </c>
      <c r="U103" s="24" t="e">
        <f t="shared" si="22"/>
        <v>#NUM!</v>
      </c>
      <c r="V103" s="24" t="e">
        <f t="shared" si="23"/>
        <v>#NUM!</v>
      </c>
      <c r="W103" s="24" t="e">
        <f t="shared" si="24"/>
        <v>#NUM!</v>
      </c>
      <c r="X103" s="24" t="e">
        <f t="shared" si="25"/>
        <v>#NUM!</v>
      </c>
      <c r="Y103" s="24" t="e">
        <f t="shared" si="26"/>
        <v>#NUM!</v>
      </c>
      <c r="Z103" s="24" t="e">
        <f t="shared" si="27"/>
        <v>#NUM!</v>
      </c>
      <c r="AA103" s="24" t="str">
        <f t="shared" si="28"/>
        <v/>
      </c>
      <c r="AD103" s="14" t="str">
        <f>IF(OR(G103=""),"",IF(G103&lt;=基準値!M$2=TRUE,"○","×"))</f>
        <v/>
      </c>
      <c r="AE103" s="14" t="str">
        <f>IF(OR(H103=""),"",IF(H103&lt;=基準値!N$2=TRUE,"○","×"))</f>
        <v/>
      </c>
    </row>
    <row r="104" spans="2:31" ht="16.5" customHeight="1" x14ac:dyDescent="0.15">
      <c r="B104" s="92">
        <v>98</v>
      </c>
      <c r="C104" s="38"/>
      <c r="D104" s="46"/>
      <c r="E104" s="46"/>
      <c r="F104" s="39"/>
      <c r="G104" s="40"/>
      <c r="H104" s="47"/>
      <c r="I104" s="42" t="str">
        <f t="shared" si="30"/>
        <v/>
      </c>
      <c r="J104" s="43"/>
      <c r="K104" s="44"/>
      <c r="L104" s="43"/>
      <c r="M104" s="44"/>
      <c r="N104" s="45" t="str">
        <f t="shared" si="29"/>
        <v/>
      </c>
      <c r="O104" s="79" t="e">
        <f>IF(AND(SMALL($P$7:$P$306,ROUNDUP('第四面（別紙）集計'!$E$5/2,0))=MAX($P$7:$P$306),ISNUMBER($N104),$P104=MAX($P$7:$P$306)),"代表&amp;最大",IF($P104=SMALL($P$7:$P$306,ROUNDUP('第四面（別紙）集計'!$E$5/2,0)),"代表",IF($P104=MAX($P$7:$P$306),"最大","")))</f>
        <v>#NUM!</v>
      </c>
      <c r="P104" s="23" t="str">
        <f t="shared" si="17"/>
        <v/>
      </c>
      <c r="Q104" s="24" t="e">
        <f t="shared" si="18"/>
        <v>#NUM!</v>
      </c>
      <c r="R104" s="24" t="e">
        <f t="shared" si="19"/>
        <v>#NUM!</v>
      </c>
      <c r="S104" s="24" t="e">
        <f t="shared" si="20"/>
        <v>#NUM!</v>
      </c>
      <c r="T104" s="24" t="e">
        <f t="shared" si="21"/>
        <v>#NUM!</v>
      </c>
      <c r="U104" s="24" t="e">
        <f t="shared" si="22"/>
        <v>#NUM!</v>
      </c>
      <c r="V104" s="24" t="e">
        <f t="shared" si="23"/>
        <v>#NUM!</v>
      </c>
      <c r="W104" s="24" t="e">
        <f t="shared" si="24"/>
        <v>#NUM!</v>
      </c>
      <c r="X104" s="24" t="e">
        <f t="shared" si="25"/>
        <v>#NUM!</v>
      </c>
      <c r="Y104" s="24" t="e">
        <f t="shared" si="26"/>
        <v>#NUM!</v>
      </c>
      <c r="Z104" s="24" t="e">
        <f t="shared" si="27"/>
        <v>#NUM!</v>
      </c>
      <c r="AA104" s="24" t="str">
        <f t="shared" si="28"/>
        <v/>
      </c>
      <c r="AD104" s="14" t="str">
        <f>IF(OR(G104=""),"",IF(G104&lt;=基準値!M$2=TRUE,"○","×"))</f>
        <v/>
      </c>
      <c r="AE104" s="14" t="str">
        <f>IF(OR(H104=""),"",IF(H104&lt;=基準値!N$2=TRUE,"○","×"))</f>
        <v/>
      </c>
    </row>
    <row r="105" spans="2:31" ht="16.5" customHeight="1" x14ac:dyDescent="0.15">
      <c r="B105" s="92">
        <v>99</v>
      </c>
      <c r="C105" s="38"/>
      <c r="D105" s="46"/>
      <c r="E105" s="46"/>
      <c r="F105" s="39"/>
      <c r="G105" s="40"/>
      <c r="H105" s="47"/>
      <c r="I105" s="42" t="str">
        <f t="shared" si="30"/>
        <v/>
      </c>
      <c r="J105" s="43"/>
      <c r="K105" s="44"/>
      <c r="L105" s="43"/>
      <c r="M105" s="44"/>
      <c r="N105" s="45" t="str">
        <f t="shared" si="29"/>
        <v/>
      </c>
      <c r="O105" s="79" t="e">
        <f>IF(AND(SMALL($P$7:$P$306,ROUNDUP('第四面（別紙）集計'!$E$5/2,0))=MAX($P$7:$P$306),ISNUMBER($N105),$P105=MAX($P$7:$P$306)),"代表&amp;最大",IF($P105=SMALL($P$7:$P$306,ROUNDUP('第四面（別紙）集計'!$E$5/2,0)),"代表",IF($P105=MAX($P$7:$P$306),"最大","")))</f>
        <v>#NUM!</v>
      </c>
      <c r="P105" s="23" t="str">
        <f t="shared" si="17"/>
        <v/>
      </c>
      <c r="Q105" s="24" t="e">
        <f t="shared" si="18"/>
        <v>#NUM!</v>
      </c>
      <c r="R105" s="24" t="e">
        <f t="shared" si="19"/>
        <v>#NUM!</v>
      </c>
      <c r="S105" s="24" t="e">
        <f t="shared" si="20"/>
        <v>#NUM!</v>
      </c>
      <c r="T105" s="24" t="e">
        <f t="shared" si="21"/>
        <v>#NUM!</v>
      </c>
      <c r="U105" s="24" t="e">
        <f t="shared" si="22"/>
        <v>#NUM!</v>
      </c>
      <c r="V105" s="24" t="e">
        <f t="shared" si="23"/>
        <v>#NUM!</v>
      </c>
      <c r="W105" s="24" t="e">
        <f t="shared" si="24"/>
        <v>#NUM!</v>
      </c>
      <c r="X105" s="24" t="e">
        <f t="shared" si="25"/>
        <v>#NUM!</v>
      </c>
      <c r="Y105" s="24" t="e">
        <f t="shared" si="26"/>
        <v>#NUM!</v>
      </c>
      <c r="Z105" s="24" t="e">
        <f t="shared" si="27"/>
        <v>#NUM!</v>
      </c>
      <c r="AA105" s="24" t="str">
        <f t="shared" si="28"/>
        <v/>
      </c>
      <c r="AD105" s="14" t="str">
        <f>IF(OR(G105=""),"",IF(G105&lt;=基準値!M$2=TRUE,"○","×"))</f>
        <v/>
      </c>
      <c r="AE105" s="14" t="str">
        <f>IF(OR(H105=""),"",IF(H105&lt;=基準値!N$2=TRUE,"○","×"))</f>
        <v/>
      </c>
    </row>
    <row r="106" spans="2:31" ht="16.5" customHeight="1" x14ac:dyDescent="0.15">
      <c r="B106" s="91">
        <v>100</v>
      </c>
      <c r="C106" s="38"/>
      <c r="D106" s="37"/>
      <c r="E106" s="37"/>
      <c r="F106" s="39"/>
      <c r="G106" s="40"/>
      <c r="H106" s="41"/>
      <c r="I106" s="42" t="str">
        <f t="shared" si="30"/>
        <v/>
      </c>
      <c r="J106" s="43"/>
      <c r="K106" s="44"/>
      <c r="L106" s="43"/>
      <c r="M106" s="44"/>
      <c r="N106" s="45" t="str">
        <f t="shared" si="29"/>
        <v/>
      </c>
      <c r="O106" s="79" t="e">
        <f>IF(AND(SMALL($P$7:$P$306,ROUNDUP('第四面（別紙）集計'!$E$5/2,0))=MAX($P$7:$P$306),ISNUMBER($N106),$P106=MAX($P$7:$P$306)),"代表&amp;最大",IF($P106=SMALL($P$7:$P$306,ROUNDUP('第四面（別紙）集計'!$E$5/2,0)),"代表",IF($P106=MAX($P$7:$P$306),"最大","")))</f>
        <v>#NUM!</v>
      </c>
      <c r="P106" s="23" t="str">
        <f t="shared" si="17"/>
        <v/>
      </c>
      <c r="Q106" s="24" t="e">
        <f t="shared" si="18"/>
        <v>#NUM!</v>
      </c>
      <c r="R106" s="24" t="e">
        <f t="shared" si="19"/>
        <v>#NUM!</v>
      </c>
      <c r="S106" s="24" t="e">
        <f t="shared" si="20"/>
        <v>#NUM!</v>
      </c>
      <c r="T106" s="24" t="e">
        <f t="shared" si="21"/>
        <v>#NUM!</v>
      </c>
      <c r="U106" s="24" t="e">
        <f t="shared" si="22"/>
        <v>#NUM!</v>
      </c>
      <c r="V106" s="24" t="e">
        <f t="shared" si="23"/>
        <v>#NUM!</v>
      </c>
      <c r="W106" s="24" t="e">
        <f t="shared" si="24"/>
        <v>#NUM!</v>
      </c>
      <c r="X106" s="24" t="e">
        <f t="shared" si="25"/>
        <v>#NUM!</v>
      </c>
      <c r="Y106" s="24" t="e">
        <f t="shared" si="26"/>
        <v>#NUM!</v>
      </c>
      <c r="Z106" s="24" t="e">
        <f t="shared" si="27"/>
        <v>#NUM!</v>
      </c>
      <c r="AA106" s="24" t="str">
        <f t="shared" si="28"/>
        <v/>
      </c>
      <c r="AD106" s="14" t="str">
        <f>IF(OR(G106=""),"",IF(G106&lt;=基準値!M$2=TRUE,"○","×"))</f>
        <v/>
      </c>
      <c r="AE106" s="14" t="str">
        <f>IF(OR(H106=""),"",IF(H106&lt;=基準値!N$2=TRUE,"○","×"))</f>
        <v/>
      </c>
    </row>
    <row r="107" spans="2:31" ht="14.25" customHeight="1" x14ac:dyDescent="0.15">
      <c r="B107" s="92">
        <v>101</v>
      </c>
      <c r="C107" s="38"/>
      <c r="D107" s="37"/>
      <c r="E107" s="37"/>
      <c r="F107" s="39"/>
      <c r="G107" s="40"/>
      <c r="H107" s="41"/>
      <c r="I107" s="42" t="str">
        <f t="shared" ref="I107:I170" si="31">IF(AD107="","",IF(AND(AD107="○",AE107="○"),"○","×"))</f>
        <v/>
      </c>
      <c r="J107" s="43"/>
      <c r="K107" s="44"/>
      <c r="L107" s="43"/>
      <c r="M107" s="44"/>
      <c r="N107" s="45" t="str">
        <f t="shared" si="29"/>
        <v/>
      </c>
      <c r="O107" s="79" t="e">
        <f>IF(AND(SMALL($P$7:$P$306,ROUNDUP('第四面（別紙）集計'!$E$5/2,0))=MAX($P$7:$P$306),ISNUMBER($N107),$P107=MAX($P$7:$P$306)),"代表&amp;最大",IF($P107=SMALL($P$7:$P$306,ROUNDUP('第四面（別紙）集計'!$E$5/2,0)),"代表",IF($P107=MAX($P$7:$P$306),"最大","")))</f>
        <v>#NUM!</v>
      </c>
      <c r="P107" s="23" t="str">
        <f t="shared" si="17"/>
        <v/>
      </c>
      <c r="Q107" s="24" t="e">
        <f t="shared" si="18"/>
        <v>#NUM!</v>
      </c>
      <c r="R107" s="24" t="e">
        <f t="shared" si="19"/>
        <v>#NUM!</v>
      </c>
      <c r="S107" s="24" t="e">
        <f t="shared" si="20"/>
        <v>#NUM!</v>
      </c>
      <c r="T107" s="24" t="e">
        <f t="shared" si="21"/>
        <v>#NUM!</v>
      </c>
      <c r="U107" s="24" t="e">
        <f t="shared" si="22"/>
        <v>#NUM!</v>
      </c>
      <c r="V107" s="24" t="e">
        <f t="shared" si="23"/>
        <v>#NUM!</v>
      </c>
      <c r="W107" s="24" t="e">
        <f t="shared" si="24"/>
        <v>#NUM!</v>
      </c>
      <c r="X107" s="24" t="e">
        <f t="shared" si="25"/>
        <v>#NUM!</v>
      </c>
      <c r="Y107" s="24" t="e">
        <f t="shared" si="26"/>
        <v>#NUM!</v>
      </c>
      <c r="Z107" s="24" t="e">
        <f t="shared" si="27"/>
        <v>#NUM!</v>
      </c>
      <c r="AA107" s="24" t="str">
        <f t="shared" si="28"/>
        <v/>
      </c>
      <c r="AD107" s="14" t="str">
        <f>IF(OR(G107=""),"",IF(G107&lt;=基準値!M$2=TRUE,"○","×"))</f>
        <v/>
      </c>
      <c r="AE107" s="14" t="str">
        <f>IF(OR(H107=""),"",IF(H107&lt;=基準値!N$2=TRUE,"○","×"))</f>
        <v/>
      </c>
    </row>
    <row r="108" spans="2:31" ht="14.25" customHeight="1" x14ac:dyDescent="0.15">
      <c r="B108" s="91">
        <v>102</v>
      </c>
      <c r="C108" s="38"/>
      <c r="D108" s="37"/>
      <c r="E108" s="37"/>
      <c r="F108" s="39"/>
      <c r="G108" s="40"/>
      <c r="H108" s="41"/>
      <c r="I108" s="42" t="str">
        <f t="shared" si="31"/>
        <v/>
      </c>
      <c r="J108" s="43"/>
      <c r="K108" s="44"/>
      <c r="L108" s="43"/>
      <c r="M108" s="44"/>
      <c r="N108" s="45" t="str">
        <f t="shared" si="29"/>
        <v/>
      </c>
      <c r="O108" s="79" t="e">
        <f>IF(AND(SMALL($P$7:$P$306,ROUNDUP('第四面（別紙）集計'!$E$5/2,0))=MAX($P$7:$P$306),ISNUMBER($N108),$P108=MAX($P$7:$P$306)),"代表&amp;最大",IF($P108=SMALL($P$7:$P$306,ROUNDUP('第四面（別紙）集計'!$E$5/2,0)),"代表",IF($P108=MAX($P$7:$P$306),"最大","")))</f>
        <v>#NUM!</v>
      </c>
      <c r="P108" s="23" t="str">
        <f t="shared" si="17"/>
        <v/>
      </c>
      <c r="Q108" s="24" t="e">
        <f t="shared" si="18"/>
        <v>#NUM!</v>
      </c>
      <c r="R108" s="24" t="e">
        <f t="shared" si="19"/>
        <v>#NUM!</v>
      </c>
      <c r="S108" s="24" t="e">
        <f t="shared" si="20"/>
        <v>#NUM!</v>
      </c>
      <c r="T108" s="24" t="e">
        <f t="shared" si="21"/>
        <v>#NUM!</v>
      </c>
      <c r="U108" s="24" t="e">
        <f t="shared" si="22"/>
        <v>#NUM!</v>
      </c>
      <c r="V108" s="24" t="e">
        <f t="shared" si="23"/>
        <v>#NUM!</v>
      </c>
      <c r="W108" s="24" t="e">
        <f t="shared" si="24"/>
        <v>#NUM!</v>
      </c>
      <c r="X108" s="24" t="e">
        <f t="shared" si="25"/>
        <v>#NUM!</v>
      </c>
      <c r="Y108" s="24" t="e">
        <f t="shared" si="26"/>
        <v>#NUM!</v>
      </c>
      <c r="Z108" s="24" t="e">
        <f t="shared" si="27"/>
        <v>#NUM!</v>
      </c>
      <c r="AA108" s="24" t="str">
        <f t="shared" si="28"/>
        <v/>
      </c>
      <c r="AD108" s="14" t="str">
        <f>IF(OR(G108=""),"",IF(G108&lt;=基準値!M$2=TRUE,"○","×"))</f>
        <v/>
      </c>
      <c r="AE108" s="14" t="str">
        <f>IF(OR(H108=""),"",IF(H108&lt;=基準値!N$2=TRUE,"○","×"))</f>
        <v/>
      </c>
    </row>
    <row r="109" spans="2:31" ht="14.25" customHeight="1" x14ac:dyDescent="0.15">
      <c r="B109" s="92">
        <v>103</v>
      </c>
      <c r="C109" s="38"/>
      <c r="D109" s="37"/>
      <c r="E109" s="37"/>
      <c r="F109" s="39"/>
      <c r="G109" s="40"/>
      <c r="H109" s="41"/>
      <c r="I109" s="42" t="str">
        <f t="shared" si="31"/>
        <v/>
      </c>
      <c r="J109" s="43"/>
      <c r="K109" s="44"/>
      <c r="L109" s="43"/>
      <c r="M109" s="44"/>
      <c r="N109" s="45" t="str">
        <f t="shared" si="29"/>
        <v/>
      </c>
      <c r="O109" s="79" t="e">
        <f>IF(AND(SMALL($P$7:$P$306,ROUNDUP('第四面（別紙）集計'!$E$5/2,0))=MAX($P$7:$P$306),ISNUMBER($N109),$P109=MAX($P$7:$P$306)),"代表&amp;最大",IF($P109=SMALL($P$7:$P$306,ROUNDUP('第四面（別紙）集計'!$E$5/2,0)),"代表",IF($P109=MAX($P$7:$P$306),"最大","")))</f>
        <v>#NUM!</v>
      </c>
      <c r="P109" s="23" t="str">
        <f t="shared" si="17"/>
        <v/>
      </c>
      <c r="Q109" s="24" t="e">
        <f t="shared" si="18"/>
        <v>#NUM!</v>
      </c>
      <c r="R109" s="24" t="e">
        <f t="shared" si="19"/>
        <v>#NUM!</v>
      </c>
      <c r="S109" s="24" t="e">
        <f t="shared" si="20"/>
        <v>#NUM!</v>
      </c>
      <c r="T109" s="24" t="e">
        <f t="shared" si="21"/>
        <v>#NUM!</v>
      </c>
      <c r="U109" s="24" t="e">
        <f t="shared" si="22"/>
        <v>#NUM!</v>
      </c>
      <c r="V109" s="24" t="e">
        <f t="shared" si="23"/>
        <v>#NUM!</v>
      </c>
      <c r="W109" s="24" t="e">
        <f t="shared" si="24"/>
        <v>#NUM!</v>
      </c>
      <c r="X109" s="24" t="e">
        <f t="shared" si="25"/>
        <v>#NUM!</v>
      </c>
      <c r="Y109" s="24" t="e">
        <f t="shared" si="26"/>
        <v>#NUM!</v>
      </c>
      <c r="Z109" s="24" t="e">
        <f t="shared" si="27"/>
        <v>#NUM!</v>
      </c>
      <c r="AA109" s="24" t="str">
        <f t="shared" si="28"/>
        <v/>
      </c>
      <c r="AD109" s="14" t="str">
        <f>IF(OR(G109=""),"",IF(G109&lt;=基準値!M$2=TRUE,"○","×"))</f>
        <v/>
      </c>
      <c r="AE109" s="14" t="str">
        <f>IF(OR(H109=""),"",IF(H109&lt;=基準値!N$2=TRUE,"○","×"))</f>
        <v/>
      </c>
    </row>
    <row r="110" spans="2:31" ht="14.25" customHeight="1" x14ac:dyDescent="0.15">
      <c r="B110" s="91">
        <v>104</v>
      </c>
      <c r="C110" s="38"/>
      <c r="D110" s="37"/>
      <c r="E110" s="37"/>
      <c r="F110" s="39"/>
      <c r="G110" s="40"/>
      <c r="H110" s="41"/>
      <c r="I110" s="42" t="str">
        <f t="shared" si="31"/>
        <v/>
      </c>
      <c r="J110" s="43"/>
      <c r="K110" s="44"/>
      <c r="L110" s="43"/>
      <c r="M110" s="44"/>
      <c r="N110" s="45" t="str">
        <f t="shared" si="29"/>
        <v/>
      </c>
      <c r="O110" s="79" t="e">
        <f>IF(AND(SMALL($P$7:$P$306,ROUNDUP('第四面（別紙）集計'!$E$5/2,0))=MAX($P$7:$P$306),ISNUMBER($N110),$P110=MAX($P$7:$P$306)),"代表&amp;最大",IF($P110=SMALL($P$7:$P$306,ROUNDUP('第四面（別紙）集計'!$E$5/2,0)),"代表",IF($P110=MAX($P$7:$P$306),"最大","")))</f>
        <v>#NUM!</v>
      </c>
      <c r="P110" s="23" t="str">
        <f t="shared" si="17"/>
        <v/>
      </c>
      <c r="Q110" s="24" t="e">
        <f t="shared" si="18"/>
        <v>#NUM!</v>
      </c>
      <c r="R110" s="24" t="e">
        <f t="shared" si="19"/>
        <v>#NUM!</v>
      </c>
      <c r="S110" s="24" t="e">
        <f t="shared" si="20"/>
        <v>#NUM!</v>
      </c>
      <c r="T110" s="24" t="e">
        <f t="shared" si="21"/>
        <v>#NUM!</v>
      </c>
      <c r="U110" s="24" t="e">
        <f t="shared" si="22"/>
        <v>#NUM!</v>
      </c>
      <c r="V110" s="24" t="e">
        <f t="shared" si="23"/>
        <v>#NUM!</v>
      </c>
      <c r="W110" s="24" t="e">
        <f t="shared" si="24"/>
        <v>#NUM!</v>
      </c>
      <c r="X110" s="24" t="e">
        <f t="shared" si="25"/>
        <v>#NUM!</v>
      </c>
      <c r="Y110" s="24" t="e">
        <f t="shared" si="26"/>
        <v>#NUM!</v>
      </c>
      <c r="Z110" s="24" t="e">
        <f t="shared" si="27"/>
        <v>#NUM!</v>
      </c>
      <c r="AA110" s="24" t="str">
        <f t="shared" si="28"/>
        <v/>
      </c>
      <c r="AD110" s="14" t="str">
        <f>IF(OR(G110=""),"",IF(G110&lt;=基準値!M$2=TRUE,"○","×"))</f>
        <v/>
      </c>
      <c r="AE110" s="14" t="str">
        <f>IF(OR(H110=""),"",IF(H110&lt;=基準値!N$2=TRUE,"○","×"))</f>
        <v/>
      </c>
    </row>
    <row r="111" spans="2:31" ht="14.25" customHeight="1" x14ac:dyDescent="0.15">
      <c r="B111" s="92">
        <v>105</v>
      </c>
      <c r="C111" s="38"/>
      <c r="D111" s="37"/>
      <c r="E111" s="37"/>
      <c r="F111" s="39"/>
      <c r="G111" s="40"/>
      <c r="H111" s="41"/>
      <c r="I111" s="42" t="str">
        <f t="shared" si="31"/>
        <v/>
      </c>
      <c r="J111" s="43"/>
      <c r="K111" s="44"/>
      <c r="L111" s="43"/>
      <c r="M111" s="44"/>
      <c r="N111" s="45" t="str">
        <f t="shared" si="29"/>
        <v/>
      </c>
      <c r="O111" s="79" t="e">
        <f>IF(AND(SMALL($P$7:$P$306,ROUNDUP('第四面（別紙）集計'!$E$5/2,0))=MAX($P$7:$P$306),ISNUMBER($N111),$P111=MAX($P$7:$P$306)),"代表&amp;最大",IF($P111=SMALL($P$7:$P$306,ROUNDUP('第四面（別紙）集計'!$E$5/2,0)),"代表",IF($P111=MAX($P$7:$P$306),"最大","")))</f>
        <v>#NUM!</v>
      </c>
      <c r="P111" s="23" t="str">
        <f t="shared" si="17"/>
        <v/>
      </c>
      <c r="Q111" s="24" t="e">
        <f t="shared" si="18"/>
        <v>#NUM!</v>
      </c>
      <c r="R111" s="24" t="e">
        <f t="shared" si="19"/>
        <v>#NUM!</v>
      </c>
      <c r="S111" s="24" t="e">
        <f t="shared" si="20"/>
        <v>#NUM!</v>
      </c>
      <c r="T111" s="24" t="e">
        <f t="shared" si="21"/>
        <v>#NUM!</v>
      </c>
      <c r="U111" s="24" t="e">
        <f t="shared" si="22"/>
        <v>#NUM!</v>
      </c>
      <c r="V111" s="24" t="e">
        <f t="shared" si="23"/>
        <v>#NUM!</v>
      </c>
      <c r="W111" s="24" t="e">
        <f t="shared" si="24"/>
        <v>#NUM!</v>
      </c>
      <c r="X111" s="24" t="e">
        <f t="shared" si="25"/>
        <v>#NUM!</v>
      </c>
      <c r="Y111" s="24" t="e">
        <f t="shared" si="26"/>
        <v>#NUM!</v>
      </c>
      <c r="Z111" s="24" t="e">
        <f t="shared" si="27"/>
        <v>#NUM!</v>
      </c>
      <c r="AA111" s="24" t="str">
        <f t="shared" si="28"/>
        <v/>
      </c>
      <c r="AD111" s="14" t="str">
        <f>IF(OR(G111=""),"",IF(G111&lt;=基準値!M$2=TRUE,"○","×"))</f>
        <v/>
      </c>
      <c r="AE111" s="14" t="str">
        <f>IF(OR(H111=""),"",IF(H111&lt;=基準値!N$2=TRUE,"○","×"))</f>
        <v/>
      </c>
    </row>
    <row r="112" spans="2:31" ht="14.25" customHeight="1" x14ac:dyDescent="0.15">
      <c r="B112" s="91">
        <v>106</v>
      </c>
      <c r="C112" s="38"/>
      <c r="D112" s="37"/>
      <c r="E112" s="37"/>
      <c r="F112" s="39"/>
      <c r="G112" s="40"/>
      <c r="H112" s="41"/>
      <c r="I112" s="42" t="str">
        <f t="shared" si="31"/>
        <v/>
      </c>
      <c r="J112" s="43"/>
      <c r="K112" s="44"/>
      <c r="L112" s="43"/>
      <c r="M112" s="44"/>
      <c r="N112" s="45" t="str">
        <f t="shared" si="29"/>
        <v/>
      </c>
      <c r="O112" s="79" t="e">
        <f>IF(AND(SMALL($P$7:$P$306,ROUNDUP('第四面（別紙）集計'!$E$5/2,0))=MAX($P$7:$P$306),ISNUMBER($N112),$P112=MAX($P$7:$P$306)),"代表&amp;最大",IF($P112=SMALL($P$7:$P$306,ROUNDUP('第四面（別紙）集計'!$E$5/2,0)),"代表",IF($P112=MAX($P$7:$P$306),"最大","")))</f>
        <v>#NUM!</v>
      </c>
      <c r="P112" s="23" t="str">
        <f t="shared" si="17"/>
        <v/>
      </c>
      <c r="Q112" s="24" t="e">
        <f t="shared" si="18"/>
        <v>#NUM!</v>
      </c>
      <c r="R112" s="24" t="e">
        <f t="shared" si="19"/>
        <v>#NUM!</v>
      </c>
      <c r="S112" s="24" t="e">
        <f t="shared" si="20"/>
        <v>#NUM!</v>
      </c>
      <c r="T112" s="24" t="e">
        <f t="shared" si="21"/>
        <v>#NUM!</v>
      </c>
      <c r="U112" s="24" t="e">
        <f t="shared" si="22"/>
        <v>#NUM!</v>
      </c>
      <c r="V112" s="24" t="e">
        <f t="shared" si="23"/>
        <v>#NUM!</v>
      </c>
      <c r="W112" s="24" t="e">
        <f t="shared" si="24"/>
        <v>#NUM!</v>
      </c>
      <c r="X112" s="24" t="e">
        <f t="shared" si="25"/>
        <v>#NUM!</v>
      </c>
      <c r="Y112" s="24" t="e">
        <f t="shared" si="26"/>
        <v>#NUM!</v>
      </c>
      <c r="Z112" s="24" t="e">
        <f t="shared" si="27"/>
        <v>#NUM!</v>
      </c>
      <c r="AA112" s="24" t="str">
        <f t="shared" si="28"/>
        <v/>
      </c>
      <c r="AD112" s="14" t="str">
        <f>IF(OR(G112=""),"",IF(G112&lt;=基準値!M$2=TRUE,"○","×"))</f>
        <v/>
      </c>
      <c r="AE112" s="14" t="str">
        <f>IF(OR(H112=""),"",IF(H112&lt;=基準値!N$2=TRUE,"○","×"))</f>
        <v/>
      </c>
    </row>
    <row r="113" spans="2:31" ht="14.25" customHeight="1" x14ac:dyDescent="0.15">
      <c r="B113" s="92">
        <v>107</v>
      </c>
      <c r="C113" s="38"/>
      <c r="D113" s="37"/>
      <c r="E113" s="37"/>
      <c r="F113" s="39"/>
      <c r="G113" s="40"/>
      <c r="H113" s="41"/>
      <c r="I113" s="42" t="str">
        <f t="shared" si="31"/>
        <v/>
      </c>
      <c r="J113" s="43"/>
      <c r="K113" s="44"/>
      <c r="L113" s="43"/>
      <c r="M113" s="44"/>
      <c r="N113" s="45" t="str">
        <f t="shared" si="29"/>
        <v/>
      </c>
      <c r="O113" s="79" t="e">
        <f>IF(AND(SMALL($P$7:$P$306,ROUNDUP('第四面（別紙）集計'!$E$5/2,0))=MAX($P$7:$P$306),ISNUMBER($N113),$P113=MAX($P$7:$P$306)),"代表&amp;最大",IF($P113=SMALL($P$7:$P$306,ROUNDUP('第四面（別紙）集計'!$E$5/2,0)),"代表",IF($P113=MAX($P$7:$P$306),"最大","")))</f>
        <v>#NUM!</v>
      </c>
      <c r="P113" s="23" t="str">
        <f t="shared" si="17"/>
        <v/>
      </c>
      <c r="Q113" s="24" t="e">
        <f t="shared" si="18"/>
        <v>#NUM!</v>
      </c>
      <c r="R113" s="24" t="e">
        <f t="shared" si="19"/>
        <v>#NUM!</v>
      </c>
      <c r="S113" s="24" t="e">
        <f t="shared" si="20"/>
        <v>#NUM!</v>
      </c>
      <c r="T113" s="24" t="e">
        <f t="shared" si="21"/>
        <v>#NUM!</v>
      </c>
      <c r="U113" s="24" t="e">
        <f t="shared" si="22"/>
        <v>#NUM!</v>
      </c>
      <c r="V113" s="24" t="e">
        <f t="shared" si="23"/>
        <v>#NUM!</v>
      </c>
      <c r="W113" s="24" t="e">
        <f t="shared" si="24"/>
        <v>#NUM!</v>
      </c>
      <c r="X113" s="24" t="e">
        <f t="shared" si="25"/>
        <v>#NUM!</v>
      </c>
      <c r="Y113" s="24" t="e">
        <f t="shared" si="26"/>
        <v>#NUM!</v>
      </c>
      <c r="Z113" s="24" t="e">
        <f t="shared" si="27"/>
        <v>#NUM!</v>
      </c>
      <c r="AA113" s="24" t="str">
        <f t="shared" si="28"/>
        <v/>
      </c>
      <c r="AD113" s="14" t="str">
        <f>IF(OR(G113=""),"",IF(G113&lt;=基準値!M$2=TRUE,"○","×"))</f>
        <v/>
      </c>
      <c r="AE113" s="14" t="str">
        <f>IF(OR(H113=""),"",IF(H113&lt;=基準値!N$2=TRUE,"○","×"))</f>
        <v/>
      </c>
    </row>
    <row r="114" spans="2:31" ht="14.25" customHeight="1" x14ac:dyDescent="0.15">
      <c r="B114" s="91">
        <v>108</v>
      </c>
      <c r="C114" s="38"/>
      <c r="D114" s="37"/>
      <c r="E114" s="37"/>
      <c r="F114" s="39"/>
      <c r="G114" s="40"/>
      <c r="H114" s="41"/>
      <c r="I114" s="42" t="str">
        <f t="shared" si="31"/>
        <v/>
      </c>
      <c r="J114" s="43"/>
      <c r="K114" s="44"/>
      <c r="L114" s="43"/>
      <c r="M114" s="44"/>
      <c r="N114" s="45" t="str">
        <f t="shared" si="29"/>
        <v/>
      </c>
      <c r="O114" s="79" t="e">
        <f>IF(AND(SMALL($P$7:$P$306,ROUNDUP('第四面（別紙）集計'!$E$5/2,0))=MAX($P$7:$P$306),ISNUMBER($N114),$P114=MAX($P$7:$P$306)),"代表&amp;最大",IF($P114=SMALL($P$7:$P$306,ROUNDUP('第四面（別紙）集計'!$E$5/2,0)),"代表",IF($P114=MAX($P$7:$P$306),"最大","")))</f>
        <v>#NUM!</v>
      </c>
      <c r="P114" s="23" t="str">
        <f t="shared" si="17"/>
        <v/>
      </c>
      <c r="Q114" s="24" t="e">
        <f t="shared" si="18"/>
        <v>#NUM!</v>
      </c>
      <c r="R114" s="24" t="e">
        <f t="shared" si="19"/>
        <v>#NUM!</v>
      </c>
      <c r="S114" s="24" t="e">
        <f t="shared" si="20"/>
        <v>#NUM!</v>
      </c>
      <c r="T114" s="24" t="e">
        <f t="shared" si="21"/>
        <v>#NUM!</v>
      </c>
      <c r="U114" s="24" t="e">
        <f t="shared" si="22"/>
        <v>#NUM!</v>
      </c>
      <c r="V114" s="24" t="e">
        <f t="shared" si="23"/>
        <v>#NUM!</v>
      </c>
      <c r="W114" s="24" t="e">
        <f t="shared" si="24"/>
        <v>#NUM!</v>
      </c>
      <c r="X114" s="24" t="e">
        <f t="shared" si="25"/>
        <v>#NUM!</v>
      </c>
      <c r="Y114" s="24" t="e">
        <f t="shared" si="26"/>
        <v>#NUM!</v>
      </c>
      <c r="Z114" s="24" t="e">
        <f t="shared" si="27"/>
        <v>#NUM!</v>
      </c>
      <c r="AA114" s="24" t="str">
        <f t="shared" si="28"/>
        <v/>
      </c>
      <c r="AD114" s="14" t="str">
        <f>IF(OR(G114=""),"",IF(G114&lt;=基準値!M$2=TRUE,"○","×"))</f>
        <v/>
      </c>
      <c r="AE114" s="14" t="str">
        <f>IF(OR(H114=""),"",IF(H114&lt;=基準値!N$2=TRUE,"○","×"))</f>
        <v/>
      </c>
    </row>
    <row r="115" spans="2:31" ht="14.25" customHeight="1" x14ac:dyDescent="0.15">
      <c r="B115" s="92">
        <v>109</v>
      </c>
      <c r="C115" s="38"/>
      <c r="D115" s="37"/>
      <c r="E115" s="37"/>
      <c r="F115" s="39"/>
      <c r="G115" s="40"/>
      <c r="H115" s="41"/>
      <c r="I115" s="42" t="str">
        <f t="shared" si="31"/>
        <v/>
      </c>
      <c r="J115" s="43"/>
      <c r="K115" s="44"/>
      <c r="L115" s="43"/>
      <c r="M115" s="44"/>
      <c r="N115" s="45" t="str">
        <f t="shared" si="29"/>
        <v/>
      </c>
      <c r="O115" s="79" t="e">
        <f>IF(AND(SMALL($P$7:$P$306,ROUNDUP('第四面（別紙）集計'!$E$5/2,0))=MAX($P$7:$P$306),ISNUMBER($N115),$P115=MAX($P$7:$P$306)),"代表&amp;最大",IF($P115=SMALL($P$7:$P$306,ROUNDUP('第四面（別紙）集計'!$E$5/2,0)),"代表",IF($P115=MAX($P$7:$P$306),"最大","")))</f>
        <v>#NUM!</v>
      </c>
      <c r="P115" s="23" t="str">
        <f t="shared" si="17"/>
        <v/>
      </c>
      <c r="Q115" s="24" t="e">
        <f t="shared" si="18"/>
        <v>#NUM!</v>
      </c>
      <c r="R115" s="24" t="e">
        <f t="shared" si="19"/>
        <v>#NUM!</v>
      </c>
      <c r="S115" s="24" t="e">
        <f t="shared" si="20"/>
        <v>#NUM!</v>
      </c>
      <c r="T115" s="24" t="e">
        <f t="shared" si="21"/>
        <v>#NUM!</v>
      </c>
      <c r="U115" s="24" t="e">
        <f t="shared" si="22"/>
        <v>#NUM!</v>
      </c>
      <c r="V115" s="24" t="e">
        <f t="shared" si="23"/>
        <v>#NUM!</v>
      </c>
      <c r="W115" s="24" t="e">
        <f t="shared" si="24"/>
        <v>#NUM!</v>
      </c>
      <c r="X115" s="24" t="e">
        <f t="shared" si="25"/>
        <v>#NUM!</v>
      </c>
      <c r="Y115" s="24" t="e">
        <f t="shared" si="26"/>
        <v>#NUM!</v>
      </c>
      <c r="Z115" s="24" t="e">
        <f t="shared" si="27"/>
        <v>#NUM!</v>
      </c>
      <c r="AA115" s="24" t="str">
        <f t="shared" si="28"/>
        <v/>
      </c>
      <c r="AD115" s="14" t="str">
        <f>IF(OR(G115=""),"",IF(G115&lt;=基準値!M$2=TRUE,"○","×"))</f>
        <v/>
      </c>
      <c r="AE115" s="14" t="str">
        <f>IF(OR(H115=""),"",IF(H115&lt;=基準値!N$2=TRUE,"○","×"))</f>
        <v/>
      </c>
    </row>
    <row r="116" spans="2:31" ht="14.25" customHeight="1" x14ac:dyDescent="0.15">
      <c r="B116" s="91">
        <v>110</v>
      </c>
      <c r="C116" s="38"/>
      <c r="D116" s="37"/>
      <c r="E116" s="37"/>
      <c r="F116" s="39"/>
      <c r="G116" s="40"/>
      <c r="H116" s="41"/>
      <c r="I116" s="42" t="str">
        <f t="shared" si="31"/>
        <v/>
      </c>
      <c r="J116" s="43"/>
      <c r="K116" s="44"/>
      <c r="L116" s="43"/>
      <c r="M116" s="44"/>
      <c r="N116" s="45" t="str">
        <f t="shared" si="29"/>
        <v/>
      </c>
      <c r="O116" s="79" t="e">
        <f>IF(AND(SMALL($P$7:$P$306,ROUNDUP('第四面（別紙）集計'!$E$5/2,0))=MAX($P$7:$P$306),ISNUMBER($N116),$P116=MAX($P$7:$P$306)),"代表&amp;最大",IF($P116=SMALL($P$7:$P$306,ROUNDUP('第四面（別紙）集計'!$E$5/2,0)),"代表",IF($P116=MAX($P$7:$P$306),"最大","")))</f>
        <v>#NUM!</v>
      </c>
      <c r="P116" s="23" t="str">
        <f t="shared" si="17"/>
        <v/>
      </c>
      <c r="Q116" s="24" t="e">
        <f t="shared" si="18"/>
        <v>#NUM!</v>
      </c>
      <c r="R116" s="24" t="e">
        <f t="shared" si="19"/>
        <v>#NUM!</v>
      </c>
      <c r="S116" s="24" t="e">
        <f t="shared" si="20"/>
        <v>#NUM!</v>
      </c>
      <c r="T116" s="24" t="e">
        <f t="shared" si="21"/>
        <v>#NUM!</v>
      </c>
      <c r="U116" s="24" t="e">
        <f t="shared" si="22"/>
        <v>#NUM!</v>
      </c>
      <c r="V116" s="24" t="e">
        <f t="shared" si="23"/>
        <v>#NUM!</v>
      </c>
      <c r="W116" s="24" t="e">
        <f t="shared" si="24"/>
        <v>#NUM!</v>
      </c>
      <c r="X116" s="24" t="e">
        <f t="shared" si="25"/>
        <v>#NUM!</v>
      </c>
      <c r="Y116" s="24" t="e">
        <f t="shared" si="26"/>
        <v>#NUM!</v>
      </c>
      <c r="Z116" s="24" t="e">
        <f t="shared" si="27"/>
        <v>#NUM!</v>
      </c>
      <c r="AA116" s="24" t="str">
        <f t="shared" si="28"/>
        <v/>
      </c>
      <c r="AD116" s="14" t="str">
        <f>IF(OR(G116=""),"",IF(G116&lt;=基準値!M$2=TRUE,"○","×"))</f>
        <v/>
      </c>
      <c r="AE116" s="14" t="str">
        <f>IF(OR(H116=""),"",IF(H116&lt;=基準値!N$2=TRUE,"○","×"))</f>
        <v/>
      </c>
    </row>
    <row r="117" spans="2:31" ht="14.25" customHeight="1" x14ac:dyDescent="0.15">
      <c r="B117" s="92">
        <v>111</v>
      </c>
      <c r="C117" s="38"/>
      <c r="D117" s="37"/>
      <c r="E117" s="37"/>
      <c r="F117" s="39"/>
      <c r="G117" s="40"/>
      <c r="H117" s="41"/>
      <c r="I117" s="42" t="str">
        <f t="shared" si="31"/>
        <v/>
      </c>
      <c r="J117" s="43"/>
      <c r="K117" s="44"/>
      <c r="L117" s="43"/>
      <c r="M117" s="44"/>
      <c r="N117" s="45" t="str">
        <f t="shared" si="29"/>
        <v/>
      </c>
      <c r="O117" s="79" t="e">
        <f>IF(AND(SMALL($P$7:$P$306,ROUNDUP('第四面（別紙）集計'!$E$5/2,0))=MAX($P$7:$P$306),ISNUMBER($N117),$P117=MAX($P$7:$P$306)),"代表&amp;最大",IF($P117=SMALL($P$7:$P$306,ROUNDUP('第四面（別紙）集計'!$E$5/2,0)),"代表",IF($P117=MAX($P$7:$P$306),"最大","")))</f>
        <v>#NUM!</v>
      </c>
      <c r="P117" s="23" t="str">
        <f t="shared" si="17"/>
        <v/>
      </c>
      <c r="Q117" s="24" t="e">
        <f t="shared" si="18"/>
        <v>#NUM!</v>
      </c>
      <c r="R117" s="24" t="e">
        <f t="shared" si="19"/>
        <v>#NUM!</v>
      </c>
      <c r="S117" s="24" t="e">
        <f t="shared" si="20"/>
        <v>#NUM!</v>
      </c>
      <c r="T117" s="24" t="e">
        <f t="shared" si="21"/>
        <v>#NUM!</v>
      </c>
      <c r="U117" s="24" t="e">
        <f t="shared" si="22"/>
        <v>#NUM!</v>
      </c>
      <c r="V117" s="24" t="e">
        <f t="shared" si="23"/>
        <v>#NUM!</v>
      </c>
      <c r="W117" s="24" t="e">
        <f t="shared" si="24"/>
        <v>#NUM!</v>
      </c>
      <c r="X117" s="24" t="e">
        <f t="shared" si="25"/>
        <v>#NUM!</v>
      </c>
      <c r="Y117" s="24" t="e">
        <f t="shared" si="26"/>
        <v>#NUM!</v>
      </c>
      <c r="Z117" s="24" t="e">
        <f t="shared" si="27"/>
        <v>#NUM!</v>
      </c>
      <c r="AA117" s="24" t="str">
        <f t="shared" si="28"/>
        <v/>
      </c>
      <c r="AD117" s="14" t="str">
        <f>IF(OR(G117=""),"",IF(G117&lt;=基準値!M$2=TRUE,"○","×"))</f>
        <v/>
      </c>
      <c r="AE117" s="14" t="str">
        <f>IF(OR(H117=""),"",IF(H117&lt;=基準値!N$2=TRUE,"○","×"))</f>
        <v/>
      </c>
    </row>
    <row r="118" spans="2:31" ht="14.25" customHeight="1" x14ac:dyDescent="0.15">
      <c r="B118" s="91">
        <v>112</v>
      </c>
      <c r="C118" s="38"/>
      <c r="D118" s="37"/>
      <c r="E118" s="37"/>
      <c r="F118" s="39"/>
      <c r="G118" s="40"/>
      <c r="H118" s="41"/>
      <c r="I118" s="42" t="str">
        <f t="shared" si="31"/>
        <v/>
      </c>
      <c r="J118" s="43"/>
      <c r="K118" s="44"/>
      <c r="L118" s="43"/>
      <c r="M118" s="44"/>
      <c r="N118" s="45" t="str">
        <f t="shared" si="29"/>
        <v/>
      </c>
      <c r="O118" s="79" t="e">
        <f>IF(AND(SMALL($P$7:$P$306,ROUNDUP('第四面（別紙）集計'!$E$5/2,0))=MAX($P$7:$P$306),ISNUMBER($N118),$P118=MAX($P$7:$P$306)),"代表&amp;最大",IF($P118=SMALL($P$7:$P$306,ROUNDUP('第四面（別紙）集計'!$E$5/2,0)),"代表",IF($P118=MAX($P$7:$P$306),"最大","")))</f>
        <v>#NUM!</v>
      </c>
      <c r="P118" s="23" t="str">
        <f t="shared" si="17"/>
        <v/>
      </c>
      <c r="Q118" s="24" t="e">
        <f t="shared" si="18"/>
        <v>#NUM!</v>
      </c>
      <c r="R118" s="24" t="e">
        <f t="shared" si="19"/>
        <v>#NUM!</v>
      </c>
      <c r="S118" s="24" t="e">
        <f t="shared" si="20"/>
        <v>#NUM!</v>
      </c>
      <c r="T118" s="24" t="e">
        <f t="shared" si="21"/>
        <v>#NUM!</v>
      </c>
      <c r="U118" s="24" t="e">
        <f t="shared" si="22"/>
        <v>#NUM!</v>
      </c>
      <c r="V118" s="24" t="e">
        <f t="shared" si="23"/>
        <v>#NUM!</v>
      </c>
      <c r="W118" s="24" t="e">
        <f t="shared" si="24"/>
        <v>#NUM!</v>
      </c>
      <c r="X118" s="24" t="e">
        <f t="shared" si="25"/>
        <v>#NUM!</v>
      </c>
      <c r="Y118" s="24" t="e">
        <f t="shared" si="26"/>
        <v>#NUM!</v>
      </c>
      <c r="Z118" s="24" t="e">
        <f t="shared" si="27"/>
        <v>#NUM!</v>
      </c>
      <c r="AA118" s="24" t="str">
        <f t="shared" si="28"/>
        <v/>
      </c>
      <c r="AD118" s="14" t="str">
        <f>IF(OR(G118=""),"",IF(G118&lt;=基準値!M$2=TRUE,"○","×"))</f>
        <v/>
      </c>
      <c r="AE118" s="14" t="str">
        <f>IF(OR(H118=""),"",IF(H118&lt;=基準値!N$2=TRUE,"○","×"))</f>
        <v/>
      </c>
    </row>
    <row r="119" spans="2:31" ht="14.25" customHeight="1" x14ac:dyDescent="0.15">
      <c r="B119" s="92">
        <v>113</v>
      </c>
      <c r="C119" s="38"/>
      <c r="D119" s="37"/>
      <c r="E119" s="37"/>
      <c r="F119" s="39"/>
      <c r="G119" s="40"/>
      <c r="H119" s="41"/>
      <c r="I119" s="42" t="str">
        <f t="shared" si="31"/>
        <v/>
      </c>
      <c r="J119" s="43"/>
      <c r="K119" s="44"/>
      <c r="L119" s="43"/>
      <c r="M119" s="44"/>
      <c r="N119" s="45" t="str">
        <f t="shared" si="29"/>
        <v/>
      </c>
      <c r="O119" s="79" t="e">
        <f>IF(AND(SMALL($P$7:$P$306,ROUNDUP('第四面（別紙）集計'!$E$5/2,0))=MAX($P$7:$P$306),ISNUMBER($N119),$P119=MAX($P$7:$P$306)),"代表&amp;最大",IF($P119=SMALL($P$7:$P$306,ROUNDUP('第四面（別紙）集計'!$E$5/2,0)),"代表",IF($P119=MAX($P$7:$P$306),"最大","")))</f>
        <v>#NUM!</v>
      </c>
      <c r="P119" s="23" t="str">
        <f t="shared" si="17"/>
        <v/>
      </c>
      <c r="Q119" s="24" t="e">
        <f t="shared" si="18"/>
        <v>#NUM!</v>
      </c>
      <c r="R119" s="24" t="e">
        <f t="shared" si="19"/>
        <v>#NUM!</v>
      </c>
      <c r="S119" s="24" t="e">
        <f t="shared" si="20"/>
        <v>#NUM!</v>
      </c>
      <c r="T119" s="24" t="e">
        <f t="shared" si="21"/>
        <v>#NUM!</v>
      </c>
      <c r="U119" s="24" t="e">
        <f t="shared" si="22"/>
        <v>#NUM!</v>
      </c>
      <c r="V119" s="24" t="e">
        <f t="shared" si="23"/>
        <v>#NUM!</v>
      </c>
      <c r="W119" s="24" t="e">
        <f t="shared" si="24"/>
        <v>#NUM!</v>
      </c>
      <c r="X119" s="24" t="e">
        <f t="shared" si="25"/>
        <v>#NUM!</v>
      </c>
      <c r="Y119" s="24" t="e">
        <f t="shared" si="26"/>
        <v>#NUM!</v>
      </c>
      <c r="Z119" s="24" t="e">
        <f t="shared" si="27"/>
        <v>#NUM!</v>
      </c>
      <c r="AA119" s="24" t="str">
        <f t="shared" si="28"/>
        <v/>
      </c>
      <c r="AD119" s="14" t="str">
        <f>IF(OR(G119=""),"",IF(G119&lt;=基準値!M$2=TRUE,"○","×"))</f>
        <v/>
      </c>
      <c r="AE119" s="14" t="str">
        <f>IF(OR(H119=""),"",IF(H119&lt;=基準値!N$2=TRUE,"○","×"))</f>
        <v/>
      </c>
    </row>
    <row r="120" spans="2:31" ht="14.25" customHeight="1" x14ac:dyDescent="0.15">
      <c r="B120" s="91">
        <v>114</v>
      </c>
      <c r="C120" s="38"/>
      <c r="D120" s="37"/>
      <c r="E120" s="37"/>
      <c r="F120" s="39"/>
      <c r="G120" s="40"/>
      <c r="H120" s="41"/>
      <c r="I120" s="42" t="str">
        <f t="shared" si="31"/>
        <v/>
      </c>
      <c r="J120" s="43"/>
      <c r="K120" s="44"/>
      <c r="L120" s="43"/>
      <c r="M120" s="44"/>
      <c r="N120" s="45" t="str">
        <f t="shared" si="29"/>
        <v/>
      </c>
      <c r="O120" s="79" t="e">
        <f>IF(AND(SMALL($P$7:$P$306,ROUNDUP('第四面（別紙）集計'!$E$5/2,0))=MAX($P$7:$P$306),ISNUMBER($N120),$P120=MAX($P$7:$P$306)),"代表&amp;最大",IF($P120=SMALL($P$7:$P$306,ROUNDUP('第四面（別紙）集計'!$E$5/2,0)),"代表",IF($P120=MAX($P$7:$P$306),"最大","")))</f>
        <v>#NUM!</v>
      </c>
      <c r="P120" s="23" t="str">
        <f t="shared" si="17"/>
        <v/>
      </c>
      <c r="Q120" s="24" t="e">
        <f t="shared" si="18"/>
        <v>#NUM!</v>
      </c>
      <c r="R120" s="24" t="e">
        <f t="shared" si="19"/>
        <v>#NUM!</v>
      </c>
      <c r="S120" s="24" t="e">
        <f t="shared" si="20"/>
        <v>#NUM!</v>
      </c>
      <c r="T120" s="24" t="e">
        <f t="shared" si="21"/>
        <v>#NUM!</v>
      </c>
      <c r="U120" s="24" t="e">
        <f t="shared" si="22"/>
        <v>#NUM!</v>
      </c>
      <c r="V120" s="24" t="e">
        <f t="shared" si="23"/>
        <v>#NUM!</v>
      </c>
      <c r="W120" s="24" t="e">
        <f t="shared" si="24"/>
        <v>#NUM!</v>
      </c>
      <c r="X120" s="24" t="e">
        <f t="shared" si="25"/>
        <v>#NUM!</v>
      </c>
      <c r="Y120" s="24" t="e">
        <f t="shared" si="26"/>
        <v>#NUM!</v>
      </c>
      <c r="Z120" s="24" t="e">
        <f t="shared" si="27"/>
        <v>#NUM!</v>
      </c>
      <c r="AA120" s="24" t="str">
        <f t="shared" si="28"/>
        <v/>
      </c>
      <c r="AD120" s="14" t="str">
        <f>IF(OR(G120=""),"",IF(G120&lt;=基準値!M$2=TRUE,"○","×"))</f>
        <v/>
      </c>
      <c r="AE120" s="14" t="str">
        <f>IF(OR(H120=""),"",IF(H120&lt;=基準値!N$2=TRUE,"○","×"))</f>
        <v/>
      </c>
    </row>
    <row r="121" spans="2:31" ht="14.25" customHeight="1" x14ac:dyDescent="0.15">
      <c r="B121" s="92">
        <v>115</v>
      </c>
      <c r="C121" s="38"/>
      <c r="D121" s="37"/>
      <c r="E121" s="37"/>
      <c r="F121" s="39"/>
      <c r="G121" s="40"/>
      <c r="H121" s="41"/>
      <c r="I121" s="42" t="str">
        <f t="shared" si="31"/>
        <v/>
      </c>
      <c r="J121" s="43"/>
      <c r="K121" s="44"/>
      <c r="L121" s="43"/>
      <c r="M121" s="44"/>
      <c r="N121" s="45" t="str">
        <f t="shared" si="29"/>
        <v/>
      </c>
      <c r="O121" s="79" t="e">
        <f>IF(AND(SMALL($P$7:$P$306,ROUNDUP('第四面（別紙）集計'!$E$5/2,0))=MAX($P$7:$P$306),ISNUMBER($N121),$P121=MAX($P$7:$P$306)),"代表&amp;最大",IF($P121=SMALL($P$7:$P$306,ROUNDUP('第四面（別紙）集計'!$E$5/2,0)),"代表",IF($P121=MAX($P$7:$P$306),"最大","")))</f>
        <v>#NUM!</v>
      </c>
      <c r="P121" s="23" t="str">
        <f t="shared" si="17"/>
        <v/>
      </c>
      <c r="Q121" s="24" t="e">
        <f t="shared" si="18"/>
        <v>#NUM!</v>
      </c>
      <c r="R121" s="24" t="e">
        <f t="shared" si="19"/>
        <v>#NUM!</v>
      </c>
      <c r="S121" s="24" t="e">
        <f t="shared" si="20"/>
        <v>#NUM!</v>
      </c>
      <c r="T121" s="24" t="e">
        <f t="shared" si="21"/>
        <v>#NUM!</v>
      </c>
      <c r="U121" s="24" t="e">
        <f t="shared" si="22"/>
        <v>#NUM!</v>
      </c>
      <c r="V121" s="24" t="e">
        <f t="shared" si="23"/>
        <v>#NUM!</v>
      </c>
      <c r="W121" s="24" t="e">
        <f t="shared" si="24"/>
        <v>#NUM!</v>
      </c>
      <c r="X121" s="24" t="e">
        <f t="shared" si="25"/>
        <v>#NUM!</v>
      </c>
      <c r="Y121" s="24" t="e">
        <f t="shared" si="26"/>
        <v>#NUM!</v>
      </c>
      <c r="Z121" s="24" t="e">
        <f t="shared" si="27"/>
        <v>#NUM!</v>
      </c>
      <c r="AA121" s="24" t="str">
        <f t="shared" si="28"/>
        <v/>
      </c>
      <c r="AD121" s="14" t="str">
        <f>IF(OR(G121=""),"",IF(G121&lt;=基準値!M$2=TRUE,"○","×"))</f>
        <v/>
      </c>
      <c r="AE121" s="14" t="str">
        <f>IF(OR(H121=""),"",IF(H121&lt;=基準値!N$2=TRUE,"○","×"))</f>
        <v/>
      </c>
    </row>
    <row r="122" spans="2:31" ht="14.25" customHeight="1" x14ac:dyDescent="0.15">
      <c r="B122" s="91">
        <v>116</v>
      </c>
      <c r="C122" s="38"/>
      <c r="D122" s="37"/>
      <c r="E122" s="37"/>
      <c r="F122" s="39"/>
      <c r="G122" s="40"/>
      <c r="H122" s="41"/>
      <c r="I122" s="42" t="str">
        <f t="shared" si="31"/>
        <v/>
      </c>
      <c r="J122" s="43"/>
      <c r="K122" s="44"/>
      <c r="L122" s="43"/>
      <c r="M122" s="44"/>
      <c r="N122" s="45" t="str">
        <f t="shared" si="29"/>
        <v/>
      </c>
      <c r="O122" s="79" t="e">
        <f>IF(AND(SMALL($P$7:$P$306,ROUNDUP('第四面（別紙）集計'!$E$5/2,0))=MAX($P$7:$P$306),ISNUMBER($N122),$P122=MAX($P$7:$P$306)),"代表&amp;最大",IF($P122=SMALL($P$7:$P$306,ROUNDUP('第四面（別紙）集計'!$E$5/2,0)),"代表",IF($P122=MAX($P$7:$P$306),"最大","")))</f>
        <v>#NUM!</v>
      </c>
      <c r="P122" s="23" t="str">
        <f t="shared" si="17"/>
        <v/>
      </c>
      <c r="Q122" s="24" t="e">
        <f t="shared" si="18"/>
        <v>#NUM!</v>
      </c>
      <c r="R122" s="24" t="e">
        <f t="shared" si="19"/>
        <v>#NUM!</v>
      </c>
      <c r="S122" s="24" t="e">
        <f t="shared" si="20"/>
        <v>#NUM!</v>
      </c>
      <c r="T122" s="24" t="e">
        <f t="shared" si="21"/>
        <v>#NUM!</v>
      </c>
      <c r="U122" s="24" t="e">
        <f t="shared" si="22"/>
        <v>#NUM!</v>
      </c>
      <c r="V122" s="24" t="e">
        <f t="shared" si="23"/>
        <v>#NUM!</v>
      </c>
      <c r="W122" s="24" t="e">
        <f t="shared" si="24"/>
        <v>#NUM!</v>
      </c>
      <c r="X122" s="24" t="e">
        <f t="shared" si="25"/>
        <v>#NUM!</v>
      </c>
      <c r="Y122" s="24" t="e">
        <f t="shared" si="26"/>
        <v>#NUM!</v>
      </c>
      <c r="Z122" s="24" t="e">
        <f t="shared" si="27"/>
        <v>#NUM!</v>
      </c>
      <c r="AA122" s="24" t="str">
        <f t="shared" si="28"/>
        <v/>
      </c>
      <c r="AD122" s="14" t="str">
        <f>IF(OR(G122=""),"",IF(G122&lt;=基準値!M$2=TRUE,"○","×"))</f>
        <v/>
      </c>
      <c r="AE122" s="14" t="str">
        <f>IF(OR(H122=""),"",IF(H122&lt;=基準値!N$2=TRUE,"○","×"))</f>
        <v/>
      </c>
    </row>
    <row r="123" spans="2:31" ht="14.25" customHeight="1" x14ac:dyDescent="0.15">
      <c r="B123" s="92">
        <v>117</v>
      </c>
      <c r="C123" s="38"/>
      <c r="D123" s="37"/>
      <c r="E123" s="37"/>
      <c r="F123" s="39"/>
      <c r="G123" s="40"/>
      <c r="H123" s="41"/>
      <c r="I123" s="42" t="str">
        <f t="shared" si="31"/>
        <v/>
      </c>
      <c r="J123" s="43"/>
      <c r="K123" s="44"/>
      <c r="L123" s="43"/>
      <c r="M123" s="44"/>
      <c r="N123" s="45" t="str">
        <f t="shared" si="29"/>
        <v/>
      </c>
      <c r="O123" s="79" t="e">
        <f>IF(AND(SMALL($P$7:$P$306,ROUNDUP('第四面（別紙）集計'!$E$5/2,0))=MAX($P$7:$P$306),ISNUMBER($N123),$P123=MAX($P$7:$P$306)),"代表&amp;最大",IF($P123=SMALL($P$7:$P$306,ROUNDUP('第四面（別紙）集計'!$E$5/2,0)),"代表",IF($P123=MAX($P$7:$P$306),"最大","")))</f>
        <v>#NUM!</v>
      </c>
      <c r="P123" s="23" t="str">
        <f t="shared" si="17"/>
        <v/>
      </c>
      <c r="Q123" s="24" t="e">
        <f t="shared" si="18"/>
        <v>#NUM!</v>
      </c>
      <c r="R123" s="24" t="e">
        <f t="shared" si="19"/>
        <v>#NUM!</v>
      </c>
      <c r="S123" s="24" t="e">
        <f t="shared" si="20"/>
        <v>#NUM!</v>
      </c>
      <c r="T123" s="24" t="e">
        <f t="shared" si="21"/>
        <v>#NUM!</v>
      </c>
      <c r="U123" s="24" t="e">
        <f t="shared" si="22"/>
        <v>#NUM!</v>
      </c>
      <c r="V123" s="24" t="e">
        <f t="shared" si="23"/>
        <v>#NUM!</v>
      </c>
      <c r="W123" s="24" t="e">
        <f t="shared" si="24"/>
        <v>#NUM!</v>
      </c>
      <c r="X123" s="24" t="e">
        <f t="shared" si="25"/>
        <v>#NUM!</v>
      </c>
      <c r="Y123" s="24" t="e">
        <f t="shared" si="26"/>
        <v>#NUM!</v>
      </c>
      <c r="Z123" s="24" t="e">
        <f t="shared" si="27"/>
        <v>#NUM!</v>
      </c>
      <c r="AA123" s="24" t="str">
        <f t="shared" si="28"/>
        <v/>
      </c>
      <c r="AD123" s="14" t="str">
        <f>IF(OR(G123=""),"",IF(G123&lt;=基準値!M$2=TRUE,"○","×"))</f>
        <v/>
      </c>
      <c r="AE123" s="14" t="str">
        <f>IF(OR(H123=""),"",IF(H123&lt;=基準値!N$2=TRUE,"○","×"))</f>
        <v/>
      </c>
    </row>
    <row r="124" spans="2:31" ht="14.25" customHeight="1" x14ac:dyDescent="0.15">
      <c r="B124" s="91">
        <v>118</v>
      </c>
      <c r="C124" s="38"/>
      <c r="D124" s="37"/>
      <c r="E124" s="37"/>
      <c r="F124" s="39"/>
      <c r="G124" s="40"/>
      <c r="H124" s="41"/>
      <c r="I124" s="42" t="str">
        <f t="shared" si="31"/>
        <v/>
      </c>
      <c r="J124" s="43"/>
      <c r="K124" s="44"/>
      <c r="L124" s="43"/>
      <c r="M124" s="44"/>
      <c r="N124" s="45" t="str">
        <f t="shared" si="29"/>
        <v/>
      </c>
      <c r="O124" s="79" t="e">
        <f>IF(AND(SMALL($P$7:$P$306,ROUNDUP('第四面（別紙）集計'!$E$5/2,0))=MAX($P$7:$P$306),ISNUMBER($N124),$P124=MAX($P$7:$P$306)),"代表&amp;最大",IF($P124=SMALL($P$7:$P$306,ROUNDUP('第四面（別紙）集計'!$E$5/2,0)),"代表",IF($P124=MAX($P$7:$P$306),"最大","")))</f>
        <v>#NUM!</v>
      </c>
      <c r="P124" s="23" t="str">
        <f t="shared" si="17"/>
        <v/>
      </c>
      <c r="Q124" s="24" t="e">
        <f t="shared" si="18"/>
        <v>#NUM!</v>
      </c>
      <c r="R124" s="24" t="e">
        <f t="shared" si="19"/>
        <v>#NUM!</v>
      </c>
      <c r="S124" s="24" t="e">
        <f t="shared" si="20"/>
        <v>#NUM!</v>
      </c>
      <c r="T124" s="24" t="e">
        <f t="shared" si="21"/>
        <v>#NUM!</v>
      </c>
      <c r="U124" s="24" t="e">
        <f t="shared" si="22"/>
        <v>#NUM!</v>
      </c>
      <c r="V124" s="24" t="e">
        <f t="shared" si="23"/>
        <v>#NUM!</v>
      </c>
      <c r="W124" s="24" t="e">
        <f t="shared" si="24"/>
        <v>#NUM!</v>
      </c>
      <c r="X124" s="24" t="e">
        <f t="shared" si="25"/>
        <v>#NUM!</v>
      </c>
      <c r="Y124" s="24" t="e">
        <f t="shared" si="26"/>
        <v>#NUM!</v>
      </c>
      <c r="Z124" s="24" t="e">
        <f t="shared" si="27"/>
        <v>#NUM!</v>
      </c>
      <c r="AA124" s="24" t="str">
        <f t="shared" si="28"/>
        <v/>
      </c>
      <c r="AD124" s="14" t="str">
        <f>IF(OR(G124=""),"",IF(G124&lt;=基準値!M$2=TRUE,"○","×"))</f>
        <v/>
      </c>
      <c r="AE124" s="14" t="str">
        <f>IF(OR(H124=""),"",IF(H124&lt;=基準値!N$2=TRUE,"○","×"))</f>
        <v/>
      </c>
    </row>
    <row r="125" spans="2:31" ht="14.25" customHeight="1" x14ac:dyDescent="0.15">
      <c r="B125" s="92">
        <v>119</v>
      </c>
      <c r="C125" s="38"/>
      <c r="D125" s="37"/>
      <c r="E125" s="37"/>
      <c r="F125" s="39"/>
      <c r="G125" s="40"/>
      <c r="H125" s="41"/>
      <c r="I125" s="42" t="str">
        <f t="shared" si="31"/>
        <v/>
      </c>
      <c r="J125" s="43"/>
      <c r="K125" s="44"/>
      <c r="L125" s="43"/>
      <c r="M125" s="44"/>
      <c r="N125" s="45" t="str">
        <f t="shared" si="29"/>
        <v/>
      </c>
      <c r="O125" s="79" t="e">
        <f>IF(AND(SMALL($P$7:$P$306,ROUNDUP('第四面（別紙）集計'!$E$5/2,0))=MAX($P$7:$P$306),ISNUMBER($N125),$P125=MAX($P$7:$P$306)),"代表&amp;最大",IF($P125=SMALL($P$7:$P$306,ROUNDUP('第四面（別紙）集計'!$E$5/2,0)),"代表",IF($P125=MAX($P$7:$P$306),"最大","")))</f>
        <v>#NUM!</v>
      </c>
      <c r="P125" s="23" t="str">
        <f t="shared" si="17"/>
        <v/>
      </c>
      <c r="Q125" s="24" t="e">
        <f t="shared" si="18"/>
        <v>#NUM!</v>
      </c>
      <c r="R125" s="24" t="e">
        <f t="shared" si="19"/>
        <v>#NUM!</v>
      </c>
      <c r="S125" s="24" t="e">
        <f t="shared" si="20"/>
        <v>#NUM!</v>
      </c>
      <c r="T125" s="24" t="e">
        <f t="shared" si="21"/>
        <v>#NUM!</v>
      </c>
      <c r="U125" s="24" t="e">
        <f t="shared" si="22"/>
        <v>#NUM!</v>
      </c>
      <c r="V125" s="24" t="e">
        <f t="shared" si="23"/>
        <v>#NUM!</v>
      </c>
      <c r="W125" s="24" t="e">
        <f t="shared" si="24"/>
        <v>#NUM!</v>
      </c>
      <c r="X125" s="24" t="e">
        <f t="shared" si="25"/>
        <v>#NUM!</v>
      </c>
      <c r="Y125" s="24" t="e">
        <f t="shared" si="26"/>
        <v>#NUM!</v>
      </c>
      <c r="Z125" s="24" t="e">
        <f t="shared" si="27"/>
        <v>#NUM!</v>
      </c>
      <c r="AA125" s="24" t="str">
        <f t="shared" si="28"/>
        <v/>
      </c>
      <c r="AD125" s="14" t="str">
        <f>IF(OR(G125=""),"",IF(G125&lt;=基準値!M$2=TRUE,"○","×"))</f>
        <v/>
      </c>
      <c r="AE125" s="14" t="str">
        <f>IF(OR(H125=""),"",IF(H125&lt;=基準値!N$2=TRUE,"○","×"))</f>
        <v/>
      </c>
    </row>
    <row r="126" spans="2:31" ht="14.25" customHeight="1" x14ac:dyDescent="0.15">
      <c r="B126" s="91">
        <v>120</v>
      </c>
      <c r="C126" s="38"/>
      <c r="D126" s="37"/>
      <c r="E126" s="37"/>
      <c r="F126" s="39"/>
      <c r="G126" s="40"/>
      <c r="H126" s="41"/>
      <c r="I126" s="42" t="str">
        <f t="shared" si="31"/>
        <v/>
      </c>
      <c r="J126" s="43"/>
      <c r="K126" s="44"/>
      <c r="L126" s="43"/>
      <c r="M126" s="44"/>
      <c r="N126" s="45" t="str">
        <f t="shared" si="29"/>
        <v/>
      </c>
      <c r="O126" s="79" t="e">
        <f>IF(AND(SMALL($P$7:$P$306,ROUNDUP('第四面（別紙）集計'!$E$5/2,0))=MAX($P$7:$P$306),ISNUMBER($N126),$P126=MAX($P$7:$P$306)),"代表&amp;最大",IF($P126=SMALL($P$7:$P$306,ROUNDUP('第四面（別紙）集計'!$E$5/2,0)),"代表",IF($P126=MAX($P$7:$P$306),"最大","")))</f>
        <v>#NUM!</v>
      </c>
      <c r="P126" s="23" t="str">
        <f t="shared" si="17"/>
        <v/>
      </c>
      <c r="Q126" s="24" t="e">
        <f t="shared" si="18"/>
        <v>#NUM!</v>
      </c>
      <c r="R126" s="24" t="e">
        <f t="shared" si="19"/>
        <v>#NUM!</v>
      </c>
      <c r="S126" s="24" t="e">
        <f t="shared" si="20"/>
        <v>#NUM!</v>
      </c>
      <c r="T126" s="24" t="e">
        <f t="shared" si="21"/>
        <v>#NUM!</v>
      </c>
      <c r="U126" s="24" t="e">
        <f t="shared" si="22"/>
        <v>#NUM!</v>
      </c>
      <c r="V126" s="24" t="e">
        <f t="shared" si="23"/>
        <v>#NUM!</v>
      </c>
      <c r="W126" s="24" t="e">
        <f t="shared" si="24"/>
        <v>#NUM!</v>
      </c>
      <c r="X126" s="24" t="e">
        <f t="shared" si="25"/>
        <v>#NUM!</v>
      </c>
      <c r="Y126" s="24" t="e">
        <f t="shared" si="26"/>
        <v>#NUM!</v>
      </c>
      <c r="Z126" s="24" t="e">
        <f t="shared" si="27"/>
        <v>#NUM!</v>
      </c>
      <c r="AA126" s="24" t="str">
        <f t="shared" si="28"/>
        <v/>
      </c>
      <c r="AD126" s="14" t="str">
        <f>IF(OR(G126=""),"",IF(G126&lt;=基準値!M$2=TRUE,"○","×"))</f>
        <v/>
      </c>
      <c r="AE126" s="14" t="str">
        <f>IF(OR(H126=""),"",IF(H126&lt;=基準値!N$2=TRUE,"○","×"))</f>
        <v/>
      </c>
    </row>
    <row r="127" spans="2:31" ht="14.25" customHeight="1" x14ac:dyDescent="0.15">
      <c r="B127" s="92">
        <v>121</v>
      </c>
      <c r="C127" s="38"/>
      <c r="D127" s="37"/>
      <c r="E127" s="37"/>
      <c r="F127" s="39"/>
      <c r="G127" s="40"/>
      <c r="H127" s="41"/>
      <c r="I127" s="42" t="str">
        <f t="shared" si="31"/>
        <v/>
      </c>
      <c r="J127" s="43"/>
      <c r="K127" s="44"/>
      <c r="L127" s="43"/>
      <c r="M127" s="44"/>
      <c r="N127" s="45" t="str">
        <f t="shared" si="29"/>
        <v/>
      </c>
      <c r="O127" s="79" t="e">
        <f>IF(AND(SMALL($P$7:$P$306,ROUNDUP('第四面（別紙）集計'!$E$5/2,0))=MAX($P$7:$P$306),ISNUMBER($N127),$P127=MAX($P$7:$P$306)),"代表&amp;最大",IF($P127=SMALL($P$7:$P$306,ROUNDUP('第四面（別紙）集計'!$E$5/2,0)),"代表",IF($P127=MAX($P$7:$P$306),"最大","")))</f>
        <v>#NUM!</v>
      </c>
      <c r="P127" s="23" t="str">
        <f t="shared" si="17"/>
        <v/>
      </c>
      <c r="Q127" s="24" t="e">
        <f t="shared" si="18"/>
        <v>#NUM!</v>
      </c>
      <c r="R127" s="24" t="e">
        <f t="shared" si="19"/>
        <v>#NUM!</v>
      </c>
      <c r="S127" s="24" t="e">
        <f t="shared" si="20"/>
        <v>#NUM!</v>
      </c>
      <c r="T127" s="24" t="e">
        <f t="shared" si="21"/>
        <v>#NUM!</v>
      </c>
      <c r="U127" s="24" t="e">
        <f t="shared" si="22"/>
        <v>#NUM!</v>
      </c>
      <c r="V127" s="24" t="e">
        <f t="shared" si="23"/>
        <v>#NUM!</v>
      </c>
      <c r="W127" s="24" t="e">
        <f t="shared" si="24"/>
        <v>#NUM!</v>
      </c>
      <c r="X127" s="24" t="e">
        <f t="shared" si="25"/>
        <v>#NUM!</v>
      </c>
      <c r="Y127" s="24" t="e">
        <f t="shared" si="26"/>
        <v>#NUM!</v>
      </c>
      <c r="Z127" s="24" t="e">
        <f t="shared" si="27"/>
        <v>#NUM!</v>
      </c>
      <c r="AA127" s="24" t="str">
        <f t="shared" si="28"/>
        <v/>
      </c>
      <c r="AD127" s="14" t="str">
        <f>IF(OR(G127=""),"",IF(G127&lt;=基準値!M$2=TRUE,"○","×"))</f>
        <v/>
      </c>
      <c r="AE127" s="14" t="str">
        <f>IF(OR(H127=""),"",IF(H127&lt;=基準値!N$2=TRUE,"○","×"))</f>
        <v/>
      </c>
    </row>
    <row r="128" spans="2:31" ht="14.25" customHeight="1" x14ac:dyDescent="0.15">
      <c r="B128" s="91">
        <v>122</v>
      </c>
      <c r="C128" s="38"/>
      <c r="D128" s="37"/>
      <c r="E128" s="37"/>
      <c r="F128" s="39"/>
      <c r="G128" s="40"/>
      <c r="H128" s="41"/>
      <c r="I128" s="42" t="str">
        <f t="shared" si="31"/>
        <v/>
      </c>
      <c r="J128" s="43"/>
      <c r="K128" s="44"/>
      <c r="L128" s="43"/>
      <c r="M128" s="44"/>
      <c r="N128" s="45" t="str">
        <f t="shared" si="29"/>
        <v/>
      </c>
      <c r="O128" s="79" t="e">
        <f>IF(AND(SMALL($P$7:$P$306,ROUNDUP('第四面（別紙）集計'!$E$5/2,0))=MAX($P$7:$P$306),ISNUMBER($N128),$P128=MAX($P$7:$P$306)),"代表&amp;最大",IF($P128=SMALL($P$7:$P$306,ROUNDUP('第四面（別紙）集計'!$E$5/2,0)),"代表",IF($P128=MAX($P$7:$P$306),"最大","")))</f>
        <v>#NUM!</v>
      </c>
      <c r="P128" s="23" t="str">
        <f t="shared" si="17"/>
        <v/>
      </c>
      <c r="Q128" s="24" t="e">
        <f t="shared" si="18"/>
        <v>#NUM!</v>
      </c>
      <c r="R128" s="24" t="e">
        <f t="shared" si="19"/>
        <v>#NUM!</v>
      </c>
      <c r="S128" s="24" t="e">
        <f t="shared" si="20"/>
        <v>#NUM!</v>
      </c>
      <c r="T128" s="24" t="e">
        <f t="shared" si="21"/>
        <v>#NUM!</v>
      </c>
      <c r="U128" s="24" t="e">
        <f t="shared" si="22"/>
        <v>#NUM!</v>
      </c>
      <c r="V128" s="24" t="e">
        <f t="shared" si="23"/>
        <v>#NUM!</v>
      </c>
      <c r="W128" s="24" t="e">
        <f t="shared" si="24"/>
        <v>#NUM!</v>
      </c>
      <c r="X128" s="24" t="e">
        <f t="shared" si="25"/>
        <v>#NUM!</v>
      </c>
      <c r="Y128" s="24" t="e">
        <f t="shared" si="26"/>
        <v>#NUM!</v>
      </c>
      <c r="Z128" s="24" t="e">
        <f t="shared" si="27"/>
        <v>#NUM!</v>
      </c>
      <c r="AA128" s="24" t="str">
        <f t="shared" si="28"/>
        <v/>
      </c>
      <c r="AD128" s="14" t="str">
        <f>IF(OR(G128=""),"",IF(G128&lt;=基準値!M$2=TRUE,"○","×"))</f>
        <v/>
      </c>
      <c r="AE128" s="14" t="str">
        <f>IF(OR(H128=""),"",IF(H128&lt;=基準値!N$2=TRUE,"○","×"))</f>
        <v/>
      </c>
    </row>
    <row r="129" spans="2:31" ht="14.25" customHeight="1" x14ac:dyDescent="0.15">
      <c r="B129" s="92">
        <v>123</v>
      </c>
      <c r="C129" s="38"/>
      <c r="D129" s="37"/>
      <c r="E129" s="37"/>
      <c r="F129" s="39"/>
      <c r="G129" s="40"/>
      <c r="H129" s="41"/>
      <c r="I129" s="42" t="str">
        <f t="shared" si="31"/>
        <v/>
      </c>
      <c r="J129" s="43"/>
      <c r="K129" s="44"/>
      <c r="L129" s="43"/>
      <c r="M129" s="44"/>
      <c r="N129" s="45" t="str">
        <f t="shared" si="29"/>
        <v/>
      </c>
      <c r="O129" s="79" t="e">
        <f>IF(AND(SMALL($P$7:$P$306,ROUNDUP('第四面（別紙）集計'!$E$5/2,0))=MAX($P$7:$P$306),ISNUMBER($N129),$P129=MAX($P$7:$P$306)),"代表&amp;最大",IF($P129=SMALL($P$7:$P$306,ROUNDUP('第四面（別紙）集計'!$E$5/2,0)),"代表",IF($P129=MAX($P$7:$P$306),"最大","")))</f>
        <v>#NUM!</v>
      </c>
      <c r="P129" s="23" t="str">
        <f t="shared" si="17"/>
        <v/>
      </c>
      <c r="Q129" s="24" t="e">
        <f t="shared" si="18"/>
        <v>#NUM!</v>
      </c>
      <c r="R129" s="24" t="e">
        <f t="shared" si="19"/>
        <v>#NUM!</v>
      </c>
      <c r="S129" s="24" t="e">
        <f t="shared" si="20"/>
        <v>#NUM!</v>
      </c>
      <c r="T129" s="24" t="e">
        <f t="shared" si="21"/>
        <v>#NUM!</v>
      </c>
      <c r="U129" s="24" t="e">
        <f t="shared" si="22"/>
        <v>#NUM!</v>
      </c>
      <c r="V129" s="24" t="e">
        <f t="shared" si="23"/>
        <v>#NUM!</v>
      </c>
      <c r="W129" s="24" t="e">
        <f t="shared" si="24"/>
        <v>#NUM!</v>
      </c>
      <c r="X129" s="24" t="e">
        <f t="shared" si="25"/>
        <v>#NUM!</v>
      </c>
      <c r="Y129" s="24" t="e">
        <f t="shared" si="26"/>
        <v>#NUM!</v>
      </c>
      <c r="Z129" s="24" t="e">
        <f t="shared" si="27"/>
        <v>#NUM!</v>
      </c>
      <c r="AA129" s="24" t="str">
        <f t="shared" si="28"/>
        <v/>
      </c>
      <c r="AD129" s="14" t="str">
        <f>IF(OR(G129=""),"",IF(G129&lt;=基準値!M$2=TRUE,"○","×"))</f>
        <v/>
      </c>
      <c r="AE129" s="14" t="str">
        <f>IF(OR(H129=""),"",IF(H129&lt;=基準値!N$2=TRUE,"○","×"))</f>
        <v/>
      </c>
    </row>
    <row r="130" spans="2:31" ht="14.25" customHeight="1" x14ac:dyDescent="0.15">
      <c r="B130" s="91">
        <v>124</v>
      </c>
      <c r="C130" s="38"/>
      <c r="D130" s="37"/>
      <c r="E130" s="37"/>
      <c r="F130" s="39"/>
      <c r="G130" s="40"/>
      <c r="H130" s="41"/>
      <c r="I130" s="42" t="str">
        <f t="shared" si="31"/>
        <v/>
      </c>
      <c r="J130" s="43"/>
      <c r="K130" s="44"/>
      <c r="L130" s="43"/>
      <c r="M130" s="44"/>
      <c r="N130" s="45" t="str">
        <f t="shared" si="29"/>
        <v/>
      </c>
      <c r="O130" s="79" t="e">
        <f>IF(AND(SMALL($P$7:$P$306,ROUNDUP('第四面（別紙）集計'!$E$5/2,0))=MAX($P$7:$P$306),ISNUMBER($N130),$P130=MAX($P$7:$P$306)),"代表&amp;最大",IF($P130=SMALL($P$7:$P$306,ROUNDUP('第四面（別紙）集計'!$E$5/2,0)),"代表",IF($P130=MAX($P$7:$P$306),"最大","")))</f>
        <v>#NUM!</v>
      </c>
      <c r="P130" s="23" t="str">
        <f t="shared" si="17"/>
        <v/>
      </c>
      <c r="Q130" s="24" t="e">
        <f t="shared" si="18"/>
        <v>#NUM!</v>
      </c>
      <c r="R130" s="24" t="e">
        <f t="shared" si="19"/>
        <v>#NUM!</v>
      </c>
      <c r="S130" s="24" t="e">
        <f t="shared" si="20"/>
        <v>#NUM!</v>
      </c>
      <c r="T130" s="24" t="e">
        <f t="shared" si="21"/>
        <v>#NUM!</v>
      </c>
      <c r="U130" s="24" t="e">
        <f t="shared" si="22"/>
        <v>#NUM!</v>
      </c>
      <c r="V130" s="24" t="e">
        <f t="shared" si="23"/>
        <v>#NUM!</v>
      </c>
      <c r="W130" s="24" t="e">
        <f t="shared" si="24"/>
        <v>#NUM!</v>
      </c>
      <c r="X130" s="24" t="e">
        <f t="shared" si="25"/>
        <v>#NUM!</v>
      </c>
      <c r="Y130" s="24" t="e">
        <f t="shared" si="26"/>
        <v>#NUM!</v>
      </c>
      <c r="Z130" s="24" t="e">
        <f t="shared" si="27"/>
        <v>#NUM!</v>
      </c>
      <c r="AA130" s="24" t="str">
        <f t="shared" si="28"/>
        <v/>
      </c>
      <c r="AD130" s="14" t="str">
        <f>IF(OR(G130=""),"",IF(G130&lt;=基準値!M$2=TRUE,"○","×"))</f>
        <v/>
      </c>
      <c r="AE130" s="14" t="str">
        <f>IF(OR(H130=""),"",IF(H130&lt;=基準値!N$2=TRUE,"○","×"))</f>
        <v/>
      </c>
    </row>
    <row r="131" spans="2:31" ht="14.25" customHeight="1" x14ac:dyDescent="0.15">
      <c r="B131" s="92">
        <v>125</v>
      </c>
      <c r="C131" s="38"/>
      <c r="D131" s="37"/>
      <c r="E131" s="37"/>
      <c r="F131" s="39"/>
      <c r="G131" s="40"/>
      <c r="H131" s="41"/>
      <c r="I131" s="42" t="str">
        <f t="shared" si="31"/>
        <v/>
      </c>
      <c r="J131" s="43"/>
      <c r="K131" s="44"/>
      <c r="L131" s="43"/>
      <c r="M131" s="44"/>
      <c r="N131" s="45" t="str">
        <f t="shared" si="29"/>
        <v/>
      </c>
      <c r="O131" s="79" t="e">
        <f>IF(AND(SMALL($P$7:$P$306,ROUNDUP('第四面（別紙）集計'!$E$5/2,0))=MAX($P$7:$P$306),ISNUMBER($N131),$P131=MAX($P$7:$P$306)),"代表&amp;最大",IF($P131=SMALL($P$7:$P$306,ROUNDUP('第四面（別紙）集計'!$E$5/2,0)),"代表",IF($P131=MAX($P$7:$P$306),"最大","")))</f>
        <v>#NUM!</v>
      </c>
      <c r="P131" s="23" t="str">
        <f t="shared" si="17"/>
        <v/>
      </c>
      <c r="Q131" s="24" t="e">
        <f t="shared" si="18"/>
        <v>#NUM!</v>
      </c>
      <c r="R131" s="24" t="e">
        <f t="shared" si="19"/>
        <v>#NUM!</v>
      </c>
      <c r="S131" s="24" t="e">
        <f t="shared" si="20"/>
        <v>#NUM!</v>
      </c>
      <c r="T131" s="24" t="e">
        <f t="shared" si="21"/>
        <v>#NUM!</v>
      </c>
      <c r="U131" s="24" t="e">
        <f t="shared" si="22"/>
        <v>#NUM!</v>
      </c>
      <c r="V131" s="24" t="e">
        <f t="shared" si="23"/>
        <v>#NUM!</v>
      </c>
      <c r="W131" s="24" t="e">
        <f t="shared" si="24"/>
        <v>#NUM!</v>
      </c>
      <c r="X131" s="24" t="e">
        <f t="shared" si="25"/>
        <v>#NUM!</v>
      </c>
      <c r="Y131" s="24" t="e">
        <f t="shared" si="26"/>
        <v>#NUM!</v>
      </c>
      <c r="Z131" s="24" t="e">
        <f t="shared" si="27"/>
        <v>#NUM!</v>
      </c>
      <c r="AA131" s="24" t="str">
        <f t="shared" si="28"/>
        <v/>
      </c>
      <c r="AD131" s="14" t="str">
        <f>IF(OR(G131=""),"",IF(G131&lt;=基準値!M$2=TRUE,"○","×"))</f>
        <v/>
      </c>
      <c r="AE131" s="14" t="str">
        <f>IF(OR(H131=""),"",IF(H131&lt;=基準値!N$2=TRUE,"○","×"))</f>
        <v/>
      </c>
    </row>
    <row r="132" spans="2:31" ht="14.25" customHeight="1" x14ac:dyDescent="0.15">
      <c r="B132" s="91">
        <v>126</v>
      </c>
      <c r="C132" s="38"/>
      <c r="D132" s="37"/>
      <c r="E132" s="37"/>
      <c r="F132" s="39"/>
      <c r="G132" s="40"/>
      <c r="H132" s="41"/>
      <c r="I132" s="42" t="str">
        <f t="shared" si="31"/>
        <v/>
      </c>
      <c r="J132" s="43"/>
      <c r="K132" s="44"/>
      <c r="L132" s="43"/>
      <c r="M132" s="44"/>
      <c r="N132" s="45" t="str">
        <f t="shared" si="29"/>
        <v/>
      </c>
      <c r="O132" s="79" t="e">
        <f>IF(AND(SMALL($P$7:$P$306,ROUNDUP('第四面（別紙）集計'!$E$5/2,0))=MAX($P$7:$P$306),ISNUMBER($N132),$P132=MAX($P$7:$P$306)),"代表&amp;最大",IF($P132=SMALL($P$7:$P$306,ROUNDUP('第四面（別紙）集計'!$E$5/2,0)),"代表",IF($P132=MAX($P$7:$P$306),"最大","")))</f>
        <v>#NUM!</v>
      </c>
      <c r="P132" s="23" t="str">
        <f t="shared" si="17"/>
        <v/>
      </c>
      <c r="Q132" s="24" t="e">
        <f t="shared" si="18"/>
        <v>#NUM!</v>
      </c>
      <c r="R132" s="24" t="e">
        <f t="shared" si="19"/>
        <v>#NUM!</v>
      </c>
      <c r="S132" s="24" t="e">
        <f t="shared" si="20"/>
        <v>#NUM!</v>
      </c>
      <c r="T132" s="24" t="e">
        <f t="shared" si="21"/>
        <v>#NUM!</v>
      </c>
      <c r="U132" s="24" t="e">
        <f t="shared" si="22"/>
        <v>#NUM!</v>
      </c>
      <c r="V132" s="24" t="e">
        <f t="shared" si="23"/>
        <v>#NUM!</v>
      </c>
      <c r="W132" s="24" t="e">
        <f t="shared" si="24"/>
        <v>#NUM!</v>
      </c>
      <c r="X132" s="24" t="e">
        <f t="shared" si="25"/>
        <v>#NUM!</v>
      </c>
      <c r="Y132" s="24" t="e">
        <f t="shared" si="26"/>
        <v>#NUM!</v>
      </c>
      <c r="Z132" s="24" t="e">
        <f t="shared" si="27"/>
        <v>#NUM!</v>
      </c>
      <c r="AA132" s="24" t="str">
        <f t="shared" si="28"/>
        <v/>
      </c>
      <c r="AD132" s="14" t="str">
        <f>IF(OR(G132=""),"",IF(G132&lt;=基準値!M$2=TRUE,"○","×"))</f>
        <v/>
      </c>
      <c r="AE132" s="14" t="str">
        <f>IF(OR(H132=""),"",IF(H132&lt;=基準値!N$2=TRUE,"○","×"))</f>
        <v/>
      </c>
    </row>
    <row r="133" spans="2:31" ht="14.25" customHeight="1" x14ac:dyDescent="0.15">
      <c r="B133" s="92">
        <v>127</v>
      </c>
      <c r="C133" s="38"/>
      <c r="D133" s="37"/>
      <c r="E133" s="37"/>
      <c r="F133" s="39"/>
      <c r="G133" s="40"/>
      <c r="H133" s="41"/>
      <c r="I133" s="42" t="str">
        <f t="shared" si="31"/>
        <v/>
      </c>
      <c r="J133" s="43"/>
      <c r="K133" s="44"/>
      <c r="L133" s="43"/>
      <c r="M133" s="44"/>
      <c r="N133" s="45" t="str">
        <f t="shared" si="29"/>
        <v/>
      </c>
      <c r="O133" s="79" t="e">
        <f>IF(AND(SMALL($P$7:$P$306,ROUNDUP('第四面（別紙）集計'!$E$5/2,0))=MAX($P$7:$P$306),ISNUMBER($N133),$P133=MAX($P$7:$P$306)),"代表&amp;最大",IF($P133=SMALL($P$7:$P$306,ROUNDUP('第四面（別紙）集計'!$E$5/2,0)),"代表",IF($P133=MAX($P$7:$P$306),"最大","")))</f>
        <v>#NUM!</v>
      </c>
      <c r="P133" s="23" t="str">
        <f t="shared" si="17"/>
        <v/>
      </c>
      <c r="Q133" s="24" t="e">
        <f t="shared" si="18"/>
        <v>#NUM!</v>
      </c>
      <c r="R133" s="24" t="e">
        <f t="shared" si="19"/>
        <v>#NUM!</v>
      </c>
      <c r="S133" s="24" t="e">
        <f t="shared" si="20"/>
        <v>#NUM!</v>
      </c>
      <c r="T133" s="24" t="e">
        <f t="shared" si="21"/>
        <v>#NUM!</v>
      </c>
      <c r="U133" s="24" t="e">
        <f t="shared" si="22"/>
        <v>#NUM!</v>
      </c>
      <c r="V133" s="24" t="e">
        <f t="shared" si="23"/>
        <v>#NUM!</v>
      </c>
      <c r="W133" s="24" t="e">
        <f t="shared" si="24"/>
        <v>#NUM!</v>
      </c>
      <c r="X133" s="24" t="e">
        <f t="shared" si="25"/>
        <v>#NUM!</v>
      </c>
      <c r="Y133" s="24" t="e">
        <f t="shared" si="26"/>
        <v>#NUM!</v>
      </c>
      <c r="Z133" s="24" t="e">
        <f t="shared" si="27"/>
        <v>#NUM!</v>
      </c>
      <c r="AA133" s="24" t="str">
        <f t="shared" si="28"/>
        <v/>
      </c>
      <c r="AD133" s="14" t="str">
        <f>IF(OR(G133=""),"",IF(G133&lt;=基準値!M$2=TRUE,"○","×"))</f>
        <v/>
      </c>
      <c r="AE133" s="14" t="str">
        <f>IF(OR(H133=""),"",IF(H133&lt;=基準値!N$2=TRUE,"○","×"))</f>
        <v/>
      </c>
    </row>
    <row r="134" spans="2:31" ht="14.25" customHeight="1" x14ac:dyDescent="0.15">
      <c r="B134" s="91">
        <v>128</v>
      </c>
      <c r="C134" s="38"/>
      <c r="D134" s="37"/>
      <c r="E134" s="37"/>
      <c r="F134" s="39"/>
      <c r="G134" s="40"/>
      <c r="H134" s="41"/>
      <c r="I134" s="42" t="str">
        <f t="shared" si="31"/>
        <v/>
      </c>
      <c r="J134" s="43"/>
      <c r="K134" s="44"/>
      <c r="L134" s="43"/>
      <c r="M134" s="44"/>
      <c r="N134" s="45" t="str">
        <f t="shared" si="29"/>
        <v/>
      </c>
      <c r="O134" s="79" t="e">
        <f>IF(AND(SMALL($P$7:$P$306,ROUNDUP('第四面（別紙）集計'!$E$5/2,0))=MAX($P$7:$P$306),ISNUMBER($N134),$P134=MAX($P$7:$P$306)),"代表&amp;最大",IF($P134=SMALL($P$7:$P$306,ROUNDUP('第四面（別紙）集計'!$E$5/2,0)),"代表",IF($P134=MAX($P$7:$P$306),"最大","")))</f>
        <v>#NUM!</v>
      </c>
      <c r="P134" s="23" t="str">
        <f t="shared" si="17"/>
        <v/>
      </c>
      <c r="Q134" s="24" t="e">
        <f t="shared" si="18"/>
        <v>#NUM!</v>
      </c>
      <c r="R134" s="24" t="e">
        <f t="shared" si="19"/>
        <v>#NUM!</v>
      </c>
      <c r="S134" s="24" t="e">
        <f t="shared" si="20"/>
        <v>#NUM!</v>
      </c>
      <c r="T134" s="24" t="e">
        <f t="shared" si="21"/>
        <v>#NUM!</v>
      </c>
      <c r="U134" s="24" t="e">
        <f t="shared" si="22"/>
        <v>#NUM!</v>
      </c>
      <c r="V134" s="24" t="e">
        <f t="shared" si="23"/>
        <v>#NUM!</v>
      </c>
      <c r="W134" s="24" t="e">
        <f t="shared" si="24"/>
        <v>#NUM!</v>
      </c>
      <c r="X134" s="24" t="e">
        <f t="shared" si="25"/>
        <v>#NUM!</v>
      </c>
      <c r="Y134" s="24" t="e">
        <f t="shared" si="26"/>
        <v>#NUM!</v>
      </c>
      <c r="Z134" s="24" t="e">
        <f t="shared" si="27"/>
        <v>#NUM!</v>
      </c>
      <c r="AA134" s="24" t="str">
        <f t="shared" si="28"/>
        <v/>
      </c>
      <c r="AD134" s="14" t="str">
        <f>IF(OR(G134=""),"",IF(G134&lt;=基準値!M$2=TRUE,"○","×"))</f>
        <v/>
      </c>
      <c r="AE134" s="14" t="str">
        <f>IF(OR(H134=""),"",IF(H134&lt;=基準値!N$2=TRUE,"○","×"))</f>
        <v/>
      </c>
    </row>
    <row r="135" spans="2:31" ht="14.25" customHeight="1" x14ac:dyDescent="0.15">
      <c r="B135" s="92">
        <v>129</v>
      </c>
      <c r="C135" s="38"/>
      <c r="D135" s="37"/>
      <c r="E135" s="37"/>
      <c r="F135" s="39"/>
      <c r="G135" s="40"/>
      <c r="H135" s="41"/>
      <c r="I135" s="42" t="str">
        <f t="shared" si="31"/>
        <v/>
      </c>
      <c r="J135" s="43"/>
      <c r="K135" s="44"/>
      <c r="L135" s="43"/>
      <c r="M135" s="44"/>
      <c r="N135" s="45" t="str">
        <f t="shared" si="29"/>
        <v/>
      </c>
      <c r="O135" s="79" t="e">
        <f>IF(AND(SMALL($P$7:$P$306,ROUNDUP('第四面（別紙）集計'!$E$5/2,0))=MAX($P$7:$P$306),ISNUMBER($N135),$P135=MAX($P$7:$P$306)),"代表&amp;最大",IF($P135=SMALL($P$7:$P$306,ROUNDUP('第四面（別紙）集計'!$E$5/2,0)),"代表",IF($P135=MAX($P$7:$P$306),"最大","")))</f>
        <v>#NUM!</v>
      </c>
      <c r="P135" s="23" t="str">
        <f t="shared" si="17"/>
        <v/>
      </c>
      <c r="Q135" s="24" t="e">
        <f t="shared" si="18"/>
        <v>#NUM!</v>
      </c>
      <c r="R135" s="24" t="e">
        <f t="shared" si="19"/>
        <v>#NUM!</v>
      </c>
      <c r="S135" s="24" t="e">
        <f t="shared" si="20"/>
        <v>#NUM!</v>
      </c>
      <c r="T135" s="24" t="e">
        <f t="shared" si="21"/>
        <v>#NUM!</v>
      </c>
      <c r="U135" s="24" t="e">
        <f t="shared" si="22"/>
        <v>#NUM!</v>
      </c>
      <c r="V135" s="24" t="e">
        <f t="shared" si="23"/>
        <v>#NUM!</v>
      </c>
      <c r="W135" s="24" t="e">
        <f t="shared" si="24"/>
        <v>#NUM!</v>
      </c>
      <c r="X135" s="24" t="e">
        <f t="shared" si="25"/>
        <v>#NUM!</v>
      </c>
      <c r="Y135" s="24" t="e">
        <f t="shared" si="26"/>
        <v>#NUM!</v>
      </c>
      <c r="Z135" s="24" t="e">
        <f t="shared" si="27"/>
        <v>#NUM!</v>
      </c>
      <c r="AA135" s="24" t="str">
        <f t="shared" si="28"/>
        <v/>
      </c>
      <c r="AD135" s="14" t="str">
        <f>IF(OR(G135=""),"",IF(G135&lt;=基準値!M$2=TRUE,"○","×"))</f>
        <v/>
      </c>
      <c r="AE135" s="14" t="str">
        <f>IF(OR(H135=""),"",IF(H135&lt;=基準値!N$2=TRUE,"○","×"))</f>
        <v/>
      </c>
    </row>
    <row r="136" spans="2:31" ht="14.25" customHeight="1" x14ac:dyDescent="0.15">
      <c r="B136" s="91">
        <v>130</v>
      </c>
      <c r="C136" s="38"/>
      <c r="D136" s="37"/>
      <c r="E136" s="37"/>
      <c r="F136" s="39"/>
      <c r="G136" s="40"/>
      <c r="H136" s="41"/>
      <c r="I136" s="42" t="str">
        <f t="shared" si="31"/>
        <v/>
      </c>
      <c r="J136" s="43"/>
      <c r="K136" s="44"/>
      <c r="L136" s="43"/>
      <c r="M136" s="44"/>
      <c r="N136" s="45" t="str">
        <f t="shared" si="29"/>
        <v/>
      </c>
      <c r="O136" s="79" t="e">
        <f>IF(AND(SMALL($P$7:$P$306,ROUNDUP('第四面（別紙）集計'!$E$5/2,0))=MAX($P$7:$P$306),ISNUMBER($N136),$P136=MAX($P$7:$P$306)),"代表&amp;最大",IF($P136=SMALL($P$7:$P$306,ROUNDUP('第四面（別紙）集計'!$E$5/2,0)),"代表",IF($P136=MAX($P$7:$P$306),"最大","")))</f>
        <v>#NUM!</v>
      </c>
      <c r="P136" s="23" t="str">
        <f t="shared" ref="P136:P199" si="32">IF($M136="","",$L136/$M136)</f>
        <v/>
      </c>
      <c r="Q136" s="24" t="e">
        <f t="shared" ref="Q136:Q199" si="33">IF(OR($O136="代表",$O136="代表&amp;最大"),$G136,"")</f>
        <v>#NUM!</v>
      </c>
      <c r="R136" s="24" t="e">
        <f t="shared" ref="R136:R199" si="34">IF($Q136=SMALL($Q$7:$Q$306,ROUNDUP(COUNT($Q$7:$Q$306)/2,0)),"代表","")</f>
        <v>#NUM!</v>
      </c>
      <c r="S136" s="24" t="e">
        <f t="shared" ref="S136:S199" si="35">IF($R136="","",$H136)</f>
        <v>#NUM!</v>
      </c>
      <c r="T136" s="24" t="e">
        <f t="shared" ref="T136:T199" si="36">IF($S136=SMALL($S$7:$S$306,ROUNDUP(COUNT($S$7:$S$306)/2,0)),"代表","")</f>
        <v>#NUM!</v>
      </c>
      <c r="U136" s="24" t="e">
        <f t="shared" ref="U136:U199" si="37">IF($T136="","",$F136)</f>
        <v>#NUM!</v>
      </c>
      <c r="V136" s="24" t="e">
        <f t="shared" ref="V136:V199" si="38">IF(OR($O136="最大",$O136="代表&amp;最大"),$G136,"")</f>
        <v>#NUM!</v>
      </c>
      <c r="W136" s="24" t="e">
        <f t="shared" ref="W136:W199" si="39">IF($V136=MAX($V$7:$V$306),"最大","")</f>
        <v>#NUM!</v>
      </c>
      <c r="X136" s="24" t="e">
        <f t="shared" ref="X136:X199" si="40">IF($W136="","",$H136)</f>
        <v>#NUM!</v>
      </c>
      <c r="Y136" s="24" t="e">
        <f t="shared" ref="Y136:Y199" si="41">IF($X136=MAX($X$7:$X$306),"最大","")</f>
        <v>#NUM!</v>
      </c>
      <c r="Z136" s="24" t="e">
        <f t="shared" ref="Z136:Z199" si="42">IF($Y136="","",$F136)</f>
        <v>#NUM!</v>
      </c>
      <c r="AA136" s="24" t="str">
        <f t="shared" ref="AA136:AA199" si="43">IF($D136="","",$D136)</f>
        <v/>
      </c>
      <c r="AD136" s="14" t="str">
        <f>IF(OR(G136=""),"",IF(G136&lt;=基準値!M$2=TRUE,"○","×"))</f>
        <v/>
      </c>
      <c r="AE136" s="14" t="str">
        <f>IF(OR(H136=""),"",IF(H136&lt;=基準値!N$2=TRUE,"○","×"))</f>
        <v/>
      </c>
    </row>
    <row r="137" spans="2:31" ht="14.25" customHeight="1" x14ac:dyDescent="0.15">
      <c r="B137" s="92">
        <v>131</v>
      </c>
      <c r="C137" s="38"/>
      <c r="D137" s="37"/>
      <c r="E137" s="37"/>
      <c r="F137" s="39"/>
      <c r="G137" s="40"/>
      <c r="H137" s="41"/>
      <c r="I137" s="42" t="str">
        <f t="shared" si="31"/>
        <v/>
      </c>
      <c r="J137" s="43"/>
      <c r="K137" s="44"/>
      <c r="L137" s="43"/>
      <c r="M137" s="44"/>
      <c r="N137" s="45" t="str">
        <f t="shared" si="29"/>
        <v/>
      </c>
      <c r="O137" s="79" t="e">
        <f>IF(AND(SMALL($P$7:$P$306,ROUNDUP('第四面（別紙）集計'!$E$5/2,0))=MAX($P$7:$P$306),ISNUMBER($N137),$P137=MAX($P$7:$P$306)),"代表&amp;最大",IF($P137=SMALL($P$7:$P$306,ROUNDUP('第四面（別紙）集計'!$E$5/2,0)),"代表",IF($P137=MAX($P$7:$P$306),"最大","")))</f>
        <v>#NUM!</v>
      </c>
      <c r="P137" s="23" t="str">
        <f t="shared" si="32"/>
        <v/>
      </c>
      <c r="Q137" s="24" t="e">
        <f t="shared" si="33"/>
        <v>#NUM!</v>
      </c>
      <c r="R137" s="24" t="e">
        <f t="shared" si="34"/>
        <v>#NUM!</v>
      </c>
      <c r="S137" s="24" t="e">
        <f t="shared" si="35"/>
        <v>#NUM!</v>
      </c>
      <c r="T137" s="24" t="e">
        <f t="shared" si="36"/>
        <v>#NUM!</v>
      </c>
      <c r="U137" s="24" t="e">
        <f t="shared" si="37"/>
        <v>#NUM!</v>
      </c>
      <c r="V137" s="24" t="e">
        <f t="shared" si="38"/>
        <v>#NUM!</v>
      </c>
      <c r="W137" s="24" t="e">
        <f t="shared" si="39"/>
        <v>#NUM!</v>
      </c>
      <c r="X137" s="24" t="e">
        <f t="shared" si="40"/>
        <v>#NUM!</v>
      </c>
      <c r="Y137" s="24" t="e">
        <f t="shared" si="41"/>
        <v>#NUM!</v>
      </c>
      <c r="Z137" s="24" t="e">
        <f t="shared" si="42"/>
        <v>#NUM!</v>
      </c>
      <c r="AA137" s="24" t="str">
        <f t="shared" si="43"/>
        <v/>
      </c>
      <c r="AD137" s="14" t="str">
        <f>IF(OR(G137=""),"",IF(G137&lt;=基準値!M$2=TRUE,"○","×"))</f>
        <v/>
      </c>
      <c r="AE137" s="14" t="str">
        <f>IF(OR(H137=""),"",IF(H137&lt;=基準値!N$2=TRUE,"○","×"))</f>
        <v/>
      </c>
    </row>
    <row r="138" spans="2:31" ht="14.25" customHeight="1" x14ac:dyDescent="0.15">
      <c r="B138" s="91">
        <v>132</v>
      </c>
      <c r="C138" s="38"/>
      <c r="D138" s="37"/>
      <c r="E138" s="37"/>
      <c r="F138" s="39"/>
      <c r="G138" s="40"/>
      <c r="H138" s="41"/>
      <c r="I138" s="42" t="str">
        <f t="shared" si="31"/>
        <v/>
      </c>
      <c r="J138" s="43"/>
      <c r="K138" s="44"/>
      <c r="L138" s="43"/>
      <c r="M138" s="44"/>
      <c r="N138" s="45" t="str">
        <f t="shared" si="29"/>
        <v/>
      </c>
      <c r="O138" s="79" t="e">
        <f>IF(AND(SMALL($P$7:$P$306,ROUNDUP('第四面（別紙）集計'!$E$5/2,0))=MAX($P$7:$P$306),ISNUMBER($N138),$P138=MAX($P$7:$P$306)),"代表&amp;最大",IF($P138=SMALL($P$7:$P$306,ROUNDUP('第四面（別紙）集計'!$E$5/2,0)),"代表",IF($P138=MAX($P$7:$P$306),"最大","")))</f>
        <v>#NUM!</v>
      </c>
      <c r="P138" s="23" t="str">
        <f t="shared" si="32"/>
        <v/>
      </c>
      <c r="Q138" s="24" t="e">
        <f t="shared" si="33"/>
        <v>#NUM!</v>
      </c>
      <c r="R138" s="24" t="e">
        <f t="shared" si="34"/>
        <v>#NUM!</v>
      </c>
      <c r="S138" s="24" t="e">
        <f t="shared" si="35"/>
        <v>#NUM!</v>
      </c>
      <c r="T138" s="24" t="e">
        <f t="shared" si="36"/>
        <v>#NUM!</v>
      </c>
      <c r="U138" s="24" t="e">
        <f t="shared" si="37"/>
        <v>#NUM!</v>
      </c>
      <c r="V138" s="24" t="e">
        <f t="shared" si="38"/>
        <v>#NUM!</v>
      </c>
      <c r="W138" s="24" t="e">
        <f t="shared" si="39"/>
        <v>#NUM!</v>
      </c>
      <c r="X138" s="24" t="e">
        <f t="shared" si="40"/>
        <v>#NUM!</v>
      </c>
      <c r="Y138" s="24" t="e">
        <f t="shared" si="41"/>
        <v>#NUM!</v>
      </c>
      <c r="Z138" s="24" t="e">
        <f t="shared" si="42"/>
        <v>#NUM!</v>
      </c>
      <c r="AA138" s="24" t="str">
        <f t="shared" si="43"/>
        <v/>
      </c>
      <c r="AD138" s="14" t="str">
        <f>IF(OR(G138=""),"",IF(G138&lt;=基準値!M$2=TRUE,"○","×"))</f>
        <v/>
      </c>
      <c r="AE138" s="14" t="str">
        <f>IF(OR(H138=""),"",IF(H138&lt;=基準値!N$2=TRUE,"○","×"))</f>
        <v/>
      </c>
    </row>
    <row r="139" spans="2:31" ht="14.25" customHeight="1" x14ac:dyDescent="0.15">
      <c r="B139" s="92">
        <v>133</v>
      </c>
      <c r="C139" s="38"/>
      <c r="D139" s="37"/>
      <c r="E139" s="37"/>
      <c r="F139" s="39"/>
      <c r="G139" s="40"/>
      <c r="H139" s="41"/>
      <c r="I139" s="42" t="str">
        <f t="shared" si="31"/>
        <v/>
      </c>
      <c r="J139" s="43"/>
      <c r="K139" s="44"/>
      <c r="L139" s="43"/>
      <c r="M139" s="44"/>
      <c r="N139" s="45" t="str">
        <f t="shared" ref="N139:N202" si="44">IF($M139="","",ROUNDUP($L139/$M139,2))</f>
        <v/>
      </c>
      <c r="O139" s="79" t="e">
        <f>IF(AND(SMALL($P$7:$P$306,ROUNDUP('第四面（別紙）集計'!$E$5/2,0))=MAX($P$7:$P$306),ISNUMBER($N139),$P139=MAX($P$7:$P$306)),"代表&amp;最大",IF($P139=SMALL($P$7:$P$306,ROUNDUP('第四面（別紙）集計'!$E$5/2,0)),"代表",IF($P139=MAX($P$7:$P$306),"最大","")))</f>
        <v>#NUM!</v>
      </c>
      <c r="P139" s="23" t="str">
        <f t="shared" si="32"/>
        <v/>
      </c>
      <c r="Q139" s="24" t="e">
        <f t="shared" si="33"/>
        <v>#NUM!</v>
      </c>
      <c r="R139" s="24" t="e">
        <f t="shared" si="34"/>
        <v>#NUM!</v>
      </c>
      <c r="S139" s="24" t="e">
        <f t="shared" si="35"/>
        <v>#NUM!</v>
      </c>
      <c r="T139" s="24" t="e">
        <f t="shared" si="36"/>
        <v>#NUM!</v>
      </c>
      <c r="U139" s="24" t="e">
        <f t="shared" si="37"/>
        <v>#NUM!</v>
      </c>
      <c r="V139" s="24" t="e">
        <f t="shared" si="38"/>
        <v>#NUM!</v>
      </c>
      <c r="W139" s="24" t="e">
        <f t="shared" si="39"/>
        <v>#NUM!</v>
      </c>
      <c r="X139" s="24" t="e">
        <f t="shared" si="40"/>
        <v>#NUM!</v>
      </c>
      <c r="Y139" s="24" t="e">
        <f t="shared" si="41"/>
        <v>#NUM!</v>
      </c>
      <c r="Z139" s="24" t="e">
        <f t="shared" si="42"/>
        <v>#NUM!</v>
      </c>
      <c r="AA139" s="24" t="str">
        <f t="shared" si="43"/>
        <v/>
      </c>
      <c r="AD139" s="14" t="str">
        <f>IF(OR(G139=""),"",IF(G139&lt;=基準値!M$2=TRUE,"○","×"))</f>
        <v/>
      </c>
      <c r="AE139" s="14" t="str">
        <f>IF(OR(H139=""),"",IF(H139&lt;=基準値!N$2=TRUE,"○","×"))</f>
        <v/>
      </c>
    </row>
    <row r="140" spans="2:31" ht="14.25" customHeight="1" x14ac:dyDescent="0.15">
      <c r="B140" s="91">
        <v>134</v>
      </c>
      <c r="C140" s="38"/>
      <c r="D140" s="37"/>
      <c r="E140" s="37"/>
      <c r="F140" s="39"/>
      <c r="G140" s="40"/>
      <c r="H140" s="41"/>
      <c r="I140" s="42" t="str">
        <f t="shared" si="31"/>
        <v/>
      </c>
      <c r="J140" s="43"/>
      <c r="K140" s="44"/>
      <c r="L140" s="43"/>
      <c r="M140" s="44"/>
      <c r="N140" s="45" t="str">
        <f t="shared" si="44"/>
        <v/>
      </c>
      <c r="O140" s="79" t="e">
        <f>IF(AND(SMALL($P$7:$P$306,ROUNDUP('第四面（別紙）集計'!$E$5/2,0))=MAX($P$7:$P$306),ISNUMBER($N140),$P140=MAX($P$7:$P$306)),"代表&amp;最大",IF($P140=SMALL($P$7:$P$306,ROUNDUP('第四面（別紙）集計'!$E$5/2,0)),"代表",IF($P140=MAX($P$7:$P$306),"最大","")))</f>
        <v>#NUM!</v>
      </c>
      <c r="P140" s="23" t="str">
        <f t="shared" si="32"/>
        <v/>
      </c>
      <c r="Q140" s="24" t="e">
        <f t="shared" si="33"/>
        <v>#NUM!</v>
      </c>
      <c r="R140" s="24" t="e">
        <f t="shared" si="34"/>
        <v>#NUM!</v>
      </c>
      <c r="S140" s="24" t="e">
        <f t="shared" si="35"/>
        <v>#NUM!</v>
      </c>
      <c r="T140" s="24" t="e">
        <f t="shared" si="36"/>
        <v>#NUM!</v>
      </c>
      <c r="U140" s="24" t="e">
        <f t="shared" si="37"/>
        <v>#NUM!</v>
      </c>
      <c r="V140" s="24" t="e">
        <f t="shared" si="38"/>
        <v>#NUM!</v>
      </c>
      <c r="W140" s="24" t="e">
        <f t="shared" si="39"/>
        <v>#NUM!</v>
      </c>
      <c r="X140" s="24" t="e">
        <f t="shared" si="40"/>
        <v>#NUM!</v>
      </c>
      <c r="Y140" s="24" t="e">
        <f t="shared" si="41"/>
        <v>#NUM!</v>
      </c>
      <c r="Z140" s="24" t="e">
        <f t="shared" si="42"/>
        <v>#NUM!</v>
      </c>
      <c r="AA140" s="24" t="str">
        <f t="shared" si="43"/>
        <v/>
      </c>
      <c r="AD140" s="14" t="str">
        <f>IF(OR(G140=""),"",IF(G140&lt;=基準値!M$2=TRUE,"○","×"))</f>
        <v/>
      </c>
      <c r="AE140" s="14" t="str">
        <f>IF(OR(H140=""),"",IF(H140&lt;=基準値!N$2=TRUE,"○","×"))</f>
        <v/>
      </c>
    </row>
    <row r="141" spans="2:31" ht="14.25" customHeight="1" x14ac:dyDescent="0.15">
      <c r="B141" s="92">
        <v>135</v>
      </c>
      <c r="C141" s="38"/>
      <c r="D141" s="37"/>
      <c r="E141" s="37"/>
      <c r="F141" s="39"/>
      <c r="G141" s="40"/>
      <c r="H141" s="41"/>
      <c r="I141" s="42" t="str">
        <f t="shared" si="31"/>
        <v/>
      </c>
      <c r="J141" s="43"/>
      <c r="K141" s="44"/>
      <c r="L141" s="43"/>
      <c r="M141" s="44"/>
      <c r="N141" s="45" t="str">
        <f t="shared" si="44"/>
        <v/>
      </c>
      <c r="O141" s="79" t="e">
        <f>IF(AND(SMALL($P$7:$P$306,ROUNDUP('第四面（別紙）集計'!$E$5/2,0))=MAX($P$7:$P$306),ISNUMBER($N141),$P141=MAX($P$7:$P$306)),"代表&amp;最大",IF($P141=SMALL($P$7:$P$306,ROUNDUP('第四面（別紙）集計'!$E$5/2,0)),"代表",IF($P141=MAX($P$7:$P$306),"最大","")))</f>
        <v>#NUM!</v>
      </c>
      <c r="P141" s="23" t="str">
        <f t="shared" si="32"/>
        <v/>
      </c>
      <c r="Q141" s="24" t="e">
        <f t="shared" si="33"/>
        <v>#NUM!</v>
      </c>
      <c r="R141" s="24" t="e">
        <f t="shared" si="34"/>
        <v>#NUM!</v>
      </c>
      <c r="S141" s="24" t="e">
        <f t="shared" si="35"/>
        <v>#NUM!</v>
      </c>
      <c r="T141" s="24" t="e">
        <f t="shared" si="36"/>
        <v>#NUM!</v>
      </c>
      <c r="U141" s="24" t="e">
        <f t="shared" si="37"/>
        <v>#NUM!</v>
      </c>
      <c r="V141" s="24" t="e">
        <f t="shared" si="38"/>
        <v>#NUM!</v>
      </c>
      <c r="W141" s="24" t="e">
        <f t="shared" si="39"/>
        <v>#NUM!</v>
      </c>
      <c r="X141" s="24" t="e">
        <f t="shared" si="40"/>
        <v>#NUM!</v>
      </c>
      <c r="Y141" s="24" t="e">
        <f t="shared" si="41"/>
        <v>#NUM!</v>
      </c>
      <c r="Z141" s="24" t="e">
        <f t="shared" si="42"/>
        <v>#NUM!</v>
      </c>
      <c r="AA141" s="24" t="str">
        <f t="shared" si="43"/>
        <v/>
      </c>
      <c r="AD141" s="14" t="str">
        <f>IF(OR(G141=""),"",IF(G141&lt;=基準値!M$2=TRUE,"○","×"))</f>
        <v/>
      </c>
      <c r="AE141" s="14" t="str">
        <f>IF(OR(H141=""),"",IF(H141&lt;=基準値!N$2=TRUE,"○","×"))</f>
        <v/>
      </c>
    </row>
    <row r="142" spans="2:31" ht="14.25" customHeight="1" x14ac:dyDescent="0.15">
      <c r="B142" s="91">
        <v>136</v>
      </c>
      <c r="C142" s="38"/>
      <c r="D142" s="37"/>
      <c r="E142" s="37"/>
      <c r="F142" s="39"/>
      <c r="G142" s="40"/>
      <c r="H142" s="41"/>
      <c r="I142" s="42" t="str">
        <f t="shared" si="31"/>
        <v/>
      </c>
      <c r="J142" s="43"/>
      <c r="K142" s="44"/>
      <c r="L142" s="43"/>
      <c r="M142" s="44"/>
      <c r="N142" s="45" t="str">
        <f t="shared" si="44"/>
        <v/>
      </c>
      <c r="O142" s="79" t="e">
        <f>IF(AND(SMALL($P$7:$P$306,ROUNDUP('第四面（別紙）集計'!$E$5/2,0))=MAX($P$7:$P$306),ISNUMBER($N142),$P142=MAX($P$7:$P$306)),"代表&amp;最大",IF($P142=SMALL($P$7:$P$306,ROUNDUP('第四面（別紙）集計'!$E$5/2,0)),"代表",IF($P142=MAX($P$7:$P$306),"最大","")))</f>
        <v>#NUM!</v>
      </c>
      <c r="P142" s="23" t="str">
        <f t="shared" si="32"/>
        <v/>
      </c>
      <c r="Q142" s="24" t="e">
        <f t="shared" si="33"/>
        <v>#NUM!</v>
      </c>
      <c r="R142" s="24" t="e">
        <f t="shared" si="34"/>
        <v>#NUM!</v>
      </c>
      <c r="S142" s="24" t="e">
        <f t="shared" si="35"/>
        <v>#NUM!</v>
      </c>
      <c r="T142" s="24" t="e">
        <f t="shared" si="36"/>
        <v>#NUM!</v>
      </c>
      <c r="U142" s="24" t="e">
        <f t="shared" si="37"/>
        <v>#NUM!</v>
      </c>
      <c r="V142" s="24" t="e">
        <f t="shared" si="38"/>
        <v>#NUM!</v>
      </c>
      <c r="W142" s="24" t="e">
        <f t="shared" si="39"/>
        <v>#NUM!</v>
      </c>
      <c r="X142" s="24" t="e">
        <f t="shared" si="40"/>
        <v>#NUM!</v>
      </c>
      <c r="Y142" s="24" t="e">
        <f t="shared" si="41"/>
        <v>#NUM!</v>
      </c>
      <c r="Z142" s="24" t="e">
        <f t="shared" si="42"/>
        <v>#NUM!</v>
      </c>
      <c r="AA142" s="24" t="str">
        <f t="shared" si="43"/>
        <v/>
      </c>
      <c r="AD142" s="14" t="str">
        <f>IF(OR(G142=""),"",IF(G142&lt;=基準値!M$2=TRUE,"○","×"))</f>
        <v/>
      </c>
      <c r="AE142" s="14" t="str">
        <f>IF(OR(H142=""),"",IF(H142&lt;=基準値!N$2=TRUE,"○","×"))</f>
        <v/>
      </c>
    </row>
    <row r="143" spans="2:31" ht="14.25" customHeight="1" x14ac:dyDescent="0.15">
      <c r="B143" s="92">
        <v>137</v>
      </c>
      <c r="C143" s="38"/>
      <c r="D143" s="37"/>
      <c r="E143" s="37"/>
      <c r="F143" s="39"/>
      <c r="G143" s="40"/>
      <c r="H143" s="41"/>
      <c r="I143" s="42" t="str">
        <f t="shared" si="31"/>
        <v/>
      </c>
      <c r="J143" s="43"/>
      <c r="K143" s="44"/>
      <c r="L143" s="43"/>
      <c r="M143" s="44"/>
      <c r="N143" s="45" t="str">
        <f t="shared" si="44"/>
        <v/>
      </c>
      <c r="O143" s="79" t="e">
        <f>IF(AND(SMALL($P$7:$P$306,ROUNDUP('第四面（別紙）集計'!$E$5/2,0))=MAX($P$7:$P$306),ISNUMBER($N143),$P143=MAX($P$7:$P$306)),"代表&amp;最大",IF($P143=SMALL($P$7:$P$306,ROUNDUP('第四面（別紙）集計'!$E$5/2,0)),"代表",IF($P143=MAX($P$7:$P$306),"最大","")))</f>
        <v>#NUM!</v>
      </c>
      <c r="P143" s="23" t="str">
        <f t="shared" si="32"/>
        <v/>
      </c>
      <c r="Q143" s="24" t="e">
        <f t="shared" si="33"/>
        <v>#NUM!</v>
      </c>
      <c r="R143" s="24" t="e">
        <f t="shared" si="34"/>
        <v>#NUM!</v>
      </c>
      <c r="S143" s="24" t="e">
        <f t="shared" si="35"/>
        <v>#NUM!</v>
      </c>
      <c r="T143" s="24" t="e">
        <f t="shared" si="36"/>
        <v>#NUM!</v>
      </c>
      <c r="U143" s="24" t="e">
        <f t="shared" si="37"/>
        <v>#NUM!</v>
      </c>
      <c r="V143" s="24" t="e">
        <f t="shared" si="38"/>
        <v>#NUM!</v>
      </c>
      <c r="W143" s="24" t="e">
        <f t="shared" si="39"/>
        <v>#NUM!</v>
      </c>
      <c r="X143" s="24" t="e">
        <f t="shared" si="40"/>
        <v>#NUM!</v>
      </c>
      <c r="Y143" s="24" t="e">
        <f t="shared" si="41"/>
        <v>#NUM!</v>
      </c>
      <c r="Z143" s="24" t="e">
        <f t="shared" si="42"/>
        <v>#NUM!</v>
      </c>
      <c r="AA143" s="24" t="str">
        <f t="shared" si="43"/>
        <v/>
      </c>
      <c r="AD143" s="14" t="str">
        <f>IF(OR(G143=""),"",IF(G143&lt;=基準値!M$2=TRUE,"○","×"))</f>
        <v/>
      </c>
      <c r="AE143" s="14" t="str">
        <f>IF(OR(H143=""),"",IF(H143&lt;=基準値!N$2=TRUE,"○","×"))</f>
        <v/>
      </c>
    </row>
    <row r="144" spans="2:31" ht="14.25" customHeight="1" x14ac:dyDescent="0.15">
      <c r="B144" s="91">
        <v>138</v>
      </c>
      <c r="C144" s="38"/>
      <c r="D144" s="37"/>
      <c r="E144" s="37"/>
      <c r="F144" s="39"/>
      <c r="G144" s="40"/>
      <c r="H144" s="41"/>
      <c r="I144" s="42" t="str">
        <f t="shared" si="31"/>
        <v/>
      </c>
      <c r="J144" s="43"/>
      <c r="K144" s="44"/>
      <c r="L144" s="43"/>
      <c r="M144" s="44"/>
      <c r="N144" s="45" t="str">
        <f t="shared" si="44"/>
        <v/>
      </c>
      <c r="O144" s="79" t="e">
        <f>IF(AND(SMALL($P$7:$P$306,ROUNDUP('第四面（別紙）集計'!$E$5/2,0))=MAX($P$7:$P$306),ISNUMBER($N144),$P144=MAX($P$7:$P$306)),"代表&amp;最大",IF($P144=SMALL($P$7:$P$306,ROUNDUP('第四面（別紙）集計'!$E$5/2,0)),"代表",IF($P144=MAX($P$7:$P$306),"最大","")))</f>
        <v>#NUM!</v>
      </c>
      <c r="P144" s="23" t="str">
        <f t="shared" si="32"/>
        <v/>
      </c>
      <c r="Q144" s="24" t="e">
        <f t="shared" si="33"/>
        <v>#NUM!</v>
      </c>
      <c r="R144" s="24" t="e">
        <f t="shared" si="34"/>
        <v>#NUM!</v>
      </c>
      <c r="S144" s="24" t="e">
        <f t="shared" si="35"/>
        <v>#NUM!</v>
      </c>
      <c r="T144" s="24" t="e">
        <f t="shared" si="36"/>
        <v>#NUM!</v>
      </c>
      <c r="U144" s="24" t="e">
        <f t="shared" si="37"/>
        <v>#NUM!</v>
      </c>
      <c r="V144" s="24" t="e">
        <f t="shared" si="38"/>
        <v>#NUM!</v>
      </c>
      <c r="W144" s="24" t="e">
        <f t="shared" si="39"/>
        <v>#NUM!</v>
      </c>
      <c r="X144" s="24" t="e">
        <f t="shared" si="40"/>
        <v>#NUM!</v>
      </c>
      <c r="Y144" s="24" t="e">
        <f t="shared" si="41"/>
        <v>#NUM!</v>
      </c>
      <c r="Z144" s="24" t="e">
        <f t="shared" si="42"/>
        <v>#NUM!</v>
      </c>
      <c r="AA144" s="24" t="str">
        <f t="shared" si="43"/>
        <v/>
      </c>
      <c r="AD144" s="14" t="str">
        <f>IF(OR(G144=""),"",IF(G144&lt;=基準値!M$2=TRUE,"○","×"))</f>
        <v/>
      </c>
      <c r="AE144" s="14" t="str">
        <f>IF(OR(H144=""),"",IF(H144&lt;=基準値!N$2=TRUE,"○","×"))</f>
        <v/>
      </c>
    </row>
    <row r="145" spans="2:31" ht="14.25" customHeight="1" x14ac:dyDescent="0.15">
      <c r="B145" s="92">
        <v>139</v>
      </c>
      <c r="C145" s="38"/>
      <c r="D145" s="37"/>
      <c r="E145" s="37"/>
      <c r="F145" s="39"/>
      <c r="G145" s="40"/>
      <c r="H145" s="41"/>
      <c r="I145" s="42" t="str">
        <f t="shared" si="31"/>
        <v/>
      </c>
      <c r="J145" s="43"/>
      <c r="K145" s="44"/>
      <c r="L145" s="43"/>
      <c r="M145" s="44"/>
      <c r="N145" s="45" t="str">
        <f t="shared" si="44"/>
        <v/>
      </c>
      <c r="O145" s="79" t="e">
        <f>IF(AND(SMALL($P$7:$P$306,ROUNDUP('第四面（別紙）集計'!$E$5/2,0))=MAX($P$7:$P$306),ISNUMBER($N145),$P145=MAX($P$7:$P$306)),"代表&amp;最大",IF($P145=SMALL($P$7:$P$306,ROUNDUP('第四面（別紙）集計'!$E$5/2,0)),"代表",IF($P145=MAX($P$7:$P$306),"最大","")))</f>
        <v>#NUM!</v>
      </c>
      <c r="P145" s="23" t="str">
        <f t="shared" si="32"/>
        <v/>
      </c>
      <c r="Q145" s="24" t="e">
        <f t="shared" si="33"/>
        <v>#NUM!</v>
      </c>
      <c r="R145" s="24" t="e">
        <f t="shared" si="34"/>
        <v>#NUM!</v>
      </c>
      <c r="S145" s="24" t="e">
        <f t="shared" si="35"/>
        <v>#NUM!</v>
      </c>
      <c r="T145" s="24" t="e">
        <f t="shared" si="36"/>
        <v>#NUM!</v>
      </c>
      <c r="U145" s="24" t="e">
        <f t="shared" si="37"/>
        <v>#NUM!</v>
      </c>
      <c r="V145" s="24" t="e">
        <f t="shared" si="38"/>
        <v>#NUM!</v>
      </c>
      <c r="W145" s="24" t="e">
        <f t="shared" si="39"/>
        <v>#NUM!</v>
      </c>
      <c r="X145" s="24" t="e">
        <f t="shared" si="40"/>
        <v>#NUM!</v>
      </c>
      <c r="Y145" s="24" t="e">
        <f t="shared" si="41"/>
        <v>#NUM!</v>
      </c>
      <c r="Z145" s="24" t="e">
        <f t="shared" si="42"/>
        <v>#NUM!</v>
      </c>
      <c r="AA145" s="24" t="str">
        <f t="shared" si="43"/>
        <v/>
      </c>
      <c r="AD145" s="14" t="str">
        <f>IF(OR(G145=""),"",IF(G145&lt;=基準値!M$2=TRUE,"○","×"))</f>
        <v/>
      </c>
      <c r="AE145" s="14" t="str">
        <f>IF(OR(H145=""),"",IF(H145&lt;=基準値!N$2=TRUE,"○","×"))</f>
        <v/>
      </c>
    </row>
    <row r="146" spans="2:31" ht="14.25" customHeight="1" x14ac:dyDescent="0.15">
      <c r="B146" s="91">
        <v>140</v>
      </c>
      <c r="C146" s="38"/>
      <c r="D146" s="37"/>
      <c r="E146" s="37"/>
      <c r="F146" s="39"/>
      <c r="G146" s="40"/>
      <c r="H146" s="41"/>
      <c r="I146" s="42" t="str">
        <f t="shared" si="31"/>
        <v/>
      </c>
      <c r="J146" s="43"/>
      <c r="K146" s="44"/>
      <c r="L146" s="43"/>
      <c r="M146" s="44"/>
      <c r="N146" s="45" t="str">
        <f t="shared" si="44"/>
        <v/>
      </c>
      <c r="O146" s="79" t="e">
        <f>IF(AND(SMALL($P$7:$P$306,ROUNDUP('第四面（別紙）集計'!$E$5/2,0))=MAX($P$7:$P$306),ISNUMBER($N146),$P146=MAX($P$7:$P$306)),"代表&amp;最大",IF($P146=SMALL($P$7:$P$306,ROUNDUP('第四面（別紙）集計'!$E$5/2,0)),"代表",IF($P146=MAX($P$7:$P$306),"最大","")))</f>
        <v>#NUM!</v>
      </c>
      <c r="P146" s="23" t="str">
        <f t="shared" si="32"/>
        <v/>
      </c>
      <c r="Q146" s="24" t="e">
        <f t="shared" si="33"/>
        <v>#NUM!</v>
      </c>
      <c r="R146" s="24" t="e">
        <f t="shared" si="34"/>
        <v>#NUM!</v>
      </c>
      <c r="S146" s="24" t="e">
        <f t="shared" si="35"/>
        <v>#NUM!</v>
      </c>
      <c r="T146" s="24" t="e">
        <f t="shared" si="36"/>
        <v>#NUM!</v>
      </c>
      <c r="U146" s="24" t="e">
        <f t="shared" si="37"/>
        <v>#NUM!</v>
      </c>
      <c r="V146" s="24" t="e">
        <f t="shared" si="38"/>
        <v>#NUM!</v>
      </c>
      <c r="W146" s="24" t="e">
        <f t="shared" si="39"/>
        <v>#NUM!</v>
      </c>
      <c r="X146" s="24" t="e">
        <f t="shared" si="40"/>
        <v>#NUM!</v>
      </c>
      <c r="Y146" s="24" t="e">
        <f t="shared" si="41"/>
        <v>#NUM!</v>
      </c>
      <c r="Z146" s="24" t="e">
        <f t="shared" si="42"/>
        <v>#NUM!</v>
      </c>
      <c r="AA146" s="24" t="str">
        <f t="shared" si="43"/>
        <v/>
      </c>
      <c r="AD146" s="14" t="str">
        <f>IF(OR(G146=""),"",IF(G146&lt;=基準値!M$2=TRUE,"○","×"))</f>
        <v/>
      </c>
      <c r="AE146" s="14" t="str">
        <f>IF(OR(H146=""),"",IF(H146&lt;=基準値!N$2=TRUE,"○","×"))</f>
        <v/>
      </c>
    </row>
    <row r="147" spans="2:31" ht="14.25" customHeight="1" x14ac:dyDescent="0.15">
      <c r="B147" s="92">
        <v>141</v>
      </c>
      <c r="C147" s="38"/>
      <c r="D147" s="37"/>
      <c r="E147" s="37"/>
      <c r="F147" s="39"/>
      <c r="G147" s="40"/>
      <c r="H147" s="41"/>
      <c r="I147" s="42" t="str">
        <f t="shared" si="31"/>
        <v/>
      </c>
      <c r="J147" s="43"/>
      <c r="K147" s="44"/>
      <c r="L147" s="43"/>
      <c r="M147" s="44"/>
      <c r="N147" s="45" t="str">
        <f t="shared" si="44"/>
        <v/>
      </c>
      <c r="O147" s="79" t="e">
        <f>IF(AND(SMALL($P$7:$P$306,ROUNDUP('第四面（別紙）集計'!$E$5/2,0))=MAX($P$7:$P$306),ISNUMBER($N147),$P147=MAX($P$7:$P$306)),"代表&amp;最大",IF($P147=SMALL($P$7:$P$306,ROUNDUP('第四面（別紙）集計'!$E$5/2,0)),"代表",IF($P147=MAX($P$7:$P$306),"最大","")))</f>
        <v>#NUM!</v>
      </c>
      <c r="P147" s="23" t="str">
        <f t="shared" si="32"/>
        <v/>
      </c>
      <c r="Q147" s="24" t="e">
        <f t="shared" si="33"/>
        <v>#NUM!</v>
      </c>
      <c r="R147" s="24" t="e">
        <f t="shared" si="34"/>
        <v>#NUM!</v>
      </c>
      <c r="S147" s="24" t="e">
        <f t="shared" si="35"/>
        <v>#NUM!</v>
      </c>
      <c r="T147" s="24" t="e">
        <f t="shared" si="36"/>
        <v>#NUM!</v>
      </c>
      <c r="U147" s="24" t="e">
        <f t="shared" si="37"/>
        <v>#NUM!</v>
      </c>
      <c r="V147" s="24" t="e">
        <f t="shared" si="38"/>
        <v>#NUM!</v>
      </c>
      <c r="W147" s="24" t="e">
        <f t="shared" si="39"/>
        <v>#NUM!</v>
      </c>
      <c r="X147" s="24" t="e">
        <f t="shared" si="40"/>
        <v>#NUM!</v>
      </c>
      <c r="Y147" s="24" t="e">
        <f t="shared" si="41"/>
        <v>#NUM!</v>
      </c>
      <c r="Z147" s="24" t="e">
        <f t="shared" si="42"/>
        <v>#NUM!</v>
      </c>
      <c r="AA147" s="24" t="str">
        <f t="shared" si="43"/>
        <v/>
      </c>
      <c r="AD147" s="14" t="str">
        <f>IF(OR(G147=""),"",IF(G147&lt;=基準値!M$2=TRUE,"○","×"))</f>
        <v/>
      </c>
      <c r="AE147" s="14" t="str">
        <f>IF(OR(H147=""),"",IF(H147&lt;=基準値!N$2=TRUE,"○","×"))</f>
        <v/>
      </c>
    </row>
    <row r="148" spans="2:31" ht="14.25" customHeight="1" x14ac:dyDescent="0.15">
      <c r="B148" s="91">
        <v>142</v>
      </c>
      <c r="C148" s="38"/>
      <c r="D148" s="37"/>
      <c r="E148" s="37"/>
      <c r="F148" s="39"/>
      <c r="G148" s="40"/>
      <c r="H148" s="41"/>
      <c r="I148" s="42" t="str">
        <f t="shared" si="31"/>
        <v/>
      </c>
      <c r="J148" s="43"/>
      <c r="K148" s="44"/>
      <c r="L148" s="43"/>
      <c r="M148" s="44"/>
      <c r="N148" s="45" t="str">
        <f t="shared" si="44"/>
        <v/>
      </c>
      <c r="O148" s="79" t="e">
        <f>IF(AND(SMALL($P$7:$P$306,ROUNDUP('第四面（別紙）集計'!$E$5/2,0))=MAX($P$7:$P$306),ISNUMBER($N148),$P148=MAX($P$7:$P$306)),"代表&amp;最大",IF($P148=SMALL($P$7:$P$306,ROUNDUP('第四面（別紙）集計'!$E$5/2,0)),"代表",IF($P148=MAX($P$7:$P$306),"最大","")))</f>
        <v>#NUM!</v>
      </c>
      <c r="P148" s="23" t="str">
        <f t="shared" si="32"/>
        <v/>
      </c>
      <c r="Q148" s="24" t="e">
        <f t="shared" si="33"/>
        <v>#NUM!</v>
      </c>
      <c r="R148" s="24" t="e">
        <f t="shared" si="34"/>
        <v>#NUM!</v>
      </c>
      <c r="S148" s="24" t="e">
        <f t="shared" si="35"/>
        <v>#NUM!</v>
      </c>
      <c r="T148" s="24" t="e">
        <f t="shared" si="36"/>
        <v>#NUM!</v>
      </c>
      <c r="U148" s="24" t="e">
        <f t="shared" si="37"/>
        <v>#NUM!</v>
      </c>
      <c r="V148" s="24" t="e">
        <f t="shared" si="38"/>
        <v>#NUM!</v>
      </c>
      <c r="W148" s="24" t="e">
        <f t="shared" si="39"/>
        <v>#NUM!</v>
      </c>
      <c r="X148" s="24" t="e">
        <f t="shared" si="40"/>
        <v>#NUM!</v>
      </c>
      <c r="Y148" s="24" t="e">
        <f t="shared" si="41"/>
        <v>#NUM!</v>
      </c>
      <c r="Z148" s="24" t="e">
        <f t="shared" si="42"/>
        <v>#NUM!</v>
      </c>
      <c r="AA148" s="24" t="str">
        <f t="shared" si="43"/>
        <v/>
      </c>
      <c r="AD148" s="14" t="str">
        <f>IF(OR(G148=""),"",IF(G148&lt;=基準値!M$2=TRUE,"○","×"))</f>
        <v/>
      </c>
      <c r="AE148" s="14" t="str">
        <f>IF(OR(H148=""),"",IF(H148&lt;=基準値!N$2=TRUE,"○","×"))</f>
        <v/>
      </c>
    </row>
    <row r="149" spans="2:31" ht="14.25" customHeight="1" x14ac:dyDescent="0.15">
      <c r="B149" s="92">
        <v>143</v>
      </c>
      <c r="C149" s="38"/>
      <c r="D149" s="37"/>
      <c r="E149" s="37"/>
      <c r="F149" s="39"/>
      <c r="G149" s="40"/>
      <c r="H149" s="41"/>
      <c r="I149" s="42" t="str">
        <f t="shared" si="31"/>
        <v/>
      </c>
      <c r="J149" s="43"/>
      <c r="K149" s="44"/>
      <c r="L149" s="43"/>
      <c r="M149" s="44"/>
      <c r="N149" s="45" t="str">
        <f t="shared" si="44"/>
        <v/>
      </c>
      <c r="O149" s="79" t="e">
        <f>IF(AND(SMALL($P$7:$P$306,ROUNDUP('第四面（別紙）集計'!$E$5/2,0))=MAX($P$7:$P$306),ISNUMBER($N149),$P149=MAX($P$7:$P$306)),"代表&amp;最大",IF($P149=SMALL($P$7:$P$306,ROUNDUP('第四面（別紙）集計'!$E$5/2,0)),"代表",IF($P149=MAX($P$7:$P$306),"最大","")))</f>
        <v>#NUM!</v>
      </c>
      <c r="P149" s="23" t="str">
        <f t="shared" si="32"/>
        <v/>
      </c>
      <c r="Q149" s="24" t="e">
        <f t="shared" si="33"/>
        <v>#NUM!</v>
      </c>
      <c r="R149" s="24" t="e">
        <f t="shared" si="34"/>
        <v>#NUM!</v>
      </c>
      <c r="S149" s="24" t="e">
        <f t="shared" si="35"/>
        <v>#NUM!</v>
      </c>
      <c r="T149" s="24" t="e">
        <f t="shared" si="36"/>
        <v>#NUM!</v>
      </c>
      <c r="U149" s="24" t="e">
        <f t="shared" si="37"/>
        <v>#NUM!</v>
      </c>
      <c r="V149" s="24" t="e">
        <f t="shared" si="38"/>
        <v>#NUM!</v>
      </c>
      <c r="W149" s="24" t="e">
        <f t="shared" si="39"/>
        <v>#NUM!</v>
      </c>
      <c r="X149" s="24" t="e">
        <f t="shared" si="40"/>
        <v>#NUM!</v>
      </c>
      <c r="Y149" s="24" t="e">
        <f t="shared" si="41"/>
        <v>#NUM!</v>
      </c>
      <c r="Z149" s="24" t="e">
        <f t="shared" si="42"/>
        <v>#NUM!</v>
      </c>
      <c r="AA149" s="24" t="str">
        <f t="shared" si="43"/>
        <v/>
      </c>
      <c r="AD149" s="14" t="str">
        <f>IF(OR(G149=""),"",IF(G149&lt;=基準値!M$2=TRUE,"○","×"))</f>
        <v/>
      </c>
      <c r="AE149" s="14" t="str">
        <f>IF(OR(H149=""),"",IF(H149&lt;=基準値!N$2=TRUE,"○","×"))</f>
        <v/>
      </c>
    </row>
    <row r="150" spans="2:31" ht="14.25" customHeight="1" x14ac:dyDescent="0.15">
      <c r="B150" s="91">
        <v>144</v>
      </c>
      <c r="C150" s="38"/>
      <c r="D150" s="37"/>
      <c r="E150" s="37"/>
      <c r="F150" s="39"/>
      <c r="G150" s="40"/>
      <c r="H150" s="41"/>
      <c r="I150" s="42" t="str">
        <f t="shared" si="31"/>
        <v/>
      </c>
      <c r="J150" s="43"/>
      <c r="K150" s="44"/>
      <c r="L150" s="43"/>
      <c r="M150" s="44"/>
      <c r="N150" s="45" t="str">
        <f t="shared" si="44"/>
        <v/>
      </c>
      <c r="O150" s="79" t="e">
        <f>IF(AND(SMALL($P$7:$P$306,ROUNDUP('第四面（別紙）集計'!$E$5/2,0))=MAX($P$7:$P$306),ISNUMBER($N150),$P150=MAX($P$7:$P$306)),"代表&amp;最大",IF($P150=SMALL($P$7:$P$306,ROUNDUP('第四面（別紙）集計'!$E$5/2,0)),"代表",IF($P150=MAX($P$7:$P$306),"最大","")))</f>
        <v>#NUM!</v>
      </c>
      <c r="P150" s="23" t="str">
        <f t="shared" si="32"/>
        <v/>
      </c>
      <c r="Q150" s="24" t="e">
        <f t="shared" si="33"/>
        <v>#NUM!</v>
      </c>
      <c r="R150" s="24" t="e">
        <f t="shared" si="34"/>
        <v>#NUM!</v>
      </c>
      <c r="S150" s="24" t="e">
        <f t="shared" si="35"/>
        <v>#NUM!</v>
      </c>
      <c r="T150" s="24" t="e">
        <f t="shared" si="36"/>
        <v>#NUM!</v>
      </c>
      <c r="U150" s="24" t="e">
        <f t="shared" si="37"/>
        <v>#NUM!</v>
      </c>
      <c r="V150" s="24" t="e">
        <f t="shared" si="38"/>
        <v>#NUM!</v>
      </c>
      <c r="W150" s="24" t="e">
        <f t="shared" si="39"/>
        <v>#NUM!</v>
      </c>
      <c r="X150" s="24" t="e">
        <f t="shared" si="40"/>
        <v>#NUM!</v>
      </c>
      <c r="Y150" s="24" t="e">
        <f t="shared" si="41"/>
        <v>#NUM!</v>
      </c>
      <c r="Z150" s="24" t="e">
        <f t="shared" si="42"/>
        <v>#NUM!</v>
      </c>
      <c r="AA150" s="24" t="str">
        <f t="shared" si="43"/>
        <v/>
      </c>
      <c r="AD150" s="14" t="str">
        <f>IF(OR(G150=""),"",IF(G150&lt;=基準値!M$2=TRUE,"○","×"))</f>
        <v/>
      </c>
      <c r="AE150" s="14" t="str">
        <f>IF(OR(H150=""),"",IF(H150&lt;=基準値!N$2=TRUE,"○","×"))</f>
        <v/>
      </c>
    </row>
    <row r="151" spans="2:31" ht="14.25" customHeight="1" x14ac:dyDescent="0.15">
      <c r="B151" s="92">
        <v>145</v>
      </c>
      <c r="C151" s="38"/>
      <c r="D151" s="37"/>
      <c r="E151" s="37"/>
      <c r="F151" s="39"/>
      <c r="G151" s="40"/>
      <c r="H151" s="41"/>
      <c r="I151" s="42" t="str">
        <f t="shared" si="31"/>
        <v/>
      </c>
      <c r="J151" s="43"/>
      <c r="K151" s="44"/>
      <c r="L151" s="43"/>
      <c r="M151" s="44"/>
      <c r="N151" s="45" t="str">
        <f t="shared" si="44"/>
        <v/>
      </c>
      <c r="O151" s="79" t="e">
        <f>IF(AND(SMALL($P$7:$P$306,ROUNDUP('第四面（別紙）集計'!$E$5/2,0))=MAX($P$7:$P$306),ISNUMBER($N151),$P151=MAX($P$7:$P$306)),"代表&amp;最大",IF($P151=SMALL($P$7:$P$306,ROUNDUP('第四面（別紙）集計'!$E$5/2,0)),"代表",IF($P151=MAX($P$7:$P$306),"最大","")))</f>
        <v>#NUM!</v>
      </c>
      <c r="P151" s="23" t="str">
        <f t="shared" si="32"/>
        <v/>
      </c>
      <c r="Q151" s="24" t="e">
        <f t="shared" si="33"/>
        <v>#NUM!</v>
      </c>
      <c r="R151" s="24" t="e">
        <f t="shared" si="34"/>
        <v>#NUM!</v>
      </c>
      <c r="S151" s="24" t="e">
        <f t="shared" si="35"/>
        <v>#NUM!</v>
      </c>
      <c r="T151" s="24" t="e">
        <f t="shared" si="36"/>
        <v>#NUM!</v>
      </c>
      <c r="U151" s="24" t="e">
        <f t="shared" si="37"/>
        <v>#NUM!</v>
      </c>
      <c r="V151" s="24" t="e">
        <f t="shared" si="38"/>
        <v>#NUM!</v>
      </c>
      <c r="W151" s="24" t="e">
        <f t="shared" si="39"/>
        <v>#NUM!</v>
      </c>
      <c r="X151" s="24" t="e">
        <f t="shared" si="40"/>
        <v>#NUM!</v>
      </c>
      <c r="Y151" s="24" t="e">
        <f t="shared" si="41"/>
        <v>#NUM!</v>
      </c>
      <c r="Z151" s="24" t="e">
        <f t="shared" si="42"/>
        <v>#NUM!</v>
      </c>
      <c r="AA151" s="24" t="str">
        <f t="shared" si="43"/>
        <v/>
      </c>
      <c r="AD151" s="14" t="str">
        <f>IF(OR(G151=""),"",IF(G151&lt;=基準値!M$2=TRUE,"○","×"))</f>
        <v/>
      </c>
      <c r="AE151" s="14" t="str">
        <f>IF(OR(H151=""),"",IF(H151&lt;=基準値!N$2=TRUE,"○","×"))</f>
        <v/>
      </c>
    </row>
    <row r="152" spans="2:31" ht="14.25" customHeight="1" x14ac:dyDescent="0.15">
      <c r="B152" s="91">
        <v>146</v>
      </c>
      <c r="C152" s="38"/>
      <c r="D152" s="37"/>
      <c r="E152" s="37"/>
      <c r="F152" s="39"/>
      <c r="G152" s="40"/>
      <c r="H152" s="41"/>
      <c r="I152" s="42" t="str">
        <f t="shared" si="31"/>
        <v/>
      </c>
      <c r="J152" s="43"/>
      <c r="K152" s="44"/>
      <c r="L152" s="43"/>
      <c r="M152" s="44"/>
      <c r="N152" s="45" t="str">
        <f t="shared" si="44"/>
        <v/>
      </c>
      <c r="O152" s="79" t="e">
        <f>IF(AND(SMALL($P$7:$P$306,ROUNDUP('第四面（別紙）集計'!$E$5/2,0))=MAX($P$7:$P$306),ISNUMBER($N152),$P152=MAX($P$7:$P$306)),"代表&amp;最大",IF($P152=SMALL($P$7:$P$306,ROUNDUP('第四面（別紙）集計'!$E$5/2,0)),"代表",IF($P152=MAX($P$7:$P$306),"最大","")))</f>
        <v>#NUM!</v>
      </c>
      <c r="P152" s="23" t="str">
        <f t="shared" si="32"/>
        <v/>
      </c>
      <c r="Q152" s="24" t="e">
        <f t="shared" si="33"/>
        <v>#NUM!</v>
      </c>
      <c r="R152" s="24" t="e">
        <f t="shared" si="34"/>
        <v>#NUM!</v>
      </c>
      <c r="S152" s="24" t="e">
        <f t="shared" si="35"/>
        <v>#NUM!</v>
      </c>
      <c r="T152" s="24" t="e">
        <f t="shared" si="36"/>
        <v>#NUM!</v>
      </c>
      <c r="U152" s="24" t="e">
        <f t="shared" si="37"/>
        <v>#NUM!</v>
      </c>
      <c r="V152" s="24" t="e">
        <f t="shared" si="38"/>
        <v>#NUM!</v>
      </c>
      <c r="W152" s="24" t="e">
        <f t="shared" si="39"/>
        <v>#NUM!</v>
      </c>
      <c r="X152" s="24" t="e">
        <f t="shared" si="40"/>
        <v>#NUM!</v>
      </c>
      <c r="Y152" s="24" t="e">
        <f t="shared" si="41"/>
        <v>#NUM!</v>
      </c>
      <c r="Z152" s="24" t="e">
        <f t="shared" si="42"/>
        <v>#NUM!</v>
      </c>
      <c r="AA152" s="24" t="str">
        <f t="shared" si="43"/>
        <v/>
      </c>
      <c r="AD152" s="14" t="str">
        <f>IF(OR(G152=""),"",IF(G152&lt;=基準値!M$2=TRUE,"○","×"))</f>
        <v/>
      </c>
      <c r="AE152" s="14" t="str">
        <f>IF(OR(H152=""),"",IF(H152&lt;=基準値!N$2=TRUE,"○","×"))</f>
        <v/>
      </c>
    </row>
    <row r="153" spans="2:31" ht="14.25" customHeight="1" x14ac:dyDescent="0.15">
      <c r="B153" s="92">
        <v>147</v>
      </c>
      <c r="C153" s="38"/>
      <c r="D153" s="37"/>
      <c r="E153" s="37"/>
      <c r="F153" s="39"/>
      <c r="G153" s="40"/>
      <c r="H153" s="41"/>
      <c r="I153" s="42" t="str">
        <f t="shared" si="31"/>
        <v/>
      </c>
      <c r="J153" s="43"/>
      <c r="K153" s="44"/>
      <c r="L153" s="43"/>
      <c r="M153" s="44"/>
      <c r="N153" s="45" t="str">
        <f t="shared" si="44"/>
        <v/>
      </c>
      <c r="O153" s="79" t="e">
        <f>IF(AND(SMALL($P$7:$P$306,ROUNDUP('第四面（別紙）集計'!$E$5/2,0))=MAX($P$7:$P$306),ISNUMBER($N153),$P153=MAX($P$7:$P$306)),"代表&amp;最大",IF($P153=SMALL($P$7:$P$306,ROUNDUP('第四面（別紙）集計'!$E$5/2,0)),"代表",IF($P153=MAX($P$7:$P$306),"最大","")))</f>
        <v>#NUM!</v>
      </c>
      <c r="P153" s="23" t="str">
        <f t="shared" si="32"/>
        <v/>
      </c>
      <c r="Q153" s="24" t="e">
        <f t="shared" si="33"/>
        <v>#NUM!</v>
      </c>
      <c r="R153" s="24" t="e">
        <f t="shared" si="34"/>
        <v>#NUM!</v>
      </c>
      <c r="S153" s="24" t="e">
        <f t="shared" si="35"/>
        <v>#NUM!</v>
      </c>
      <c r="T153" s="24" t="e">
        <f t="shared" si="36"/>
        <v>#NUM!</v>
      </c>
      <c r="U153" s="24" t="e">
        <f t="shared" si="37"/>
        <v>#NUM!</v>
      </c>
      <c r="V153" s="24" t="e">
        <f t="shared" si="38"/>
        <v>#NUM!</v>
      </c>
      <c r="W153" s="24" t="e">
        <f t="shared" si="39"/>
        <v>#NUM!</v>
      </c>
      <c r="X153" s="24" t="e">
        <f t="shared" si="40"/>
        <v>#NUM!</v>
      </c>
      <c r="Y153" s="24" t="e">
        <f t="shared" si="41"/>
        <v>#NUM!</v>
      </c>
      <c r="Z153" s="24" t="e">
        <f t="shared" si="42"/>
        <v>#NUM!</v>
      </c>
      <c r="AA153" s="24" t="str">
        <f t="shared" si="43"/>
        <v/>
      </c>
      <c r="AD153" s="14" t="str">
        <f>IF(OR(G153=""),"",IF(G153&lt;=基準値!M$2=TRUE,"○","×"))</f>
        <v/>
      </c>
      <c r="AE153" s="14" t="str">
        <f>IF(OR(H153=""),"",IF(H153&lt;=基準値!N$2=TRUE,"○","×"))</f>
        <v/>
      </c>
    </row>
    <row r="154" spans="2:31" ht="14.25" customHeight="1" x14ac:dyDescent="0.15">
      <c r="B154" s="91">
        <v>148</v>
      </c>
      <c r="C154" s="38"/>
      <c r="D154" s="37"/>
      <c r="E154" s="37"/>
      <c r="F154" s="39"/>
      <c r="G154" s="40"/>
      <c r="H154" s="41"/>
      <c r="I154" s="42" t="str">
        <f t="shared" si="31"/>
        <v/>
      </c>
      <c r="J154" s="43"/>
      <c r="K154" s="44"/>
      <c r="L154" s="43"/>
      <c r="M154" s="44"/>
      <c r="N154" s="45" t="str">
        <f t="shared" si="44"/>
        <v/>
      </c>
      <c r="O154" s="79" t="e">
        <f>IF(AND(SMALL($P$7:$P$306,ROUNDUP('第四面（別紙）集計'!$E$5/2,0))=MAX($P$7:$P$306),ISNUMBER($N154),$P154=MAX($P$7:$P$306)),"代表&amp;最大",IF($P154=SMALL($P$7:$P$306,ROUNDUP('第四面（別紙）集計'!$E$5/2,0)),"代表",IF($P154=MAX($P$7:$P$306),"最大","")))</f>
        <v>#NUM!</v>
      </c>
      <c r="P154" s="23" t="str">
        <f t="shared" si="32"/>
        <v/>
      </c>
      <c r="Q154" s="24" t="e">
        <f t="shared" si="33"/>
        <v>#NUM!</v>
      </c>
      <c r="R154" s="24" t="e">
        <f t="shared" si="34"/>
        <v>#NUM!</v>
      </c>
      <c r="S154" s="24" t="e">
        <f t="shared" si="35"/>
        <v>#NUM!</v>
      </c>
      <c r="T154" s="24" t="e">
        <f t="shared" si="36"/>
        <v>#NUM!</v>
      </c>
      <c r="U154" s="24" t="e">
        <f t="shared" si="37"/>
        <v>#NUM!</v>
      </c>
      <c r="V154" s="24" t="e">
        <f t="shared" si="38"/>
        <v>#NUM!</v>
      </c>
      <c r="W154" s="24" t="e">
        <f t="shared" si="39"/>
        <v>#NUM!</v>
      </c>
      <c r="X154" s="24" t="e">
        <f t="shared" si="40"/>
        <v>#NUM!</v>
      </c>
      <c r="Y154" s="24" t="e">
        <f t="shared" si="41"/>
        <v>#NUM!</v>
      </c>
      <c r="Z154" s="24" t="e">
        <f t="shared" si="42"/>
        <v>#NUM!</v>
      </c>
      <c r="AA154" s="24" t="str">
        <f t="shared" si="43"/>
        <v/>
      </c>
      <c r="AD154" s="14" t="str">
        <f>IF(OR(G154=""),"",IF(G154&lt;=基準値!M$2=TRUE,"○","×"))</f>
        <v/>
      </c>
      <c r="AE154" s="14" t="str">
        <f>IF(OR(H154=""),"",IF(H154&lt;=基準値!N$2=TRUE,"○","×"))</f>
        <v/>
      </c>
    </row>
    <row r="155" spans="2:31" ht="14.25" customHeight="1" x14ac:dyDescent="0.15">
      <c r="B155" s="92">
        <v>149</v>
      </c>
      <c r="C155" s="38"/>
      <c r="D155" s="37"/>
      <c r="E155" s="37"/>
      <c r="F155" s="39"/>
      <c r="G155" s="40"/>
      <c r="H155" s="41"/>
      <c r="I155" s="42" t="str">
        <f t="shared" si="31"/>
        <v/>
      </c>
      <c r="J155" s="43"/>
      <c r="K155" s="44"/>
      <c r="L155" s="43"/>
      <c r="M155" s="44"/>
      <c r="N155" s="45" t="str">
        <f t="shared" si="44"/>
        <v/>
      </c>
      <c r="O155" s="79" t="e">
        <f>IF(AND(SMALL($P$7:$P$306,ROUNDUP('第四面（別紙）集計'!$E$5/2,0))=MAX($P$7:$P$306),ISNUMBER($N155),$P155=MAX($P$7:$P$306)),"代表&amp;最大",IF($P155=SMALL($P$7:$P$306,ROUNDUP('第四面（別紙）集計'!$E$5/2,0)),"代表",IF($P155=MAX($P$7:$P$306),"最大","")))</f>
        <v>#NUM!</v>
      </c>
      <c r="P155" s="23" t="str">
        <f t="shared" si="32"/>
        <v/>
      </c>
      <c r="Q155" s="24" t="e">
        <f t="shared" si="33"/>
        <v>#NUM!</v>
      </c>
      <c r="R155" s="24" t="e">
        <f t="shared" si="34"/>
        <v>#NUM!</v>
      </c>
      <c r="S155" s="24" t="e">
        <f t="shared" si="35"/>
        <v>#NUM!</v>
      </c>
      <c r="T155" s="24" t="e">
        <f t="shared" si="36"/>
        <v>#NUM!</v>
      </c>
      <c r="U155" s="24" t="e">
        <f t="shared" si="37"/>
        <v>#NUM!</v>
      </c>
      <c r="V155" s="24" t="e">
        <f t="shared" si="38"/>
        <v>#NUM!</v>
      </c>
      <c r="W155" s="24" t="e">
        <f t="shared" si="39"/>
        <v>#NUM!</v>
      </c>
      <c r="X155" s="24" t="e">
        <f t="shared" si="40"/>
        <v>#NUM!</v>
      </c>
      <c r="Y155" s="24" t="e">
        <f t="shared" si="41"/>
        <v>#NUM!</v>
      </c>
      <c r="Z155" s="24" t="e">
        <f t="shared" si="42"/>
        <v>#NUM!</v>
      </c>
      <c r="AA155" s="24" t="str">
        <f t="shared" si="43"/>
        <v/>
      </c>
      <c r="AD155" s="14" t="str">
        <f>IF(OR(G155=""),"",IF(G155&lt;=基準値!M$2=TRUE,"○","×"))</f>
        <v/>
      </c>
      <c r="AE155" s="14" t="str">
        <f>IF(OR(H155=""),"",IF(H155&lt;=基準値!N$2=TRUE,"○","×"))</f>
        <v/>
      </c>
    </row>
    <row r="156" spans="2:31" ht="14.25" customHeight="1" x14ac:dyDescent="0.15">
      <c r="B156" s="91">
        <v>150</v>
      </c>
      <c r="C156" s="38"/>
      <c r="D156" s="37"/>
      <c r="E156" s="37"/>
      <c r="F156" s="39"/>
      <c r="G156" s="40"/>
      <c r="H156" s="41"/>
      <c r="I156" s="42" t="str">
        <f t="shared" si="31"/>
        <v/>
      </c>
      <c r="J156" s="43"/>
      <c r="K156" s="44"/>
      <c r="L156" s="43"/>
      <c r="M156" s="44"/>
      <c r="N156" s="45" t="str">
        <f t="shared" si="44"/>
        <v/>
      </c>
      <c r="O156" s="79" t="e">
        <f>IF(AND(SMALL($P$7:$P$306,ROUNDUP('第四面（別紙）集計'!$E$5/2,0))=MAX($P$7:$P$306),ISNUMBER($N156),$P156=MAX($P$7:$P$306)),"代表&amp;最大",IF($P156=SMALL($P$7:$P$306,ROUNDUP('第四面（別紙）集計'!$E$5/2,0)),"代表",IF($P156=MAX($P$7:$P$306),"最大","")))</f>
        <v>#NUM!</v>
      </c>
      <c r="P156" s="23" t="str">
        <f t="shared" si="32"/>
        <v/>
      </c>
      <c r="Q156" s="24" t="e">
        <f t="shared" si="33"/>
        <v>#NUM!</v>
      </c>
      <c r="R156" s="24" t="e">
        <f t="shared" si="34"/>
        <v>#NUM!</v>
      </c>
      <c r="S156" s="24" t="e">
        <f t="shared" si="35"/>
        <v>#NUM!</v>
      </c>
      <c r="T156" s="24" t="e">
        <f t="shared" si="36"/>
        <v>#NUM!</v>
      </c>
      <c r="U156" s="24" t="e">
        <f t="shared" si="37"/>
        <v>#NUM!</v>
      </c>
      <c r="V156" s="24" t="e">
        <f t="shared" si="38"/>
        <v>#NUM!</v>
      </c>
      <c r="W156" s="24" t="e">
        <f t="shared" si="39"/>
        <v>#NUM!</v>
      </c>
      <c r="X156" s="24" t="e">
        <f t="shared" si="40"/>
        <v>#NUM!</v>
      </c>
      <c r="Y156" s="24" t="e">
        <f t="shared" si="41"/>
        <v>#NUM!</v>
      </c>
      <c r="Z156" s="24" t="e">
        <f t="shared" si="42"/>
        <v>#NUM!</v>
      </c>
      <c r="AA156" s="24" t="str">
        <f t="shared" si="43"/>
        <v/>
      </c>
      <c r="AD156" s="14" t="str">
        <f>IF(OR(G156=""),"",IF(G156&lt;=基準値!M$2=TRUE,"○","×"))</f>
        <v/>
      </c>
      <c r="AE156" s="14" t="str">
        <f>IF(OR(H156=""),"",IF(H156&lt;=基準値!N$2=TRUE,"○","×"))</f>
        <v/>
      </c>
    </row>
    <row r="157" spans="2:31" ht="14.25" customHeight="1" x14ac:dyDescent="0.15">
      <c r="B157" s="92">
        <v>151</v>
      </c>
      <c r="C157" s="38"/>
      <c r="D157" s="37"/>
      <c r="E157" s="37"/>
      <c r="F157" s="39"/>
      <c r="G157" s="40"/>
      <c r="H157" s="41"/>
      <c r="I157" s="42" t="str">
        <f t="shared" si="31"/>
        <v/>
      </c>
      <c r="J157" s="43"/>
      <c r="K157" s="44"/>
      <c r="L157" s="43"/>
      <c r="M157" s="44"/>
      <c r="N157" s="45" t="str">
        <f t="shared" si="44"/>
        <v/>
      </c>
      <c r="O157" s="79" t="e">
        <f>IF(AND(SMALL($P$7:$P$306,ROUNDUP('第四面（別紙）集計'!$E$5/2,0))=MAX($P$7:$P$306),ISNUMBER($N157),$P157=MAX($P$7:$P$306)),"代表&amp;最大",IF($P157=SMALL($P$7:$P$306,ROUNDUP('第四面（別紙）集計'!$E$5/2,0)),"代表",IF($P157=MAX($P$7:$P$306),"最大","")))</f>
        <v>#NUM!</v>
      </c>
      <c r="P157" s="23" t="str">
        <f t="shared" si="32"/>
        <v/>
      </c>
      <c r="Q157" s="24" t="e">
        <f t="shared" si="33"/>
        <v>#NUM!</v>
      </c>
      <c r="R157" s="24" t="e">
        <f t="shared" si="34"/>
        <v>#NUM!</v>
      </c>
      <c r="S157" s="24" t="e">
        <f t="shared" si="35"/>
        <v>#NUM!</v>
      </c>
      <c r="T157" s="24" t="e">
        <f t="shared" si="36"/>
        <v>#NUM!</v>
      </c>
      <c r="U157" s="24" t="e">
        <f t="shared" si="37"/>
        <v>#NUM!</v>
      </c>
      <c r="V157" s="24" t="e">
        <f t="shared" si="38"/>
        <v>#NUM!</v>
      </c>
      <c r="W157" s="24" t="e">
        <f t="shared" si="39"/>
        <v>#NUM!</v>
      </c>
      <c r="X157" s="24" t="e">
        <f t="shared" si="40"/>
        <v>#NUM!</v>
      </c>
      <c r="Y157" s="24" t="e">
        <f t="shared" si="41"/>
        <v>#NUM!</v>
      </c>
      <c r="Z157" s="24" t="e">
        <f t="shared" si="42"/>
        <v>#NUM!</v>
      </c>
      <c r="AA157" s="24" t="str">
        <f t="shared" si="43"/>
        <v/>
      </c>
      <c r="AD157" s="14" t="str">
        <f>IF(OR(G157=""),"",IF(G157&lt;=基準値!M$2=TRUE,"○","×"))</f>
        <v/>
      </c>
      <c r="AE157" s="14" t="str">
        <f>IF(OR(H157=""),"",IF(H157&lt;=基準値!N$2=TRUE,"○","×"))</f>
        <v/>
      </c>
    </row>
    <row r="158" spans="2:31" ht="14.25" customHeight="1" x14ac:dyDescent="0.15">
      <c r="B158" s="91">
        <v>152</v>
      </c>
      <c r="C158" s="38"/>
      <c r="D158" s="37"/>
      <c r="E158" s="37"/>
      <c r="F158" s="39"/>
      <c r="G158" s="40"/>
      <c r="H158" s="41"/>
      <c r="I158" s="42" t="str">
        <f t="shared" si="31"/>
        <v/>
      </c>
      <c r="J158" s="43"/>
      <c r="K158" s="44"/>
      <c r="L158" s="43"/>
      <c r="M158" s="44"/>
      <c r="N158" s="45" t="str">
        <f t="shared" si="44"/>
        <v/>
      </c>
      <c r="O158" s="79" t="e">
        <f>IF(AND(SMALL($P$7:$P$306,ROUNDUP('第四面（別紙）集計'!$E$5/2,0))=MAX($P$7:$P$306),ISNUMBER($N158),$P158=MAX($P$7:$P$306)),"代表&amp;最大",IF($P158=SMALL($P$7:$P$306,ROUNDUP('第四面（別紙）集計'!$E$5/2,0)),"代表",IF($P158=MAX($P$7:$P$306),"最大","")))</f>
        <v>#NUM!</v>
      </c>
      <c r="P158" s="23" t="str">
        <f t="shared" si="32"/>
        <v/>
      </c>
      <c r="Q158" s="24" t="e">
        <f t="shared" si="33"/>
        <v>#NUM!</v>
      </c>
      <c r="R158" s="24" t="e">
        <f t="shared" si="34"/>
        <v>#NUM!</v>
      </c>
      <c r="S158" s="24" t="e">
        <f t="shared" si="35"/>
        <v>#NUM!</v>
      </c>
      <c r="T158" s="24" t="e">
        <f t="shared" si="36"/>
        <v>#NUM!</v>
      </c>
      <c r="U158" s="24" t="e">
        <f t="shared" si="37"/>
        <v>#NUM!</v>
      </c>
      <c r="V158" s="24" t="e">
        <f t="shared" si="38"/>
        <v>#NUM!</v>
      </c>
      <c r="W158" s="24" t="e">
        <f t="shared" si="39"/>
        <v>#NUM!</v>
      </c>
      <c r="X158" s="24" t="e">
        <f t="shared" si="40"/>
        <v>#NUM!</v>
      </c>
      <c r="Y158" s="24" t="e">
        <f t="shared" si="41"/>
        <v>#NUM!</v>
      </c>
      <c r="Z158" s="24" t="e">
        <f t="shared" si="42"/>
        <v>#NUM!</v>
      </c>
      <c r="AA158" s="24" t="str">
        <f t="shared" si="43"/>
        <v/>
      </c>
      <c r="AD158" s="14" t="str">
        <f>IF(OR(G158=""),"",IF(G158&lt;=基準値!M$2=TRUE,"○","×"))</f>
        <v/>
      </c>
      <c r="AE158" s="14" t="str">
        <f>IF(OR(H158=""),"",IF(H158&lt;=基準値!N$2=TRUE,"○","×"))</f>
        <v/>
      </c>
    </row>
    <row r="159" spans="2:31" ht="14.25" customHeight="1" x14ac:dyDescent="0.15">
      <c r="B159" s="92">
        <v>153</v>
      </c>
      <c r="C159" s="38"/>
      <c r="D159" s="37"/>
      <c r="E159" s="37"/>
      <c r="F159" s="39"/>
      <c r="G159" s="40"/>
      <c r="H159" s="41"/>
      <c r="I159" s="42" t="str">
        <f t="shared" si="31"/>
        <v/>
      </c>
      <c r="J159" s="43"/>
      <c r="K159" s="44"/>
      <c r="L159" s="43"/>
      <c r="M159" s="44"/>
      <c r="N159" s="45" t="str">
        <f t="shared" si="44"/>
        <v/>
      </c>
      <c r="O159" s="79" t="e">
        <f>IF(AND(SMALL($P$7:$P$306,ROUNDUP('第四面（別紙）集計'!$E$5/2,0))=MAX($P$7:$P$306),ISNUMBER($N159),$P159=MAX($P$7:$P$306)),"代表&amp;最大",IF($P159=SMALL($P$7:$P$306,ROUNDUP('第四面（別紙）集計'!$E$5/2,0)),"代表",IF($P159=MAX($P$7:$P$306),"最大","")))</f>
        <v>#NUM!</v>
      </c>
      <c r="P159" s="23" t="str">
        <f t="shared" si="32"/>
        <v/>
      </c>
      <c r="Q159" s="24" t="e">
        <f t="shared" si="33"/>
        <v>#NUM!</v>
      </c>
      <c r="R159" s="24" t="e">
        <f t="shared" si="34"/>
        <v>#NUM!</v>
      </c>
      <c r="S159" s="24" t="e">
        <f t="shared" si="35"/>
        <v>#NUM!</v>
      </c>
      <c r="T159" s="24" t="e">
        <f t="shared" si="36"/>
        <v>#NUM!</v>
      </c>
      <c r="U159" s="24" t="e">
        <f t="shared" si="37"/>
        <v>#NUM!</v>
      </c>
      <c r="V159" s="24" t="e">
        <f t="shared" si="38"/>
        <v>#NUM!</v>
      </c>
      <c r="W159" s="24" t="e">
        <f t="shared" si="39"/>
        <v>#NUM!</v>
      </c>
      <c r="X159" s="24" t="e">
        <f t="shared" si="40"/>
        <v>#NUM!</v>
      </c>
      <c r="Y159" s="24" t="e">
        <f t="shared" si="41"/>
        <v>#NUM!</v>
      </c>
      <c r="Z159" s="24" t="e">
        <f t="shared" si="42"/>
        <v>#NUM!</v>
      </c>
      <c r="AA159" s="24" t="str">
        <f t="shared" si="43"/>
        <v/>
      </c>
      <c r="AD159" s="14" t="str">
        <f>IF(OR(G159=""),"",IF(G159&lt;=基準値!M$2=TRUE,"○","×"))</f>
        <v/>
      </c>
      <c r="AE159" s="14" t="str">
        <f>IF(OR(H159=""),"",IF(H159&lt;=基準値!N$2=TRUE,"○","×"))</f>
        <v/>
      </c>
    </row>
    <row r="160" spans="2:31" ht="14.25" customHeight="1" x14ac:dyDescent="0.15">
      <c r="B160" s="91">
        <v>154</v>
      </c>
      <c r="C160" s="38"/>
      <c r="D160" s="37"/>
      <c r="E160" s="37"/>
      <c r="F160" s="39"/>
      <c r="G160" s="40"/>
      <c r="H160" s="41"/>
      <c r="I160" s="42" t="str">
        <f t="shared" si="31"/>
        <v/>
      </c>
      <c r="J160" s="43"/>
      <c r="K160" s="44"/>
      <c r="L160" s="43"/>
      <c r="M160" s="44"/>
      <c r="N160" s="45" t="str">
        <f t="shared" si="44"/>
        <v/>
      </c>
      <c r="O160" s="79" t="e">
        <f>IF(AND(SMALL($P$7:$P$306,ROUNDUP('第四面（別紙）集計'!$E$5/2,0))=MAX($P$7:$P$306),ISNUMBER($N160),$P160=MAX($P$7:$P$306)),"代表&amp;最大",IF($P160=SMALL($P$7:$P$306,ROUNDUP('第四面（別紙）集計'!$E$5/2,0)),"代表",IF($P160=MAX($P$7:$P$306),"最大","")))</f>
        <v>#NUM!</v>
      </c>
      <c r="P160" s="23" t="str">
        <f t="shared" si="32"/>
        <v/>
      </c>
      <c r="Q160" s="24" t="e">
        <f t="shared" si="33"/>
        <v>#NUM!</v>
      </c>
      <c r="R160" s="24" t="e">
        <f t="shared" si="34"/>
        <v>#NUM!</v>
      </c>
      <c r="S160" s="24" t="e">
        <f t="shared" si="35"/>
        <v>#NUM!</v>
      </c>
      <c r="T160" s="24" t="e">
        <f t="shared" si="36"/>
        <v>#NUM!</v>
      </c>
      <c r="U160" s="24" t="e">
        <f t="shared" si="37"/>
        <v>#NUM!</v>
      </c>
      <c r="V160" s="24" t="e">
        <f t="shared" si="38"/>
        <v>#NUM!</v>
      </c>
      <c r="W160" s="24" t="e">
        <f t="shared" si="39"/>
        <v>#NUM!</v>
      </c>
      <c r="X160" s="24" t="e">
        <f t="shared" si="40"/>
        <v>#NUM!</v>
      </c>
      <c r="Y160" s="24" t="e">
        <f t="shared" si="41"/>
        <v>#NUM!</v>
      </c>
      <c r="Z160" s="24" t="e">
        <f t="shared" si="42"/>
        <v>#NUM!</v>
      </c>
      <c r="AA160" s="24" t="str">
        <f t="shared" si="43"/>
        <v/>
      </c>
      <c r="AD160" s="14" t="str">
        <f>IF(OR(G160=""),"",IF(G160&lt;=基準値!M$2=TRUE,"○","×"))</f>
        <v/>
      </c>
      <c r="AE160" s="14" t="str">
        <f>IF(OR(H160=""),"",IF(H160&lt;=基準値!N$2=TRUE,"○","×"))</f>
        <v/>
      </c>
    </row>
    <row r="161" spans="2:31" ht="14.25" customHeight="1" x14ac:dyDescent="0.15">
      <c r="B161" s="92">
        <v>155</v>
      </c>
      <c r="C161" s="38"/>
      <c r="D161" s="37"/>
      <c r="E161" s="37"/>
      <c r="F161" s="39"/>
      <c r="G161" s="40"/>
      <c r="H161" s="41"/>
      <c r="I161" s="42" t="str">
        <f t="shared" si="31"/>
        <v/>
      </c>
      <c r="J161" s="43"/>
      <c r="K161" s="44"/>
      <c r="L161" s="43"/>
      <c r="M161" s="44"/>
      <c r="N161" s="45" t="str">
        <f t="shared" si="44"/>
        <v/>
      </c>
      <c r="O161" s="79" t="e">
        <f>IF(AND(SMALL($P$7:$P$306,ROUNDUP('第四面（別紙）集計'!$E$5/2,0))=MAX($P$7:$P$306),ISNUMBER($N161),$P161=MAX($P$7:$P$306)),"代表&amp;最大",IF($P161=SMALL($P$7:$P$306,ROUNDUP('第四面（別紙）集計'!$E$5/2,0)),"代表",IF($P161=MAX($P$7:$P$306),"最大","")))</f>
        <v>#NUM!</v>
      </c>
      <c r="P161" s="23" t="str">
        <f t="shared" si="32"/>
        <v/>
      </c>
      <c r="Q161" s="24" t="e">
        <f t="shared" si="33"/>
        <v>#NUM!</v>
      </c>
      <c r="R161" s="24" t="e">
        <f t="shared" si="34"/>
        <v>#NUM!</v>
      </c>
      <c r="S161" s="24" t="e">
        <f t="shared" si="35"/>
        <v>#NUM!</v>
      </c>
      <c r="T161" s="24" t="e">
        <f t="shared" si="36"/>
        <v>#NUM!</v>
      </c>
      <c r="U161" s="24" t="e">
        <f t="shared" si="37"/>
        <v>#NUM!</v>
      </c>
      <c r="V161" s="24" t="e">
        <f t="shared" si="38"/>
        <v>#NUM!</v>
      </c>
      <c r="W161" s="24" t="e">
        <f t="shared" si="39"/>
        <v>#NUM!</v>
      </c>
      <c r="X161" s="24" t="e">
        <f t="shared" si="40"/>
        <v>#NUM!</v>
      </c>
      <c r="Y161" s="24" t="e">
        <f t="shared" si="41"/>
        <v>#NUM!</v>
      </c>
      <c r="Z161" s="24" t="e">
        <f t="shared" si="42"/>
        <v>#NUM!</v>
      </c>
      <c r="AA161" s="24" t="str">
        <f t="shared" si="43"/>
        <v/>
      </c>
      <c r="AD161" s="14" t="str">
        <f>IF(OR(G161=""),"",IF(G161&lt;=基準値!M$2=TRUE,"○","×"))</f>
        <v/>
      </c>
      <c r="AE161" s="14" t="str">
        <f>IF(OR(H161=""),"",IF(H161&lt;=基準値!N$2=TRUE,"○","×"))</f>
        <v/>
      </c>
    </row>
    <row r="162" spans="2:31" ht="14.25" customHeight="1" x14ac:dyDescent="0.15">
      <c r="B162" s="91">
        <v>156</v>
      </c>
      <c r="C162" s="38"/>
      <c r="D162" s="37"/>
      <c r="E162" s="37"/>
      <c r="F162" s="39"/>
      <c r="G162" s="40"/>
      <c r="H162" s="41"/>
      <c r="I162" s="42" t="str">
        <f t="shared" si="31"/>
        <v/>
      </c>
      <c r="J162" s="43"/>
      <c r="K162" s="44"/>
      <c r="L162" s="43"/>
      <c r="M162" s="44"/>
      <c r="N162" s="45" t="str">
        <f t="shared" si="44"/>
        <v/>
      </c>
      <c r="O162" s="79" t="e">
        <f>IF(AND(SMALL($P$7:$P$306,ROUNDUP('第四面（別紙）集計'!$E$5/2,0))=MAX($P$7:$P$306),ISNUMBER($N162),$P162=MAX($P$7:$P$306)),"代表&amp;最大",IF($P162=SMALL($P$7:$P$306,ROUNDUP('第四面（別紙）集計'!$E$5/2,0)),"代表",IF($P162=MAX($P$7:$P$306),"最大","")))</f>
        <v>#NUM!</v>
      </c>
      <c r="P162" s="23" t="str">
        <f t="shared" si="32"/>
        <v/>
      </c>
      <c r="Q162" s="24" t="e">
        <f t="shared" si="33"/>
        <v>#NUM!</v>
      </c>
      <c r="R162" s="24" t="e">
        <f t="shared" si="34"/>
        <v>#NUM!</v>
      </c>
      <c r="S162" s="24" t="e">
        <f t="shared" si="35"/>
        <v>#NUM!</v>
      </c>
      <c r="T162" s="24" t="e">
        <f t="shared" si="36"/>
        <v>#NUM!</v>
      </c>
      <c r="U162" s="24" t="e">
        <f t="shared" si="37"/>
        <v>#NUM!</v>
      </c>
      <c r="V162" s="24" t="e">
        <f t="shared" si="38"/>
        <v>#NUM!</v>
      </c>
      <c r="W162" s="24" t="e">
        <f t="shared" si="39"/>
        <v>#NUM!</v>
      </c>
      <c r="X162" s="24" t="e">
        <f t="shared" si="40"/>
        <v>#NUM!</v>
      </c>
      <c r="Y162" s="24" t="e">
        <f t="shared" si="41"/>
        <v>#NUM!</v>
      </c>
      <c r="Z162" s="24" t="e">
        <f t="shared" si="42"/>
        <v>#NUM!</v>
      </c>
      <c r="AA162" s="24" t="str">
        <f t="shared" si="43"/>
        <v/>
      </c>
      <c r="AD162" s="14" t="str">
        <f>IF(OR(G162=""),"",IF(G162&lt;=基準値!M$2=TRUE,"○","×"))</f>
        <v/>
      </c>
      <c r="AE162" s="14" t="str">
        <f>IF(OR(H162=""),"",IF(H162&lt;=基準値!N$2=TRUE,"○","×"))</f>
        <v/>
      </c>
    </row>
    <row r="163" spans="2:31" ht="14.25" customHeight="1" x14ac:dyDescent="0.15">
      <c r="B163" s="92">
        <v>157</v>
      </c>
      <c r="C163" s="38"/>
      <c r="D163" s="37"/>
      <c r="E163" s="37"/>
      <c r="F163" s="39"/>
      <c r="G163" s="40"/>
      <c r="H163" s="41"/>
      <c r="I163" s="42" t="str">
        <f t="shared" si="31"/>
        <v/>
      </c>
      <c r="J163" s="43"/>
      <c r="K163" s="44"/>
      <c r="L163" s="43"/>
      <c r="M163" s="44"/>
      <c r="N163" s="45" t="str">
        <f t="shared" si="44"/>
        <v/>
      </c>
      <c r="O163" s="79" t="e">
        <f>IF(AND(SMALL($P$7:$P$306,ROUNDUP('第四面（別紙）集計'!$E$5/2,0))=MAX($P$7:$P$306),ISNUMBER($N163),$P163=MAX($P$7:$P$306)),"代表&amp;最大",IF($P163=SMALL($P$7:$P$306,ROUNDUP('第四面（別紙）集計'!$E$5/2,0)),"代表",IF($P163=MAX($P$7:$P$306),"最大","")))</f>
        <v>#NUM!</v>
      </c>
      <c r="P163" s="23" t="str">
        <f t="shared" si="32"/>
        <v/>
      </c>
      <c r="Q163" s="24" t="e">
        <f t="shared" si="33"/>
        <v>#NUM!</v>
      </c>
      <c r="R163" s="24" t="e">
        <f t="shared" si="34"/>
        <v>#NUM!</v>
      </c>
      <c r="S163" s="24" t="e">
        <f t="shared" si="35"/>
        <v>#NUM!</v>
      </c>
      <c r="T163" s="24" t="e">
        <f t="shared" si="36"/>
        <v>#NUM!</v>
      </c>
      <c r="U163" s="24" t="e">
        <f t="shared" si="37"/>
        <v>#NUM!</v>
      </c>
      <c r="V163" s="24" t="e">
        <f t="shared" si="38"/>
        <v>#NUM!</v>
      </c>
      <c r="W163" s="24" t="e">
        <f t="shared" si="39"/>
        <v>#NUM!</v>
      </c>
      <c r="X163" s="24" t="e">
        <f t="shared" si="40"/>
        <v>#NUM!</v>
      </c>
      <c r="Y163" s="24" t="e">
        <f t="shared" si="41"/>
        <v>#NUM!</v>
      </c>
      <c r="Z163" s="24" t="e">
        <f t="shared" si="42"/>
        <v>#NUM!</v>
      </c>
      <c r="AA163" s="24" t="str">
        <f t="shared" si="43"/>
        <v/>
      </c>
      <c r="AD163" s="14" t="str">
        <f>IF(OR(G163=""),"",IF(G163&lt;=基準値!M$2=TRUE,"○","×"))</f>
        <v/>
      </c>
      <c r="AE163" s="14" t="str">
        <f>IF(OR(H163=""),"",IF(H163&lt;=基準値!N$2=TRUE,"○","×"))</f>
        <v/>
      </c>
    </row>
    <row r="164" spans="2:31" ht="14.25" customHeight="1" x14ac:dyDescent="0.15">
      <c r="B164" s="91">
        <v>158</v>
      </c>
      <c r="C164" s="38"/>
      <c r="D164" s="37"/>
      <c r="E164" s="37"/>
      <c r="F164" s="39"/>
      <c r="G164" s="40"/>
      <c r="H164" s="41"/>
      <c r="I164" s="42" t="str">
        <f t="shared" si="31"/>
        <v/>
      </c>
      <c r="J164" s="43"/>
      <c r="K164" s="44"/>
      <c r="L164" s="43"/>
      <c r="M164" s="44"/>
      <c r="N164" s="45" t="str">
        <f t="shared" si="44"/>
        <v/>
      </c>
      <c r="O164" s="79" t="e">
        <f>IF(AND(SMALL($P$7:$P$306,ROUNDUP('第四面（別紙）集計'!$E$5/2,0))=MAX($P$7:$P$306),ISNUMBER($N164),$P164=MAX($P$7:$P$306)),"代表&amp;最大",IF($P164=SMALL($P$7:$P$306,ROUNDUP('第四面（別紙）集計'!$E$5/2,0)),"代表",IF($P164=MAX($P$7:$P$306),"最大","")))</f>
        <v>#NUM!</v>
      </c>
      <c r="P164" s="23" t="str">
        <f t="shared" si="32"/>
        <v/>
      </c>
      <c r="Q164" s="24" t="e">
        <f t="shared" si="33"/>
        <v>#NUM!</v>
      </c>
      <c r="R164" s="24" t="e">
        <f t="shared" si="34"/>
        <v>#NUM!</v>
      </c>
      <c r="S164" s="24" t="e">
        <f t="shared" si="35"/>
        <v>#NUM!</v>
      </c>
      <c r="T164" s="24" t="e">
        <f t="shared" si="36"/>
        <v>#NUM!</v>
      </c>
      <c r="U164" s="24" t="e">
        <f t="shared" si="37"/>
        <v>#NUM!</v>
      </c>
      <c r="V164" s="24" t="e">
        <f t="shared" si="38"/>
        <v>#NUM!</v>
      </c>
      <c r="W164" s="24" t="e">
        <f t="shared" si="39"/>
        <v>#NUM!</v>
      </c>
      <c r="X164" s="24" t="e">
        <f t="shared" si="40"/>
        <v>#NUM!</v>
      </c>
      <c r="Y164" s="24" t="e">
        <f t="shared" si="41"/>
        <v>#NUM!</v>
      </c>
      <c r="Z164" s="24" t="e">
        <f t="shared" si="42"/>
        <v>#NUM!</v>
      </c>
      <c r="AA164" s="24" t="str">
        <f t="shared" si="43"/>
        <v/>
      </c>
      <c r="AD164" s="14" t="str">
        <f>IF(OR(G164=""),"",IF(G164&lt;=基準値!M$2=TRUE,"○","×"))</f>
        <v/>
      </c>
      <c r="AE164" s="14" t="str">
        <f>IF(OR(H164=""),"",IF(H164&lt;=基準値!N$2=TRUE,"○","×"))</f>
        <v/>
      </c>
    </row>
    <row r="165" spans="2:31" ht="14.25" customHeight="1" x14ac:dyDescent="0.15">
      <c r="B165" s="92">
        <v>159</v>
      </c>
      <c r="C165" s="38"/>
      <c r="D165" s="37"/>
      <c r="E165" s="37"/>
      <c r="F165" s="39"/>
      <c r="G165" s="40"/>
      <c r="H165" s="41"/>
      <c r="I165" s="42" t="str">
        <f t="shared" si="31"/>
        <v/>
      </c>
      <c r="J165" s="43"/>
      <c r="K165" s="44"/>
      <c r="L165" s="43"/>
      <c r="M165" s="44"/>
      <c r="N165" s="45" t="str">
        <f t="shared" si="44"/>
        <v/>
      </c>
      <c r="O165" s="79" t="e">
        <f>IF(AND(SMALL($P$7:$P$306,ROUNDUP('第四面（別紙）集計'!$E$5/2,0))=MAX($P$7:$P$306),ISNUMBER($N165),$P165=MAX($P$7:$P$306)),"代表&amp;最大",IF($P165=SMALL($P$7:$P$306,ROUNDUP('第四面（別紙）集計'!$E$5/2,0)),"代表",IF($P165=MAX($P$7:$P$306),"最大","")))</f>
        <v>#NUM!</v>
      </c>
      <c r="P165" s="23" t="str">
        <f t="shared" si="32"/>
        <v/>
      </c>
      <c r="Q165" s="24" t="e">
        <f t="shared" si="33"/>
        <v>#NUM!</v>
      </c>
      <c r="R165" s="24" t="e">
        <f t="shared" si="34"/>
        <v>#NUM!</v>
      </c>
      <c r="S165" s="24" t="e">
        <f t="shared" si="35"/>
        <v>#NUM!</v>
      </c>
      <c r="T165" s="24" t="e">
        <f t="shared" si="36"/>
        <v>#NUM!</v>
      </c>
      <c r="U165" s="24" t="e">
        <f t="shared" si="37"/>
        <v>#NUM!</v>
      </c>
      <c r="V165" s="24" t="e">
        <f t="shared" si="38"/>
        <v>#NUM!</v>
      </c>
      <c r="W165" s="24" t="e">
        <f t="shared" si="39"/>
        <v>#NUM!</v>
      </c>
      <c r="X165" s="24" t="e">
        <f t="shared" si="40"/>
        <v>#NUM!</v>
      </c>
      <c r="Y165" s="24" t="e">
        <f t="shared" si="41"/>
        <v>#NUM!</v>
      </c>
      <c r="Z165" s="24" t="e">
        <f t="shared" si="42"/>
        <v>#NUM!</v>
      </c>
      <c r="AA165" s="24" t="str">
        <f t="shared" si="43"/>
        <v/>
      </c>
      <c r="AD165" s="14" t="str">
        <f>IF(OR(G165=""),"",IF(G165&lt;=基準値!M$2=TRUE,"○","×"))</f>
        <v/>
      </c>
      <c r="AE165" s="14" t="str">
        <f>IF(OR(H165=""),"",IF(H165&lt;=基準値!N$2=TRUE,"○","×"))</f>
        <v/>
      </c>
    </row>
    <row r="166" spans="2:31" ht="14.25" customHeight="1" x14ac:dyDescent="0.15">
      <c r="B166" s="91">
        <v>160</v>
      </c>
      <c r="C166" s="38"/>
      <c r="D166" s="37"/>
      <c r="E166" s="37"/>
      <c r="F166" s="39"/>
      <c r="G166" s="40"/>
      <c r="H166" s="41"/>
      <c r="I166" s="42" t="str">
        <f t="shared" si="31"/>
        <v/>
      </c>
      <c r="J166" s="43"/>
      <c r="K166" s="44"/>
      <c r="L166" s="43"/>
      <c r="M166" s="44"/>
      <c r="N166" s="45" t="str">
        <f t="shared" si="44"/>
        <v/>
      </c>
      <c r="O166" s="79" t="e">
        <f>IF(AND(SMALL($P$7:$P$306,ROUNDUP('第四面（別紙）集計'!$E$5/2,0))=MAX($P$7:$P$306),ISNUMBER($N166),$P166=MAX($P$7:$P$306)),"代表&amp;最大",IF($P166=SMALL($P$7:$P$306,ROUNDUP('第四面（別紙）集計'!$E$5/2,0)),"代表",IF($P166=MAX($P$7:$P$306),"最大","")))</f>
        <v>#NUM!</v>
      </c>
      <c r="P166" s="23" t="str">
        <f t="shared" si="32"/>
        <v/>
      </c>
      <c r="Q166" s="24" t="e">
        <f t="shared" si="33"/>
        <v>#NUM!</v>
      </c>
      <c r="R166" s="24" t="e">
        <f t="shared" si="34"/>
        <v>#NUM!</v>
      </c>
      <c r="S166" s="24" t="e">
        <f t="shared" si="35"/>
        <v>#NUM!</v>
      </c>
      <c r="T166" s="24" t="e">
        <f t="shared" si="36"/>
        <v>#NUM!</v>
      </c>
      <c r="U166" s="24" t="e">
        <f t="shared" si="37"/>
        <v>#NUM!</v>
      </c>
      <c r="V166" s="24" t="e">
        <f t="shared" si="38"/>
        <v>#NUM!</v>
      </c>
      <c r="W166" s="24" t="e">
        <f t="shared" si="39"/>
        <v>#NUM!</v>
      </c>
      <c r="X166" s="24" t="e">
        <f t="shared" si="40"/>
        <v>#NUM!</v>
      </c>
      <c r="Y166" s="24" t="e">
        <f t="shared" si="41"/>
        <v>#NUM!</v>
      </c>
      <c r="Z166" s="24" t="e">
        <f t="shared" si="42"/>
        <v>#NUM!</v>
      </c>
      <c r="AA166" s="24" t="str">
        <f t="shared" si="43"/>
        <v/>
      </c>
      <c r="AD166" s="14" t="str">
        <f>IF(OR(G166=""),"",IF(G166&lt;=基準値!M$2=TRUE,"○","×"))</f>
        <v/>
      </c>
      <c r="AE166" s="14" t="str">
        <f>IF(OR(H166=""),"",IF(H166&lt;=基準値!N$2=TRUE,"○","×"))</f>
        <v/>
      </c>
    </row>
    <row r="167" spans="2:31" ht="14.25" customHeight="1" x14ac:dyDescent="0.15">
      <c r="B167" s="92">
        <v>161</v>
      </c>
      <c r="C167" s="38"/>
      <c r="D167" s="37"/>
      <c r="E167" s="37"/>
      <c r="F167" s="39"/>
      <c r="G167" s="40"/>
      <c r="H167" s="41"/>
      <c r="I167" s="42" t="str">
        <f t="shared" si="31"/>
        <v/>
      </c>
      <c r="J167" s="43"/>
      <c r="K167" s="44"/>
      <c r="L167" s="43"/>
      <c r="M167" s="44"/>
      <c r="N167" s="45" t="str">
        <f t="shared" si="44"/>
        <v/>
      </c>
      <c r="O167" s="79" t="e">
        <f>IF(AND(SMALL($P$7:$P$306,ROUNDUP('第四面（別紙）集計'!$E$5/2,0))=MAX($P$7:$P$306),ISNUMBER($N167),$P167=MAX($P$7:$P$306)),"代表&amp;最大",IF($P167=SMALL($P$7:$P$306,ROUNDUP('第四面（別紙）集計'!$E$5/2,0)),"代表",IF($P167=MAX($P$7:$P$306),"最大","")))</f>
        <v>#NUM!</v>
      </c>
      <c r="P167" s="23" t="str">
        <f t="shared" si="32"/>
        <v/>
      </c>
      <c r="Q167" s="24" t="e">
        <f t="shared" si="33"/>
        <v>#NUM!</v>
      </c>
      <c r="R167" s="24" t="e">
        <f t="shared" si="34"/>
        <v>#NUM!</v>
      </c>
      <c r="S167" s="24" t="e">
        <f t="shared" si="35"/>
        <v>#NUM!</v>
      </c>
      <c r="T167" s="24" t="e">
        <f t="shared" si="36"/>
        <v>#NUM!</v>
      </c>
      <c r="U167" s="24" t="e">
        <f t="shared" si="37"/>
        <v>#NUM!</v>
      </c>
      <c r="V167" s="24" t="e">
        <f t="shared" si="38"/>
        <v>#NUM!</v>
      </c>
      <c r="W167" s="24" t="e">
        <f t="shared" si="39"/>
        <v>#NUM!</v>
      </c>
      <c r="X167" s="24" t="e">
        <f t="shared" si="40"/>
        <v>#NUM!</v>
      </c>
      <c r="Y167" s="24" t="e">
        <f t="shared" si="41"/>
        <v>#NUM!</v>
      </c>
      <c r="Z167" s="24" t="e">
        <f t="shared" si="42"/>
        <v>#NUM!</v>
      </c>
      <c r="AA167" s="24" t="str">
        <f t="shared" si="43"/>
        <v/>
      </c>
      <c r="AD167" s="14" t="str">
        <f>IF(OR(G167=""),"",IF(G167&lt;=基準値!M$2=TRUE,"○","×"))</f>
        <v/>
      </c>
      <c r="AE167" s="14" t="str">
        <f>IF(OR(H167=""),"",IF(H167&lt;=基準値!N$2=TRUE,"○","×"))</f>
        <v/>
      </c>
    </row>
    <row r="168" spans="2:31" ht="14.25" customHeight="1" x14ac:dyDescent="0.15">
      <c r="B168" s="91">
        <v>162</v>
      </c>
      <c r="C168" s="38"/>
      <c r="D168" s="37"/>
      <c r="E168" s="37"/>
      <c r="F168" s="39"/>
      <c r="G168" s="40"/>
      <c r="H168" s="41"/>
      <c r="I168" s="42" t="str">
        <f t="shared" si="31"/>
        <v/>
      </c>
      <c r="J168" s="43"/>
      <c r="K168" s="44"/>
      <c r="L168" s="43"/>
      <c r="M168" s="44"/>
      <c r="N168" s="45" t="str">
        <f t="shared" si="44"/>
        <v/>
      </c>
      <c r="O168" s="79" t="e">
        <f>IF(AND(SMALL($P$7:$P$306,ROUNDUP('第四面（別紙）集計'!$E$5/2,0))=MAX($P$7:$P$306),ISNUMBER($N168),$P168=MAX($P$7:$P$306)),"代表&amp;最大",IF($P168=SMALL($P$7:$P$306,ROUNDUP('第四面（別紙）集計'!$E$5/2,0)),"代表",IF($P168=MAX($P$7:$P$306),"最大","")))</f>
        <v>#NUM!</v>
      </c>
      <c r="P168" s="23" t="str">
        <f t="shared" si="32"/>
        <v/>
      </c>
      <c r="Q168" s="24" t="e">
        <f t="shared" si="33"/>
        <v>#NUM!</v>
      </c>
      <c r="R168" s="24" t="e">
        <f t="shared" si="34"/>
        <v>#NUM!</v>
      </c>
      <c r="S168" s="24" t="e">
        <f t="shared" si="35"/>
        <v>#NUM!</v>
      </c>
      <c r="T168" s="24" t="e">
        <f t="shared" si="36"/>
        <v>#NUM!</v>
      </c>
      <c r="U168" s="24" t="e">
        <f t="shared" si="37"/>
        <v>#NUM!</v>
      </c>
      <c r="V168" s="24" t="e">
        <f t="shared" si="38"/>
        <v>#NUM!</v>
      </c>
      <c r="W168" s="24" t="e">
        <f t="shared" si="39"/>
        <v>#NUM!</v>
      </c>
      <c r="X168" s="24" t="e">
        <f t="shared" si="40"/>
        <v>#NUM!</v>
      </c>
      <c r="Y168" s="24" t="e">
        <f t="shared" si="41"/>
        <v>#NUM!</v>
      </c>
      <c r="Z168" s="24" t="e">
        <f t="shared" si="42"/>
        <v>#NUM!</v>
      </c>
      <c r="AA168" s="24" t="str">
        <f t="shared" si="43"/>
        <v/>
      </c>
      <c r="AD168" s="14" t="str">
        <f>IF(OR(G168=""),"",IF(G168&lt;=基準値!M$2=TRUE,"○","×"))</f>
        <v/>
      </c>
      <c r="AE168" s="14" t="str">
        <f>IF(OR(H168=""),"",IF(H168&lt;=基準値!N$2=TRUE,"○","×"))</f>
        <v/>
      </c>
    </row>
    <row r="169" spans="2:31" ht="14.25" customHeight="1" x14ac:dyDescent="0.15">
      <c r="B169" s="92">
        <v>163</v>
      </c>
      <c r="C169" s="38"/>
      <c r="D169" s="37"/>
      <c r="E169" s="37"/>
      <c r="F169" s="39"/>
      <c r="G169" s="40"/>
      <c r="H169" s="41"/>
      <c r="I169" s="42" t="str">
        <f t="shared" si="31"/>
        <v/>
      </c>
      <c r="J169" s="43"/>
      <c r="K169" s="44"/>
      <c r="L169" s="43"/>
      <c r="M169" s="44"/>
      <c r="N169" s="45" t="str">
        <f t="shared" si="44"/>
        <v/>
      </c>
      <c r="O169" s="79" t="e">
        <f>IF(AND(SMALL($P$7:$P$306,ROUNDUP('第四面（別紙）集計'!$E$5/2,0))=MAX($P$7:$P$306),ISNUMBER($N169),$P169=MAX($P$7:$P$306)),"代表&amp;最大",IF($P169=SMALL($P$7:$P$306,ROUNDUP('第四面（別紙）集計'!$E$5/2,0)),"代表",IF($P169=MAX($P$7:$P$306),"最大","")))</f>
        <v>#NUM!</v>
      </c>
      <c r="P169" s="23" t="str">
        <f t="shared" si="32"/>
        <v/>
      </c>
      <c r="Q169" s="24" t="e">
        <f t="shared" si="33"/>
        <v>#NUM!</v>
      </c>
      <c r="R169" s="24" t="e">
        <f t="shared" si="34"/>
        <v>#NUM!</v>
      </c>
      <c r="S169" s="24" t="e">
        <f t="shared" si="35"/>
        <v>#NUM!</v>
      </c>
      <c r="T169" s="24" t="e">
        <f t="shared" si="36"/>
        <v>#NUM!</v>
      </c>
      <c r="U169" s="24" t="e">
        <f t="shared" si="37"/>
        <v>#NUM!</v>
      </c>
      <c r="V169" s="24" t="e">
        <f t="shared" si="38"/>
        <v>#NUM!</v>
      </c>
      <c r="W169" s="24" t="e">
        <f t="shared" si="39"/>
        <v>#NUM!</v>
      </c>
      <c r="X169" s="24" t="e">
        <f t="shared" si="40"/>
        <v>#NUM!</v>
      </c>
      <c r="Y169" s="24" t="e">
        <f t="shared" si="41"/>
        <v>#NUM!</v>
      </c>
      <c r="Z169" s="24" t="e">
        <f t="shared" si="42"/>
        <v>#NUM!</v>
      </c>
      <c r="AA169" s="24" t="str">
        <f t="shared" si="43"/>
        <v/>
      </c>
      <c r="AD169" s="14" t="str">
        <f>IF(OR(G169=""),"",IF(G169&lt;=基準値!M$2=TRUE,"○","×"))</f>
        <v/>
      </c>
      <c r="AE169" s="14" t="str">
        <f>IF(OR(H169=""),"",IF(H169&lt;=基準値!N$2=TRUE,"○","×"))</f>
        <v/>
      </c>
    </row>
    <row r="170" spans="2:31" ht="14.25" customHeight="1" x14ac:dyDescent="0.15">
      <c r="B170" s="91">
        <v>164</v>
      </c>
      <c r="C170" s="38"/>
      <c r="D170" s="37"/>
      <c r="E170" s="37"/>
      <c r="F170" s="39"/>
      <c r="G170" s="40"/>
      <c r="H170" s="41"/>
      <c r="I170" s="42" t="str">
        <f t="shared" si="31"/>
        <v/>
      </c>
      <c r="J170" s="43"/>
      <c r="K170" s="44"/>
      <c r="L170" s="43"/>
      <c r="M170" s="44"/>
      <c r="N170" s="45" t="str">
        <f t="shared" si="44"/>
        <v/>
      </c>
      <c r="O170" s="79" t="e">
        <f>IF(AND(SMALL($P$7:$P$306,ROUNDUP('第四面（別紙）集計'!$E$5/2,0))=MAX($P$7:$P$306),ISNUMBER($N170),$P170=MAX($P$7:$P$306)),"代表&amp;最大",IF($P170=SMALL($P$7:$P$306,ROUNDUP('第四面（別紙）集計'!$E$5/2,0)),"代表",IF($P170=MAX($P$7:$P$306),"最大","")))</f>
        <v>#NUM!</v>
      </c>
      <c r="P170" s="23" t="str">
        <f t="shared" si="32"/>
        <v/>
      </c>
      <c r="Q170" s="24" t="e">
        <f t="shared" si="33"/>
        <v>#NUM!</v>
      </c>
      <c r="R170" s="24" t="e">
        <f t="shared" si="34"/>
        <v>#NUM!</v>
      </c>
      <c r="S170" s="24" t="e">
        <f t="shared" si="35"/>
        <v>#NUM!</v>
      </c>
      <c r="T170" s="24" t="e">
        <f t="shared" si="36"/>
        <v>#NUM!</v>
      </c>
      <c r="U170" s="24" t="e">
        <f t="shared" si="37"/>
        <v>#NUM!</v>
      </c>
      <c r="V170" s="24" t="e">
        <f t="shared" si="38"/>
        <v>#NUM!</v>
      </c>
      <c r="W170" s="24" t="e">
        <f t="shared" si="39"/>
        <v>#NUM!</v>
      </c>
      <c r="X170" s="24" t="e">
        <f t="shared" si="40"/>
        <v>#NUM!</v>
      </c>
      <c r="Y170" s="24" t="e">
        <f t="shared" si="41"/>
        <v>#NUM!</v>
      </c>
      <c r="Z170" s="24" t="e">
        <f t="shared" si="42"/>
        <v>#NUM!</v>
      </c>
      <c r="AA170" s="24" t="str">
        <f t="shared" si="43"/>
        <v/>
      </c>
      <c r="AD170" s="14" t="str">
        <f>IF(OR(G170=""),"",IF(G170&lt;=基準値!M$2=TRUE,"○","×"))</f>
        <v/>
      </c>
      <c r="AE170" s="14" t="str">
        <f>IF(OR(H170=""),"",IF(H170&lt;=基準値!N$2=TRUE,"○","×"))</f>
        <v/>
      </c>
    </row>
    <row r="171" spans="2:31" ht="14.25" customHeight="1" x14ac:dyDescent="0.15">
      <c r="B171" s="92">
        <v>165</v>
      </c>
      <c r="C171" s="38"/>
      <c r="D171" s="37"/>
      <c r="E171" s="37"/>
      <c r="F171" s="39"/>
      <c r="G171" s="40"/>
      <c r="H171" s="41"/>
      <c r="I171" s="42" t="str">
        <f t="shared" ref="I171:I234" si="45">IF(AD171="","",IF(AND(AD171="○",AE171="○"),"○","×"))</f>
        <v/>
      </c>
      <c r="J171" s="43"/>
      <c r="K171" s="44"/>
      <c r="L171" s="43"/>
      <c r="M171" s="44"/>
      <c r="N171" s="45" t="str">
        <f t="shared" si="44"/>
        <v/>
      </c>
      <c r="O171" s="79" t="e">
        <f>IF(AND(SMALL($P$7:$P$306,ROUNDUP('第四面（別紙）集計'!$E$5/2,0))=MAX($P$7:$P$306),ISNUMBER($N171),$P171=MAX($P$7:$P$306)),"代表&amp;最大",IF($P171=SMALL($P$7:$P$306,ROUNDUP('第四面（別紙）集計'!$E$5/2,0)),"代表",IF($P171=MAX($P$7:$P$306),"最大","")))</f>
        <v>#NUM!</v>
      </c>
      <c r="P171" s="23" t="str">
        <f t="shared" si="32"/>
        <v/>
      </c>
      <c r="Q171" s="24" t="e">
        <f t="shared" si="33"/>
        <v>#NUM!</v>
      </c>
      <c r="R171" s="24" t="e">
        <f t="shared" si="34"/>
        <v>#NUM!</v>
      </c>
      <c r="S171" s="24" t="e">
        <f t="shared" si="35"/>
        <v>#NUM!</v>
      </c>
      <c r="T171" s="24" t="e">
        <f t="shared" si="36"/>
        <v>#NUM!</v>
      </c>
      <c r="U171" s="24" t="e">
        <f t="shared" si="37"/>
        <v>#NUM!</v>
      </c>
      <c r="V171" s="24" t="e">
        <f t="shared" si="38"/>
        <v>#NUM!</v>
      </c>
      <c r="W171" s="24" t="e">
        <f t="shared" si="39"/>
        <v>#NUM!</v>
      </c>
      <c r="X171" s="24" t="e">
        <f t="shared" si="40"/>
        <v>#NUM!</v>
      </c>
      <c r="Y171" s="24" t="e">
        <f t="shared" si="41"/>
        <v>#NUM!</v>
      </c>
      <c r="Z171" s="24" t="e">
        <f t="shared" si="42"/>
        <v>#NUM!</v>
      </c>
      <c r="AA171" s="24" t="str">
        <f t="shared" si="43"/>
        <v/>
      </c>
      <c r="AD171" s="14" t="str">
        <f>IF(OR(G171=""),"",IF(G171&lt;=基準値!M$2=TRUE,"○","×"))</f>
        <v/>
      </c>
      <c r="AE171" s="14" t="str">
        <f>IF(OR(H171=""),"",IF(H171&lt;=基準値!N$2=TRUE,"○","×"))</f>
        <v/>
      </c>
    </row>
    <row r="172" spans="2:31" ht="14.25" customHeight="1" x14ac:dyDescent="0.15">
      <c r="B172" s="91">
        <v>166</v>
      </c>
      <c r="C172" s="38"/>
      <c r="D172" s="37"/>
      <c r="E172" s="37"/>
      <c r="F172" s="39"/>
      <c r="G172" s="40"/>
      <c r="H172" s="41"/>
      <c r="I172" s="42" t="str">
        <f t="shared" si="45"/>
        <v/>
      </c>
      <c r="J172" s="43"/>
      <c r="K172" s="44"/>
      <c r="L172" s="43"/>
      <c r="M172" s="44"/>
      <c r="N172" s="45" t="str">
        <f t="shared" si="44"/>
        <v/>
      </c>
      <c r="O172" s="79" t="e">
        <f>IF(AND(SMALL($P$7:$P$306,ROUNDUP('第四面（別紙）集計'!$E$5/2,0))=MAX($P$7:$P$306),ISNUMBER($N172),$P172=MAX($P$7:$P$306)),"代表&amp;最大",IF($P172=SMALL($P$7:$P$306,ROUNDUP('第四面（別紙）集計'!$E$5/2,0)),"代表",IF($P172=MAX($P$7:$P$306),"最大","")))</f>
        <v>#NUM!</v>
      </c>
      <c r="P172" s="23" t="str">
        <f t="shared" si="32"/>
        <v/>
      </c>
      <c r="Q172" s="24" t="e">
        <f t="shared" si="33"/>
        <v>#NUM!</v>
      </c>
      <c r="R172" s="24" t="e">
        <f t="shared" si="34"/>
        <v>#NUM!</v>
      </c>
      <c r="S172" s="24" t="e">
        <f t="shared" si="35"/>
        <v>#NUM!</v>
      </c>
      <c r="T172" s="24" t="e">
        <f t="shared" si="36"/>
        <v>#NUM!</v>
      </c>
      <c r="U172" s="24" t="e">
        <f t="shared" si="37"/>
        <v>#NUM!</v>
      </c>
      <c r="V172" s="24" t="e">
        <f t="shared" si="38"/>
        <v>#NUM!</v>
      </c>
      <c r="W172" s="24" t="e">
        <f t="shared" si="39"/>
        <v>#NUM!</v>
      </c>
      <c r="X172" s="24" t="e">
        <f t="shared" si="40"/>
        <v>#NUM!</v>
      </c>
      <c r="Y172" s="24" t="e">
        <f t="shared" si="41"/>
        <v>#NUM!</v>
      </c>
      <c r="Z172" s="24" t="e">
        <f t="shared" si="42"/>
        <v>#NUM!</v>
      </c>
      <c r="AA172" s="24" t="str">
        <f t="shared" si="43"/>
        <v/>
      </c>
      <c r="AD172" s="14" t="str">
        <f>IF(OR(G172=""),"",IF(G172&lt;=基準値!M$2=TRUE,"○","×"))</f>
        <v/>
      </c>
      <c r="AE172" s="14" t="str">
        <f>IF(OR(H172=""),"",IF(H172&lt;=基準値!N$2=TRUE,"○","×"))</f>
        <v/>
      </c>
    </row>
    <row r="173" spans="2:31" ht="14.25" customHeight="1" x14ac:dyDescent="0.15">
      <c r="B173" s="92">
        <v>167</v>
      </c>
      <c r="C173" s="38"/>
      <c r="D173" s="37"/>
      <c r="E173" s="37"/>
      <c r="F173" s="39"/>
      <c r="G173" s="40"/>
      <c r="H173" s="41"/>
      <c r="I173" s="42" t="str">
        <f t="shared" si="45"/>
        <v/>
      </c>
      <c r="J173" s="43"/>
      <c r="K173" s="44"/>
      <c r="L173" s="43"/>
      <c r="M173" s="44"/>
      <c r="N173" s="45" t="str">
        <f t="shared" si="44"/>
        <v/>
      </c>
      <c r="O173" s="79" t="e">
        <f>IF(AND(SMALL($P$7:$P$306,ROUNDUP('第四面（別紙）集計'!$E$5/2,0))=MAX($P$7:$P$306),ISNUMBER($N173),$P173=MAX($P$7:$P$306)),"代表&amp;最大",IF($P173=SMALL($P$7:$P$306,ROUNDUP('第四面（別紙）集計'!$E$5/2,0)),"代表",IF($P173=MAX($P$7:$P$306),"最大","")))</f>
        <v>#NUM!</v>
      </c>
      <c r="P173" s="23" t="str">
        <f t="shared" si="32"/>
        <v/>
      </c>
      <c r="Q173" s="24" t="e">
        <f t="shared" si="33"/>
        <v>#NUM!</v>
      </c>
      <c r="R173" s="24" t="e">
        <f t="shared" si="34"/>
        <v>#NUM!</v>
      </c>
      <c r="S173" s="24" t="e">
        <f t="shared" si="35"/>
        <v>#NUM!</v>
      </c>
      <c r="T173" s="24" t="e">
        <f t="shared" si="36"/>
        <v>#NUM!</v>
      </c>
      <c r="U173" s="24" t="e">
        <f t="shared" si="37"/>
        <v>#NUM!</v>
      </c>
      <c r="V173" s="24" t="e">
        <f t="shared" si="38"/>
        <v>#NUM!</v>
      </c>
      <c r="W173" s="24" t="e">
        <f t="shared" si="39"/>
        <v>#NUM!</v>
      </c>
      <c r="X173" s="24" t="e">
        <f t="shared" si="40"/>
        <v>#NUM!</v>
      </c>
      <c r="Y173" s="24" t="e">
        <f t="shared" si="41"/>
        <v>#NUM!</v>
      </c>
      <c r="Z173" s="24" t="e">
        <f t="shared" si="42"/>
        <v>#NUM!</v>
      </c>
      <c r="AA173" s="24" t="str">
        <f t="shared" si="43"/>
        <v/>
      </c>
      <c r="AD173" s="14" t="str">
        <f>IF(OR(G173=""),"",IF(G173&lt;=基準値!M$2=TRUE,"○","×"))</f>
        <v/>
      </c>
      <c r="AE173" s="14" t="str">
        <f>IF(OR(H173=""),"",IF(H173&lt;=基準値!N$2=TRUE,"○","×"))</f>
        <v/>
      </c>
    </row>
    <row r="174" spans="2:31" ht="14.25" customHeight="1" x14ac:dyDescent="0.15">
      <c r="B174" s="91">
        <v>168</v>
      </c>
      <c r="C174" s="38"/>
      <c r="D174" s="37"/>
      <c r="E174" s="37"/>
      <c r="F174" s="39"/>
      <c r="G174" s="40"/>
      <c r="H174" s="41"/>
      <c r="I174" s="42" t="str">
        <f t="shared" si="45"/>
        <v/>
      </c>
      <c r="J174" s="43"/>
      <c r="K174" s="44"/>
      <c r="L174" s="43"/>
      <c r="M174" s="44"/>
      <c r="N174" s="45" t="str">
        <f t="shared" si="44"/>
        <v/>
      </c>
      <c r="O174" s="79" t="e">
        <f>IF(AND(SMALL($P$7:$P$306,ROUNDUP('第四面（別紙）集計'!$E$5/2,0))=MAX($P$7:$P$306),ISNUMBER($N174),$P174=MAX($P$7:$P$306)),"代表&amp;最大",IF($P174=SMALL($P$7:$P$306,ROUNDUP('第四面（別紙）集計'!$E$5/2,0)),"代表",IF($P174=MAX($P$7:$P$306),"最大","")))</f>
        <v>#NUM!</v>
      </c>
      <c r="P174" s="23" t="str">
        <f t="shared" si="32"/>
        <v/>
      </c>
      <c r="Q174" s="24" t="e">
        <f t="shared" si="33"/>
        <v>#NUM!</v>
      </c>
      <c r="R174" s="24" t="e">
        <f t="shared" si="34"/>
        <v>#NUM!</v>
      </c>
      <c r="S174" s="24" t="e">
        <f t="shared" si="35"/>
        <v>#NUM!</v>
      </c>
      <c r="T174" s="24" t="e">
        <f t="shared" si="36"/>
        <v>#NUM!</v>
      </c>
      <c r="U174" s="24" t="e">
        <f t="shared" si="37"/>
        <v>#NUM!</v>
      </c>
      <c r="V174" s="24" t="e">
        <f t="shared" si="38"/>
        <v>#NUM!</v>
      </c>
      <c r="W174" s="24" t="e">
        <f t="shared" si="39"/>
        <v>#NUM!</v>
      </c>
      <c r="X174" s="24" t="e">
        <f t="shared" si="40"/>
        <v>#NUM!</v>
      </c>
      <c r="Y174" s="24" t="e">
        <f t="shared" si="41"/>
        <v>#NUM!</v>
      </c>
      <c r="Z174" s="24" t="e">
        <f t="shared" si="42"/>
        <v>#NUM!</v>
      </c>
      <c r="AA174" s="24" t="str">
        <f t="shared" si="43"/>
        <v/>
      </c>
      <c r="AD174" s="14" t="str">
        <f>IF(OR(G174=""),"",IF(G174&lt;=基準値!M$2=TRUE,"○","×"))</f>
        <v/>
      </c>
      <c r="AE174" s="14" t="str">
        <f>IF(OR(H174=""),"",IF(H174&lt;=基準値!N$2=TRUE,"○","×"))</f>
        <v/>
      </c>
    </row>
    <row r="175" spans="2:31" ht="14.25" customHeight="1" x14ac:dyDescent="0.15">
      <c r="B175" s="92">
        <v>169</v>
      </c>
      <c r="C175" s="38"/>
      <c r="D175" s="37"/>
      <c r="E175" s="37"/>
      <c r="F175" s="39"/>
      <c r="G175" s="40"/>
      <c r="H175" s="41"/>
      <c r="I175" s="42" t="str">
        <f t="shared" si="45"/>
        <v/>
      </c>
      <c r="J175" s="43"/>
      <c r="K175" s="44"/>
      <c r="L175" s="43"/>
      <c r="M175" s="44"/>
      <c r="N175" s="45" t="str">
        <f t="shared" si="44"/>
        <v/>
      </c>
      <c r="O175" s="79" t="e">
        <f>IF(AND(SMALL($P$7:$P$306,ROUNDUP('第四面（別紙）集計'!$E$5/2,0))=MAX($P$7:$P$306),ISNUMBER($N175),$P175=MAX($P$7:$P$306)),"代表&amp;最大",IF($P175=SMALL($P$7:$P$306,ROUNDUP('第四面（別紙）集計'!$E$5/2,0)),"代表",IF($P175=MAX($P$7:$P$306),"最大","")))</f>
        <v>#NUM!</v>
      </c>
      <c r="P175" s="23" t="str">
        <f t="shared" si="32"/>
        <v/>
      </c>
      <c r="Q175" s="24" t="e">
        <f t="shared" si="33"/>
        <v>#NUM!</v>
      </c>
      <c r="R175" s="24" t="e">
        <f t="shared" si="34"/>
        <v>#NUM!</v>
      </c>
      <c r="S175" s="24" t="e">
        <f t="shared" si="35"/>
        <v>#NUM!</v>
      </c>
      <c r="T175" s="24" t="e">
        <f t="shared" si="36"/>
        <v>#NUM!</v>
      </c>
      <c r="U175" s="24" t="e">
        <f t="shared" si="37"/>
        <v>#NUM!</v>
      </c>
      <c r="V175" s="24" t="e">
        <f t="shared" si="38"/>
        <v>#NUM!</v>
      </c>
      <c r="W175" s="24" t="e">
        <f t="shared" si="39"/>
        <v>#NUM!</v>
      </c>
      <c r="X175" s="24" t="e">
        <f t="shared" si="40"/>
        <v>#NUM!</v>
      </c>
      <c r="Y175" s="24" t="e">
        <f t="shared" si="41"/>
        <v>#NUM!</v>
      </c>
      <c r="Z175" s="24" t="e">
        <f t="shared" si="42"/>
        <v>#NUM!</v>
      </c>
      <c r="AA175" s="24" t="str">
        <f t="shared" si="43"/>
        <v/>
      </c>
      <c r="AD175" s="14" t="str">
        <f>IF(OR(G175=""),"",IF(G175&lt;=基準値!M$2=TRUE,"○","×"))</f>
        <v/>
      </c>
      <c r="AE175" s="14" t="str">
        <f>IF(OR(H175=""),"",IF(H175&lt;=基準値!N$2=TRUE,"○","×"))</f>
        <v/>
      </c>
    </row>
    <row r="176" spans="2:31" ht="14.25" customHeight="1" x14ac:dyDescent="0.15">
      <c r="B176" s="91">
        <v>170</v>
      </c>
      <c r="C176" s="38"/>
      <c r="D176" s="37"/>
      <c r="E176" s="37"/>
      <c r="F176" s="39"/>
      <c r="G176" s="40"/>
      <c r="H176" s="41"/>
      <c r="I176" s="42" t="str">
        <f t="shared" si="45"/>
        <v/>
      </c>
      <c r="J176" s="43"/>
      <c r="K176" s="44"/>
      <c r="L176" s="43"/>
      <c r="M176" s="44"/>
      <c r="N176" s="45" t="str">
        <f t="shared" si="44"/>
        <v/>
      </c>
      <c r="O176" s="79" t="e">
        <f>IF(AND(SMALL($P$7:$P$306,ROUNDUP('第四面（別紙）集計'!$E$5/2,0))=MAX($P$7:$P$306),ISNUMBER($N176),$P176=MAX($P$7:$P$306)),"代表&amp;最大",IF($P176=SMALL($P$7:$P$306,ROUNDUP('第四面（別紙）集計'!$E$5/2,0)),"代表",IF($P176=MAX($P$7:$P$306),"最大","")))</f>
        <v>#NUM!</v>
      </c>
      <c r="P176" s="23" t="str">
        <f t="shared" si="32"/>
        <v/>
      </c>
      <c r="Q176" s="24" t="e">
        <f t="shared" si="33"/>
        <v>#NUM!</v>
      </c>
      <c r="R176" s="24" t="e">
        <f t="shared" si="34"/>
        <v>#NUM!</v>
      </c>
      <c r="S176" s="24" t="e">
        <f t="shared" si="35"/>
        <v>#NUM!</v>
      </c>
      <c r="T176" s="24" t="e">
        <f t="shared" si="36"/>
        <v>#NUM!</v>
      </c>
      <c r="U176" s="24" t="e">
        <f t="shared" si="37"/>
        <v>#NUM!</v>
      </c>
      <c r="V176" s="24" t="e">
        <f t="shared" si="38"/>
        <v>#NUM!</v>
      </c>
      <c r="W176" s="24" t="e">
        <f t="shared" si="39"/>
        <v>#NUM!</v>
      </c>
      <c r="X176" s="24" t="e">
        <f t="shared" si="40"/>
        <v>#NUM!</v>
      </c>
      <c r="Y176" s="24" t="e">
        <f t="shared" si="41"/>
        <v>#NUM!</v>
      </c>
      <c r="Z176" s="24" t="e">
        <f t="shared" si="42"/>
        <v>#NUM!</v>
      </c>
      <c r="AA176" s="24" t="str">
        <f t="shared" si="43"/>
        <v/>
      </c>
      <c r="AD176" s="14" t="str">
        <f>IF(OR(G176=""),"",IF(G176&lt;=基準値!M$2=TRUE,"○","×"))</f>
        <v/>
      </c>
      <c r="AE176" s="14" t="str">
        <f>IF(OR(H176=""),"",IF(H176&lt;=基準値!N$2=TRUE,"○","×"))</f>
        <v/>
      </c>
    </row>
    <row r="177" spans="2:31" ht="14.25" customHeight="1" x14ac:dyDescent="0.15">
      <c r="B177" s="92">
        <v>171</v>
      </c>
      <c r="C177" s="38"/>
      <c r="D177" s="37"/>
      <c r="E177" s="37"/>
      <c r="F177" s="39"/>
      <c r="G177" s="40"/>
      <c r="H177" s="41"/>
      <c r="I177" s="42" t="str">
        <f t="shared" si="45"/>
        <v/>
      </c>
      <c r="J177" s="43"/>
      <c r="K177" s="44"/>
      <c r="L177" s="43"/>
      <c r="M177" s="44"/>
      <c r="N177" s="45" t="str">
        <f t="shared" si="44"/>
        <v/>
      </c>
      <c r="O177" s="79" t="e">
        <f>IF(AND(SMALL($P$7:$P$306,ROUNDUP('第四面（別紙）集計'!$E$5/2,0))=MAX($P$7:$P$306),ISNUMBER($N177),$P177=MAX($P$7:$P$306)),"代表&amp;最大",IF($P177=SMALL($P$7:$P$306,ROUNDUP('第四面（別紙）集計'!$E$5/2,0)),"代表",IF($P177=MAX($P$7:$P$306),"最大","")))</f>
        <v>#NUM!</v>
      </c>
      <c r="P177" s="23" t="str">
        <f t="shared" si="32"/>
        <v/>
      </c>
      <c r="Q177" s="24" t="e">
        <f t="shared" si="33"/>
        <v>#NUM!</v>
      </c>
      <c r="R177" s="24" t="e">
        <f t="shared" si="34"/>
        <v>#NUM!</v>
      </c>
      <c r="S177" s="24" t="e">
        <f t="shared" si="35"/>
        <v>#NUM!</v>
      </c>
      <c r="T177" s="24" t="e">
        <f t="shared" si="36"/>
        <v>#NUM!</v>
      </c>
      <c r="U177" s="24" t="e">
        <f t="shared" si="37"/>
        <v>#NUM!</v>
      </c>
      <c r="V177" s="24" t="e">
        <f t="shared" si="38"/>
        <v>#NUM!</v>
      </c>
      <c r="W177" s="24" t="e">
        <f t="shared" si="39"/>
        <v>#NUM!</v>
      </c>
      <c r="X177" s="24" t="e">
        <f t="shared" si="40"/>
        <v>#NUM!</v>
      </c>
      <c r="Y177" s="24" t="e">
        <f t="shared" si="41"/>
        <v>#NUM!</v>
      </c>
      <c r="Z177" s="24" t="e">
        <f t="shared" si="42"/>
        <v>#NUM!</v>
      </c>
      <c r="AA177" s="24" t="str">
        <f t="shared" si="43"/>
        <v/>
      </c>
      <c r="AD177" s="14" t="str">
        <f>IF(OR(G177=""),"",IF(G177&lt;=基準値!M$2=TRUE,"○","×"))</f>
        <v/>
      </c>
      <c r="AE177" s="14" t="str">
        <f>IF(OR(H177=""),"",IF(H177&lt;=基準値!N$2=TRUE,"○","×"))</f>
        <v/>
      </c>
    </row>
    <row r="178" spans="2:31" ht="14.25" customHeight="1" x14ac:dyDescent="0.15">
      <c r="B178" s="91">
        <v>172</v>
      </c>
      <c r="C178" s="38"/>
      <c r="D178" s="37"/>
      <c r="E178" s="37"/>
      <c r="F178" s="39"/>
      <c r="G178" s="40"/>
      <c r="H178" s="41"/>
      <c r="I178" s="42" t="str">
        <f t="shared" si="45"/>
        <v/>
      </c>
      <c r="J178" s="43"/>
      <c r="K178" s="44"/>
      <c r="L178" s="43"/>
      <c r="M178" s="44"/>
      <c r="N178" s="45" t="str">
        <f t="shared" si="44"/>
        <v/>
      </c>
      <c r="O178" s="79" t="e">
        <f>IF(AND(SMALL($P$7:$P$306,ROUNDUP('第四面（別紙）集計'!$E$5/2,0))=MAX($P$7:$P$306),ISNUMBER($N178),$P178=MAX($P$7:$P$306)),"代表&amp;最大",IF($P178=SMALL($P$7:$P$306,ROUNDUP('第四面（別紙）集計'!$E$5/2,0)),"代表",IF($P178=MAX($P$7:$P$306),"最大","")))</f>
        <v>#NUM!</v>
      </c>
      <c r="P178" s="23" t="str">
        <f t="shared" si="32"/>
        <v/>
      </c>
      <c r="Q178" s="24" t="e">
        <f t="shared" si="33"/>
        <v>#NUM!</v>
      </c>
      <c r="R178" s="24" t="e">
        <f t="shared" si="34"/>
        <v>#NUM!</v>
      </c>
      <c r="S178" s="24" t="e">
        <f t="shared" si="35"/>
        <v>#NUM!</v>
      </c>
      <c r="T178" s="24" t="e">
        <f t="shared" si="36"/>
        <v>#NUM!</v>
      </c>
      <c r="U178" s="24" t="e">
        <f t="shared" si="37"/>
        <v>#NUM!</v>
      </c>
      <c r="V178" s="24" t="e">
        <f t="shared" si="38"/>
        <v>#NUM!</v>
      </c>
      <c r="W178" s="24" t="e">
        <f t="shared" si="39"/>
        <v>#NUM!</v>
      </c>
      <c r="X178" s="24" t="e">
        <f t="shared" si="40"/>
        <v>#NUM!</v>
      </c>
      <c r="Y178" s="24" t="e">
        <f t="shared" si="41"/>
        <v>#NUM!</v>
      </c>
      <c r="Z178" s="24" t="e">
        <f t="shared" si="42"/>
        <v>#NUM!</v>
      </c>
      <c r="AA178" s="24" t="str">
        <f t="shared" si="43"/>
        <v/>
      </c>
      <c r="AD178" s="14" t="str">
        <f>IF(OR(G178=""),"",IF(G178&lt;=基準値!M$2=TRUE,"○","×"))</f>
        <v/>
      </c>
      <c r="AE178" s="14" t="str">
        <f>IF(OR(H178=""),"",IF(H178&lt;=基準値!N$2=TRUE,"○","×"))</f>
        <v/>
      </c>
    </row>
    <row r="179" spans="2:31" ht="14.25" customHeight="1" x14ac:dyDescent="0.15">
      <c r="B179" s="92">
        <v>173</v>
      </c>
      <c r="C179" s="38"/>
      <c r="D179" s="37"/>
      <c r="E179" s="37"/>
      <c r="F179" s="39"/>
      <c r="G179" s="40"/>
      <c r="H179" s="41"/>
      <c r="I179" s="42" t="str">
        <f t="shared" si="45"/>
        <v/>
      </c>
      <c r="J179" s="43"/>
      <c r="K179" s="44"/>
      <c r="L179" s="43"/>
      <c r="M179" s="44"/>
      <c r="N179" s="45" t="str">
        <f t="shared" si="44"/>
        <v/>
      </c>
      <c r="O179" s="79" t="e">
        <f>IF(AND(SMALL($P$7:$P$306,ROUNDUP('第四面（別紙）集計'!$E$5/2,0))=MAX($P$7:$P$306),ISNUMBER($N179),$P179=MAX($P$7:$P$306)),"代表&amp;最大",IF($P179=SMALL($P$7:$P$306,ROUNDUP('第四面（別紙）集計'!$E$5/2,0)),"代表",IF($P179=MAX($P$7:$P$306),"最大","")))</f>
        <v>#NUM!</v>
      </c>
      <c r="P179" s="23" t="str">
        <f t="shared" si="32"/>
        <v/>
      </c>
      <c r="Q179" s="24" t="e">
        <f t="shared" si="33"/>
        <v>#NUM!</v>
      </c>
      <c r="R179" s="24" t="e">
        <f t="shared" si="34"/>
        <v>#NUM!</v>
      </c>
      <c r="S179" s="24" t="e">
        <f t="shared" si="35"/>
        <v>#NUM!</v>
      </c>
      <c r="T179" s="24" t="e">
        <f t="shared" si="36"/>
        <v>#NUM!</v>
      </c>
      <c r="U179" s="24" t="e">
        <f t="shared" si="37"/>
        <v>#NUM!</v>
      </c>
      <c r="V179" s="24" t="e">
        <f t="shared" si="38"/>
        <v>#NUM!</v>
      </c>
      <c r="W179" s="24" t="e">
        <f t="shared" si="39"/>
        <v>#NUM!</v>
      </c>
      <c r="X179" s="24" t="e">
        <f t="shared" si="40"/>
        <v>#NUM!</v>
      </c>
      <c r="Y179" s="24" t="e">
        <f t="shared" si="41"/>
        <v>#NUM!</v>
      </c>
      <c r="Z179" s="24" t="e">
        <f t="shared" si="42"/>
        <v>#NUM!</v>
      </c>
      <c r="AA179" s="24" t="str">
        <f t="shared" si="43"/>
        <v/>
      </c>
      <c r="AD179" s="14" t="str">
        <f>IF(OR(G179=""),"",IF(G179&lt;=基準値!M$2=TRUE,"○","×"))</f>
        <v/>
      </c>
      <c r="AE179" s="14" t="str">
        <f>IF(OR(H179=""),"",IF(H179&lt;=基準値!N$2=TRUE,"○","×"))</f>
        <v/>
      </c>
    </row>
    <row r="180" spans="2:31" ht="14.25" customHeight="1" x14ac:dyDescent="0.15">
      <c r="B180" s="91">
        <v>174</v>
      </c>
      <c r="C180" s="38"/>
      <c r="D180" s="37"/>
      <c r="E180" s="37"/>
      <c r="F180" s="39"/>
      <c r="G180" s="40"/>
      <c r="H180" s="41"/>
      <c r="I180" s="42" t="str">
        <f t="shared" si="45"/>
        <v/>
      </c>
      <c r="J180" s="43"/>
      <c r="K180" s="44"/>
      <c r="L180" s="43"/>
      <c r="M180" s="44"/>
      <c r="N180" s="45" t="str">
        <f t="shared" si="44"/>
        <v/>
      </c>
      <c r="O180" s="79" t="e">
        <f>IF(AND(SMALL($P$7:$P$306,ROUNDUP('第四面（別紙）集計'!$E$5/2,0))=MAX($P$7:$P$306),ISNUMBER($N180),$P180=MAX($P$7:$P$306)),"代表&amp;最大",IF($P180=SMALL($P$7:$P$306,ROUNDUP('第四面（別紙）集計'!$E$5/2,0)),"代表",IF($P180=MAX($P$7:$P$306),"最大","")))</f>
        <v>#NUM!</v>
      </c>
      <c r="P180" s="23" t="str">
        <f t="shared" si="32"/>
        <v/>
      </c>
      <c r="Q180" s="24" t="e">
        <f t="shared" si="33"/>
        <v>#NUM!</v>
      </c>
      <c r="R180" s="24" t="e">
        <f t="shared" si="34"/>
        <v>#NUM!</v>
      </c>
      <c r="S180" s="24" t="e">
        <f t="shared" si="35"/>
        <v>#NUM!</v>
      </c>
      <c r="T180" s="24" t="e">
        <f t="shared" si="36"/>
        <v>#NUM!</v>
      </c>
      <c r="U180" s="24" t="e">
        <f t="shared" si="37"/>
        <v>#NUM!</v>
      </c>
      <c r="V180" s="24" t="e">
        <f t="shared" si="38"/>
        <v>#NUM!</v>
      </c>
      <c r="W180" s="24" t="e">
        <f t="shared" si="39"/>
        <v>#NUM!</v>
      </c>
      <c r="X180" s="24" t="e">
        <f t="shared" si="40"/>
        <v>#NUM!</v>
      </c>
      <c r="Y180" s="24" t="e">
        <f t="shared" si="41"/>
        <v>#NUM!</v>
      </c>
      <c r="Z180" s="24" t="e">
        <f t="shared" si="42"/>
        <v>#NUM!</v>
      </c>
      <c r="AA180" s="24" t="str">
        <f t="shared" si="43"/>
        <v/>
      </c>
      <c r="AD180" s="14" t="str">
        <f>IF(OR(G180=""),"",IF(G180&lt;=基準値!M$2=TRUE,"○","×"))</f>
        <v/>
      </c>
      <c r="AE180" s="14" t="str">
        <f>IF(OR(H180=""),"",IF(H180&lt;=基準値!N$2=TRUE,"○","×"))</f>
        <v/>
      </c>
    </row>
    <row r="181" spans="2:31" ht="14.25" customHeight="1" x14ac:dyDescent="0.15">
      <c r="B181" s="92">
        <v>175</v>
      </c>
      <c r="C181" s="38"/>
      <c r="D181" s="37"/>
      <c r="E181" s="37"/>
      <c r="F181" s="39"/>
      <c r="G181" s="40"/>
      <c r="H181" s="41"/>
      <c r="I181" s="42" t="str">
        <f t="shared" si="45"/>
        <v/>
      </c>
      <c r="J181" s="43"/>
      <c r="K181" s="44"/>
      <c r="L181" s="43"/>
      <c r="M181" s="44"/>
      <c r="N181" s="45" t="str">
        <f t="shared" si="44"/>
        <v/>
      </c>
      <c r="O181" s="79" t="e">
        <f>IF(AND(SMALL($P$7:$P$306,ROUNDUP('第四面（別紙）集計'!$E$5/2,0))=MAX($P$7:$P$306),ISNUMBER($N181),$P181=MAX($P$7:$P$306)),"代表&amp;最大",IF($P181=SMALL($P$7:$P$306,ROUNDUP('第四面（別紙）集計'!$E$5/2,0)),"代表",IF($P181=MAX($P$7:$P$306),"最大","")))</f>
        <v>#NUM!</v>
      </c>
      <c r="P181" s="23" t="str">
        <f t="shared" si="32"/>
        <v/>
      </c>
      <c r="Q181" s="24" t="e">
        <f t="shared" si="33"/>
        <v>#NUM!</v>
      </c>
      <c r="R181" s="24" t="e">
        <f t="shared" si="34"/>
        <v>#NUM!</v>
      </c>
      <c r="S181" s="24" t="e">
        <f t="shared" si="35"/>
        <v>#NUM!</v>
      </c>
      <c r="T181" s="24" t="e">
        <f t="shared" si="36"/>
        <v>#NUM!</v>
      </c>
      <c r="U181" s="24" t="e">
        <f t="shared" si="37"/>
        <v>#NUM!</v>
      </c>
      <c r="V181" s="24" t="e">
        <f t="shared" si="38"/>
        <v>#NUM!</v>
      </c>
      <c r="W181" s="24" t="e">
        <f t="shared" si="39"/>
        <v>#NUM!</v>
      </c>
      <c r="X181" s="24" t="e">
        <f t="shared" si="40"/>
        <v>#NUM!</v>
      </c>
      <c r="Y181" s="24" t="e">
        <f t="shared" si="41"/>
        <v>#NUM!</v>
      </c>
      <c r="Z181" s="24" t="e">
        <f t="shared" si="42"/>
        <v>#NUM!</v>
      </c>
      <c r="AA181" s="24" t="str">
        <f t="shared" si="43"/>
        <v/>
      </c>
      <c r="AD181" s="14" t="str">
        <f>IF(OR(G181=""),"",IF(G181&lt;=基準値!M$2=TRUE,"○","×"))</f>
        <v/>
      </c>
      <c r="AE181" s="14" t="str">
        <f>IF(OR(H181=""),"",IF(H181&lt;=基準値!N$2=TRUE,"○","×"))</f>
        <v/>
      </c>
    </row>
    <row r="182" spans="2:31" ht="14.25" customHeight="1" x14ac:dyDescent="0.15">
      <c r="B182" s="91">
        <v>176</v>
      </c>
      <c r="C182" s="38"/>
      <c r="D182" s="37"/>
      <c r="E182" s="37"/>
      <c r="F182" s="39"/>
      <c r="G182" s="40"/>
      <c r="H182" s="41"/>
      <c r="I182" s="42" t="str">
        <f t="shared" si="45"/>
        <v/>
      </c>
      <c r="J182" s="43"/>
      <c r="K182" s="44"/>
      <c r="L182" s="43"/>
      <c r="M182" s="44"/>
      <c r="N182" s="45" t="str">
        <f t="shared" si="44"/>
        <v/>
      </c>
      <c r="O182" s="79" t="e">
        <f>IF(AND(SMALL($P$7:$P$306,ROUNDUP('第四面（別紙）集計'!$E$5/2,0))=MAX($P$7:$P$306),ISNUMBER($N182),$P182=MAX($P$7:$P$306)),"代表&amp;最大",IF($P182=SMALL($P$7:$P$306,ROUNDUP('第四面（別紙）集計'!$E$5/2,0)),"代表",IF($P182=MAX($P$7:$P$306),"最大","")))</f>
        <v>#NUM!</v>
      </c>
      <c r="P182" s="23" t="str">
        <f t="shared" si="32"/>
        <v/>
      </c>
      <c r="Q182" s="24" t="e">
        <f t="shared" si="33"/>
        <v>#NUM!</v>
      </c>
      <c r="R182" s="24" t="e">
        <f t="shared" si="34"/>
        <v>#NUM!</v>
      </c>
      <c r="S182" s="24" t="e">
        <f t="shared" si="35"/>
        <v>#NUM!</v>
      </c>
      <c r="T182" s="24" t="e">
        <f t="shared" si="36"/>
        <v>#NUM!</v>
      </c>
      <c r="U182" s="24" t="e">
        <f t="shared" si="37"/>
        <v>#NUM!</v>
      </c>
      <c r="V182" s="24" t="e">
        <f t="shared" si="38"/>
        <v>#NUM!</v>
      </c>
      <c r="W182" s="24" t="e">
        <f t="shared" si="39"/>
        <v>#NUM!</v>
      </c>
      <c r="X182" s="24" t="e">
        <f t="shared" si="40"/>
        <v>#NUM!</v>
      </c>
      <c r="Y182" s="24" t="e">
        <f t="shared" si="41"/>
        <v>#NUM!</v>
      </c>
      <c r="Z182" s="24" t="e">
        <f t="shared" si="42"/>
        <v>#NUM!</v>
      </c>
      <c r="AA182" s="24" t="str">
        <f t="shared" si="43"/>
        <v/>
      </c>
      <c r="AD182" s="14" t="str">
        <f>IF(OR(G182=""),"",IF(G182&lt;=基準値!M$2=TRUE,"○","×"))</f>
        <v/>
      </c>
      <c r="AE182" s="14" t="str">
        <f>IF(OR(H182=""),"",IF(H182&lt;=基準値!N$2=TRUE,"○","×"))</f>
        <v/>
      </c>
    </row>
    <row r="183" spans="2:31" ht="14.25" customHeight="1" x14ac:dyDescent="0.15">
      <c r="B183" s="92">
        <v>177</v>
      </c>
      <c r="C183" s="38"/>
      <c r="D183" s="37"/>
      <c r="E183" s="37"/>
      <c r="F183" s="39"/>
      <c r="G183" s="40"/>
      <c r="H183" s="41"/>
      <c r="I183" s="42" t="str">
        <f t="shared" si="45"/>
        <v/>
      </c>
      <c r="J183" s="43"/>
      <c r="K183" s="44"/>
      <c r="L183" s="43"/>
      <c r="M183" s="44"/>
      <c r="N183" s="45" t="str">
        <f t="shared" si="44"/>
        <v/>
      </c>
      <c r="O183" s="79" t="e">
        <f>IF(AND(SMALL($P$7:$P$306,ROUNDUP('第四面（別紙）集計'!$E$5/2,0))=MAX($P$7:$P$306),ISNUMBER($N183),$P183=MAX($P$7:$P$306)),"代表&amp;最大",IF($P183=SMALL($P$7:$P$306,ROUNDUP('第四面（別紙）集計'!$E$5/2,0)),"代表",IF($P183=MAX($P$7:$P$306),"最大","")))</f>
        <v>#NUM!</v>
      </c>
      <c r="P183" s="23" t="str">
        <f t="shared" si="32"/>
        <v/>
      </c>
      <c r="Q183" s="24" t="e">
        <f t="shared" si="33"/>
        <v>#NUM!</v>
      </c>
      <c r="R183" s="24" t="e">
        <f t="shared" si="34"/>
        <v>#NUM!</v>
      </c>
      <c r="S183" s="24" t="e">
        <f t="shared" si="35"/>
        <v>#NUM!</v>
      </c>
      <c r="T183" s="24" t="e">
        <f t="shared" si="36"/>
        <v>#NUM!</v>
      </c>
      <c r="U183" s="24" t="e">
        <f t="shared" si="37"/>
        <v>#NUM!</v>
      </c>
      <c r="V183" s="24" t="e">
        <f t="shared" si="38"/>
        <v>#NUM!</v>
      </c>
      <c r="W183" s="24" t="e">
        <f t="shared" si="39"/>
        <v>#NUM!</v>
      </c>
      <c r="X183" s="24" t="e">
        <f t="shared" si="40"/>
        <v>#NUM!</v>
      </c>
      <c r="Y183" s="24" t="e">
        <f t="shared" si="41"/>
        <v>#NUM!</v>
      </c>
      <c r="Z183" s="24" t="e">
        <f t="shared" si="42"/>
        <v>#NUM!</v>
      </c>
      <c r="AA183" s="24" t="str">
        <f t="shared" si="43"/>
        <v/>
      </c>
      <c r="AD183" s="14" t="str">
        <f>IF(OR(G183=""),"",IF(G183&lt;=基準値!M$2=TRUE,"○","×"))</f>
        <v/>
      </c>
      <c r="AE183" s="14" t="str">
        <f>IF(OR(H183=""),"",IF(H183&lt;=基準値!N$2=TRUE,"○","×"))</f>
        <v/>
      </c>
    </row>
    <row r="184" spans="2:31" ht="14.25" customHeight="1" x14ac:dyDescent="0.15">
      <c r="B184" s="91">
        <v>178</v>
      </c>
      <c r="C184" s="38"/>
      <c r="D184" s="37"/>
      <c r="E184" s="37"/>
      <c r="F184" s="39"/>
      <c r="G184" s="40"/>
      <c r="H184" s="41"/>
      <c r="I184" s="42" t="str">
        <f t="shared" si="45"/>
        <v/>
      </c>
      <c r="J184" s="43"/>
      <c r="K184" s="44"/>
      <c r="L184" s="43"/>
      <c r="M184" s="44"/>
      <c r="N184" s="45" t="str">
        <f t="shared" si="44"/>
        <v/>
      </c>
      <c r="O184" s="79" t="e">
        <f>IF(AND(SMALL($P$7:$P$306,ROUNDUP('第四面（別紙）集計'!$E$5/2,0))=MAX($P$7:$P$306),ISNUMBER($N184),$P184=MAX($P$7:$P$306)),"代表&amp;最大",IF($P184=SMALL($P$7:$P$306,ROUNDUP('第四面（別紙）集計'!$E$5/2,0)),"代表",IF($P184=MAX($P$7:$P$306),"最大","")))</f>
        <v>#NUM!</v>
      </c>
      <c r="P184" s="23" t="str">
        <f t="shared" si="32"/>
        <v/>
      </c>
      <c r="Q184" s="24" t="e">
        <f t="shared" si="33"/>
        <v>#NUM!</v>
      </c>
      <c r="R184" s="24" t="e">
        <f t="shared" si="34"/>
        <v>#NUM!</v>
      </c>
      <c r="S184" s="24" t="e">
        <f t="shared" si="35"/>
        <v>#NUM!</v>
      </c>
      <c r="T184" s="24" t="e">
        <f t="shared" si="36"/>
        <v>#NUM!</v>
      </c>
      <c r="U184" s="24" t="e">
        <f t="shared" si="37"/>
        <v>#NUM!</v>
      </c>
      <c r="V184" s="24" t="e">
        <f t="shared" si="38"/>
        <v>#NUM!</v>
      </c>
      <c r="W184" s="24" t="e">
        <f t="shared" si="39"/>
        <v>#NUM!</v>
      </c>
      <c r="X184" s="24" t="e">
        <f t="shared" si="40"/>
        <v>#NUM!</v>
      </c>
      <c r="Y184" s="24" t="e">
        <f t="shared" si="41"/>
        <v>#NUM!</v>
      </c>
      <c r="Z184" s="24" t="e">
        <f t="shared" si="42"/>
        <v>#NUM!</v>
      </c>
      <c r="AA184" s="24" t="str">
        <f t="shared" si="43"/>
        <v/>
      </c>
      <c r="AD184" s="14" t="str">
        <f>IF(OR(G184=""),"",IF(G184&lt;=基準値!M$2=TRUE,"○","×"))</f>
        <v/>
      </c>
      <c r="AE184" s="14" t="str">
        <f>IF(OR(H184=""),"",IF(H184&lt;=基準値!N$2=TRUE,"○","×"))</f>
        <v/>
      </c>
    </row>
    <row r="185" spans="2:31" ht="14.25" customHeight="1" x14ac:dyDescent="0.15">
      <c r="B185" s="92">
        <v>179</v>
      </c>
      <c r="C185" s="38"/>
      <c r="D185" s="37"/>
      <c r="E185" s="37"/>
      <c r="F185" s="39"/>
      <c r="G185" s="40"/>
      <c r="H185" s="41"/>
      <c r="I185" s="42" t="str">
        <f t="shared" si="45"/>
        <v/>
      </c>
      <c r="J185" s="43"/>
      <c r="K185" s="44"/>
      <c r="L185" s="43"/>
      <c r="M185" s="44"/>
      <c r="N185" s="45" t="str">
        <f t="shared" si="44"/>
        <v/>
      </c>
      <c r="O185" s="79" t="e">
        <f>IF(AND(SMALL($P$7:$P$306,ROUNDUP('第四面（別紙）集計'!$E$5/2,0))=MAX($P$7:$P$306),ISNUMBER($N185),$P185=MAX($P$7:$P$306)),"代表&amp;最大",IF($P185=SMALL($P$7:$P$306,ROUNDUP('第四面（別紙）集計'!$E$5/2,0)),"代表",IF($P185=MAX($P$7:$P$306),"最大","")))</f>
        <v>#NUM!</v>
      </c>
      <c r="P185" s="23" t="str">
        <f t="shared" si="32"/>
        <v/>
      </c>
      <c r="Q185" s="24" t="e">
        <f t="shared" si="33"/>
        <v>#NUM!</v>
      </c>
      <c r="R185" s="24" t="e">
        <f t="shared" si="34"/>
        <v>#NUM!</v>
      </c>
      <c r="S185" s="24" t="e">
        <f t="shared" si="35"/>
        <v>#NUM!</v>
      </c>
      <c r="T185" s="24" t="e">
        <f t="shared" si="36"/>
        <v>#NUM!</v>
      </c>
      <c r="U185" s="24" t="e">
        <f t="shared" si="37"/>
        <v>#NUM!</v>
      </c>
      <c r="V185" s="24" t="e">
        <f t="shared" si="38"/>
        <v>#NUM!</v>
      </c>
      <c r="W185" s="24" t="e">
        <f t="shared" si="39"/>
        <v>#NUM!</v>
      </c>
      <c r="X185" s="24" t="e">
        <f t="shared" si="40"/>
        <v>#NUM!</v>
      </c>
      <c r="Y185" s="24" t="e">
        <f t="shared" si="41"/>
        <v>#NUM!</v>
      </c>
      <c r="Z185" s="24" t="e">
        <f t="shared" si="42"/>
        <v>#NUM!</v>
      </c>
      <c r="AA185" s="24" t="str">
        <f t="shared" si="43"/>
        <v/>
      </c>
      <c r="AD185" s="14" t="str">
        <f>IF(OR(G185=""),"",IF(G185&lt;=基準値!M$2=TRUE,"○","×"))</f>
        <v/>
      </c>
      <c r="AE185" s="14" t="str">
        <f>IF(OR(H185=""),"",IF(H185&lt;=基準値!N$2=TRUE,"○","×"))</f>
        <v/>
      </c>
    </row>
    <row r="186" spans="2:31" ht="14.25" customHeight="1" x14ac:dyDescent="0.15">
      <c r="B186" s="91">
        <v>180</v>
      </c>
      <c r="C186" s="38"/>
      <c r="D186" s="37"/>
      <c r="E186" s="37"/>
      <c r="F186" s="39"/>
      <c r="G186" s="40"/>
      <c r="H186" s="41"/>
      <c r="I186" s="42" t="str">
        <f t="shared" si="45"/>
        <v/>
      </c>
      <c r="J186" s="43"/>
      <c r="K186" s="44"/>
      <c r="L186" s="43"/>
      <c r="M186" s="44"/>
      <c r="N186" s="45" t="str">
        <f t="shared" si="44"/>
        <v/>
      </c>
      <c r="O186" s="79" t="e">
        <f>IF(AND(SMALL($P$7:$P$306,ROUNDUP('第四面（別紙）集計'!$E$5/2,0))=MAX($P$7:$P$306),ISNUMBER($N186),$P186=MAX($P$7:$P$306)),"代表&amp;最大",IF($P186=SMALL($P$7:$P$306,ROUNDUP('第四面（別紙）集計'!$E$5/2,0)),"代表",IF($P186=MAX($P$7:$P$306),"最大","")))</f>
        <v>#NUM!</v>
      </c>
      <c r="P186" s="23" t="str">
        <f t="shared" si="32"/>
        <v/>
      </c>
      <c r="Q186" s="24" t="e">
        <f t="shared" si="33"/>
        <v>#NUM!</v>
      </c>
      <c r="R186" s="24" t="e">
        <f t="shared" si="34"/>
        <v>#NUM!</v>
      </c>
      <c r="S186" s="24" t="e">
        <f t="shared" si="35"/>
        <v>#NUM!</v>
      </c>
      <c r="T186" s="24" t="e">
        <f t="shared" si="36"/>
        <v>#NUM!</v>
      </c>
      <c r="U186" s="24" t="e">
        <f t="shared" si="37"/>
        <v>#NUM!</v>
      </c>
      <c r="V186" s="24" t="e">
        <f t="shared" si="38"/>
        <v>#NUM!</v>
      </c>
      <c r="W186" s="24" t="e">
        <f t="shared" si="39"/>
        <v>#NUM!</v>
      </c>
      <c r="X186" s="24" t="e">
        <f t="shared" si="40"/>
        <v>#NUM!</v>
      </c>
      <c r="Y186" s="24" t="e">
        <f t="shared" si="41"/>
        <v>#NUM!</v>
      </c>
      <c r="Z186" s="24" t="e">
        <f t="shared" si="42"/>
        <v>#NUM!</v>
      </c>
      <c r="AA186" s="24" t="str">
        <f t="shared" si="43"/>
        <v/>
      </c>
      <c r="AD186" s="14" t="str">
        <f>IF(OR(G186=""),"",IF(G186&lt;=基準値!M$2=TRUE,"○","×"))</f>
        <v/>
      </c>
      <c r="AE186" s="14" t="str">
        <f>IF(OR(H186=""),"",IF(H186&lt;=基準値!N$2=TRUE,"○","×"))</f>
        <v/>
      </c>
    </row>
    <row r="187" spans="2:31" ht="14.25" customHeight="1" x14ac:dyDescent="0.15">
      <c r="B187" s="92">
        <v>181</v>
      </c>
      <c r="C187" s="38"/>
      <c r="D187" s="37"/>
      <c r="E187" s="37"/>
      <c r="F187" s="39"/>
      <c r="G187" s="40"/>
      <c r="H187" s="41"/>
      <c r="I187" s="42" t="str">
        <f t="shared" si="45"/>
        <v/>
      </c>
      <c r="J187" s="43"/>
      <c r="K187" s="44"/>
      <c r="L187" s="43"/>
      <c r="M187" s="44"/>
      <c r="N187" s="45" t="str">
        <f t="shared" si="44"/>
        <v/>
      </c>
      <c r="O187" s="79" t="e">
        <f>IF(AND(SMALL($P$7:$P$306,ROUNDUP('第四面（別紙）集計'!$E$5/2,0))=MAX($P$7:$P$306),ISNUMBER($N187),$P187=MAX($P$7:$P$306)),"代表&amp;最大",IF($P187=SMALL($P$7:$P$306,ROUNDUP('第四面（別紙）集計'!$E$5/2,0)),"代表",IF($P187=MAX($P$7:$P$306),"最大","")))</f>
        <v>#NUM!</v>
      </c>
      <c r="P187" s="23" t="str">
        <f t="shared" si="32"/>
        <v/>
      </c>
      <c r="Q187" s="24" t="e">
        <f t="shared" si="33"/>
        <v>#NUM!</v>
      </c>
      <c r="R187" s="24" t="e">
        <f t="shared" si="34"/>
        <v>#NUM!</v>
      </c>
      <c r="S187" s="24" t="e">
        <f t="shared" si="35"/>
        <v>#NUM!</v>
      </c>
      <c r="T187" s="24" t="e">
        <f t="shared" si="36"/>
        <v>#NUM!</v>
      </c>
      <c r="U187" s="24" t="e">
        <f t="shared" si="37"/>
        <v>#NUM!</v>
      </c>
      <c r="V187" s="24" t="e">
        <f t="shared" si="38"/>
        <v>#NUM!</v>
      </c>
      <c r="W187" s="24" t="e">
        <f t="shared" si="39"/>
        <v>#NUM!</v>
      </c>
      <c r="X187" s="24" t="e">
        <f t="shared" si="40"/>
        <v>#NUM!</v>
      </c>
      <c r="Y187" s="24" t="e">
        <f t="shared" si="41"/>
        <v>#NUM!</v>
      </c>
      <c r="Z187" s="24" t="e">
        <f t="shared" si="42"/>
        <v>#NUM!</v>
      </c>
      <c r="AA187" s="24" t="str">
        <f t="shared" si="43"/>
        <v/>
      </c>
      <c r="AD187" s="14" t="str">
        <f>IF(OR(G187=""),"",IF(G187&lt;=基準値!M$2=TRUE,"○","×"))</f>
        <v/>
      </c>
      <c r="AE187" s="14" t="str">
        <f>IF(OR(H187=""),"",IF(H187&lt;=基準値!N$2=TRUE,"○","×"))</f>
        <v/>
      </c>
    </row>
    <row r="188" spans="2:31" ht="14.25" customHeight="1" x14ac:dyDescent="0.15">
      <c r="B188" s="91">
        <v>182</v>
      </c>
      <c r="C188" s="38"/>
      <c r="D188" s="37"/>
      <c r="E188" s="37"/>
      <c r="F188" s="39"/>
      <c r="G188" s="40"/>
      <c r="H188" s="41"/>
      <c r="I188" s="42" t="str">
        <f t="shared" si="45"/>
        <v/>
      </c>
      <c r="J188" s="43"/>
      <c r="K188" s="44"/>
      <c r="L188" s="43"/>
      <c r="M188" s="44"/>
      <c r="N188" s="45" t="str">
        <f t="shared" si="44"/>
        <v/>
      </c>
      <c r="O188" s="79" t="e">
        <f>IF(AND(SMALL($P$7:$P$306,ROUNDUP('第四面（別紙）集計'!$E$5/2,0))=MAX($P$7:$P$306),ISNUMBER($N188),$P188=MAX($P$7:$P$306)),"代表&amp;最大",IF($P188=SMALL($P$7:$P$306,ROUNDUP('第四面（別紙）集計'!$E$5/2,0)),"代表",IF($P188=MAX($P$7:$P$306),"最大","")))</f>
        <v>#NUM!</v>
      </c>
      <c r="P188" s="23" t="str">
        <f t="shared" si="32"/>
        <v/>
      </c>
      <c r="Q188" s="24" t="e">
        <f t="shared" si="33"/>
        <v>#NUM!</v>
      </c>
      <c r="R188" s="24" t="e">
        <f t="shared" si="34"/>
        <v>#NUM!</v>
      </c>
      <c r="S188" s="24" t="e">
        <f t="shared" si="35"/>
        <v>#NUM!</v>
      </c>
      <c r="T188" s="24" t="e">
        <f t="shared" si="36"/>
        <v>#NUM!</v>
      </c>
      <c r="U188" s="24" t="e">
        <f t="shared" si="37"/>
        <v>#NUM!</v>
      </c>
      <c r="V188" s="24" t="e">
        <f t="shared" si="38"/>
        <v>#NUM!</v>
      </c>
      <c r="W188" s="24" t="e">
        <f t="shared" si="39"/>
        <v>#NUM!</v>
      </c>
      <c r="X188" s="24" t="e">
        <f t="shared" si="40"/>
        <v>#NUM!</v>
      </c>
      <c r="Y188" s="24" t="e">
        <f t="shared" si="41"/>
        <v>#NUM!</v>
      </c>
      <c r="Z188" s="24" t="e">
        <f t="shared" si="42"/>
        <v>#NUM!</v>
      </c>
      <c r="AA188" s="24" t="str">
        <f t="shared" si="43"/>
        <v/>
      </c>
      <c r="AD188" s="14" t="str">
        <f>IF(OR(G188=""),"",IF(G188&lt;=基準値!M$2=TRUE,"○","×"))</f>
        <v/>
      </c>
      <c r="AE188" s="14" t="str">
        <f>IF(OR(H188=""),"",IF(H188&lt;=基準値!N$2=TRUE,"○","×"))</f>
        <v/>
      </c>
    </row>
    <row r="189" spans="2:31" ht="14.25" customHeight="1" x14ac:dyDescent="0.15">
      <c r="B189" s="92">
        <v>183</v>
      </c>
      <c r="C189" s="38"/>
      <c r="D189" s="37"/>
      <c r="E189" s="37"/>
      <c r="F189" s="39"/>
      <c r="G189" s="40"/>
      <c r="H189" s="41"/>
      <c r="I189" s="42" t="str">
        <f t="shared" si="45"/>
        <v/>
      </c>
      <c r="J189" s="43"/>
      <c r="K189" s="44"/>
      <c r="L189" s="43"/>
      <c r="M189" s="44"/>
      <c r="N189" s="45" t="str">
        <f t="shared" si="44"/>
        <v/>
      </c>
      <c r="O189" s="79" t="e">
        <f>IF(AND(SMALL($P$7:$P$306,ROUNDUP('第四面（別紙）集計'!$E$5/2,0))=MAX($P$7:$P$306),ISNUMBER($N189),$P189=MAX($P$7:$P$306)),"代表&amp;最大",IF($P189=SMALL($P$7:$P$306,ROUNDUP('第四面（別紙）集計'!$E$5/2,0)),"代表",IF($P189=MAX($P$7:$P$306),"最大","")))</f>
        <v>#NUM!</v>
      </c>
      <c r="P189" s="23" t="str">
        <f t="shared" si="32"/>
        <v/>
      </c>
      <c r="Q189" s="24" t="e">
        <f t="shared" si="33"/>
        <v>#NUM!</v>
      </c>
      <c r="R189" s="24" t="e">
        <f t="shared" si="34"/>
        <v>#NUM!</v>
      </c>
      <c r="S189" s="24" t="e">
        <f t="shared" si="35"/>
        <v>#NUM!</v>
      </c>
      <c r="T189" s="24" t="e">
        <f t="shared" si="36"/>
        <v>#NUM!</v>
      </c>
      <c r="U189" s="24" t="e">
        <f t="shared" si="37"/>
        <v>#NUM!</v>
      </c>
      <c r="V189" s="24" t="e">
        <f t="shared" si="38"/>
        <v>#NUM!</v>
      </c>
      <c r="W189" s="24" t="e">
        <f t="shared" si="39"/>
        <v>#NUM!</v>
      </c>
      <c r="X189" s="24" t="e">
        <f t="shared" si="40"/>
        <v>#NUM!</v>
      </c>
      <c r="Y189" s="24" t="e">
        <f t="shared" si="41"/>
        <v>#NUM!</v>
      </c>
      <c r="Z189" s="24" t="e">
        <f t="shared" si="42"/>
        <v>#NUM!</v>
      </c>
      <c r="AA189" s="24" t="str">
        <f t="shared" si="43"/>
        <v/>
      </c>
      <c r="AD189" s="14" t="str">
        <f>IF(OR(G189=""),"",IF(G189&lt;=基準値!M$2=TRUE,"○","×"))</f>
        <v/>
      </c>
      <c r="AE189" s="14" t="str">
        <f>IF(OR(H189=""),"",IF(H189&lt;=基準値!N$2=TRUE,"○","×"))</f>
        <v/>
      </c>
    </row>
    <row r="190" spans="2:31" ht="14.25" customHeight="1" x14ac:dyDescent="0.15">
      <c r="B190" s="91">
        <v>184</v>
      </c>
      <c r="C190" s="38"/>
      <c r="D190" s="37"/>
      <c r="E190" s="37"/>
      <c r="F190" s="39"/>
      <c r="G190" s="40"/>
      <c r="H190" s="41"/>
      <c r="I190" s="42" t="str">
        <f t="shared" si="45"/>
        <v/>
      </c>
      <c r="J190" s="43"/>
      <c r="K190" s="44"/>
      <c r="L190" s="43"/>
      <c r="M190" s="44"/>
      <c r="N190" s="45" t="str">
        <f t="shared" si="44"/>
        <v/>
      </c>
      <c r="O190" s="79" t="e">
        <f>IF(AND(SMALL($P$7:$P$306,ROUNDUP('第四面（別紙）集計'!$E$5/2,0))=MAX($P$7:$P$306),ISNUMBER($N190),$P190=MAX($P$7:$P$306)),"代表&amp;最大",IF($P190=SMALL($P$7:$P$306,ROUNDUP('第四面（別紙）集計'!$E$5/2,0)),"代表",IF($P190=MAX($P$7:$P$306),"最大","")))</f>
        <v>#NUM!</v>
      </c>
      <c r="P190" s="23" t="str">
        <f t="shared" si="32"/>
        <v/>
      </c>
      <c r="Q190" s="24" t="e">
        <f t="shared" si="33"/>
        <v>#NUM!</v>
      </c>
      <c r="R190" s="24" t="e">
        <f t="shared" si="34"/>
        <v>#NUM!</v>
      </c>
      <c r="S190" s="24" t="e">
        <f t="shared" si="35"/>
        <v>#NUM!</v>
      </c>
      <c r="T190" s="24" t="e">
        <f t="shared" si="36"/>
        <v>#NUM!</v>
      </c>
      <c r="U190" s="24" t="e">
        <f t="shared" si="37"/>
        <v>#NUM!</v>
      </c>
      <c r="V190" s="24" t="e">
        <f t="shared" si="38"/>
        <v>#NUM!</v>
      </c>
      <c r="W190" s="24" t="e">
        <f t="shared" si="39"/>
        <v>#NUM!</v>
      </c>
      <c r="X190" s="24" t="e">
        <f t="shared" si="40"/>
        <v>#NUM!</v>
      </c>
      <c r="Y190" s="24" t="e">
        <f t="shared" si="41"/>
        <v>#NUM!</v>
      </c>
      <c r="Z190" s="24" t="e">
        <f t="shared" si="42"/>
        <v>#NUM!</v>
      </c>
      <c r="AA190" s="24" t="str">
        <f t="shared" si="43"/>
        <v/>
      </c>
      <c r="AD190" s="14" t="str">
        <f>IF(OR(G190=""),"",IF(G190&lt;=基準値!M$2=TRUE,"○","×"))</f>
        <v/>
      </c>
      <c r="AE190" s="14" t="str">
        <f>IF(OR(H190=""),"",IF(H190&lt;=基準値!N$2=TRUE,"○","×"))</f>
        <v/>
      </c>
    </row>
    <row r="191" spans="2:31" ht="14.25" customHeight="1" x14ac:dyDescent="0.15">
      <c r="B191" s="92">
        <v>185</v>
      </c>
      <c r="C191" s="38"/>
      <c r="D191" s="37"/>
      <c r="E191" s="37"/>
      <c r="F191" s="39"/>
      <c r="G191" s="40"/>
      <c r="H191" s="41"/>
      <c r="I191" s="42" t="str">
        <f t="shared" si="45"/>
        <v/>
      </c>
      <c r="J191" s="43"/>
      <c r="K191" s="44"/>
      <c r="L191" s="43"/>
      <c r="M191" s="44"/>
      <c r="N191" s="45" t="str">
        <f t="shared" si="44"/>
        <v/>
      </c>
      <c r="O191" s="79" t="e">
        <f>IF(AND(SMALL($P$7:$P$306,ROUNDUP('第四面（別紙）集計'!$E$5/2,0))=MAX($P$7:$P$306),ISNUMBER($N191),$P191=MAX($P$7:$P$306)),"代表&amp;最大",IF($P191=SMALL($P$7:$P$306,ROUNDUP('第四面（別紙）集計'!$E$5/2,0)),"代表",IF($P191=MAX($P$7:$P$306),"最大","")))</f>
        <v>#NUM!</v>
      </c>
      <c r="P191" s="23" t="str">
        <f t="shared" si="32"/>
        <v/>
      </c>
      <c r="Q191" s="24" t="e">
        <f t="shared" si="33"/>
        <v>#NUM!</v>
      </c>
      <c r="R191" s="24" t="e">
        <f t="shared" si="34"/>
        <v>#NUM!</v>
      </c>
      <c r="S191" s="24" t="e">
        <f t="shared" si="35"/>
        <v>#NUM!</v>
      </c>
      <c r="T191" s="24" t="e">
        <f t="shared" si="36"/>
        <v>#NUM!</v>
      </c>
      <c r="U191" s="24" t="e">
        <f t="shared" si="37"/>
        <v>#NUM!</v>
      </c>
      <c r="V191" s="24" t="e">
        <f t="shared" si="38"/>
        <v>#NUM!</v>
      </c>
      <c r="W191" s="24" t="e">
        <f t="shared" si="39"/>
        <v>#NUM!</v>
      </c>
      <c r="X191" s="24" t="e">
        <f t="shared" si="40"/>
        <v>#NUM!</v>
      </c>
      <c r="Y191" s="24" t="e">
        <f t="shared" si="41"/>
        <v>#NUM!</v>
      </c>
      <c r="Z191" s="24" t="e">
        <f t="shared" si="42"/>
        <v>#NUM!</v>
      </c>
      <c r="AA191" s="24" t="str">
        <f t="shared" si="43"/>
        <v/>
      </c>
      <c r="AD191" s="14" t="str">
        <f>IF(OR(G191=""),"",IF(G191&lt;=基準値!M$2=TRUE,"○","×"))</f>
        <v/>
      </c>
      <c r="AE191" s="14" t="str">
        <f>IF(OR(H191=""),"",IF(H191&lt;=基準値!N$2=TRUE,"○","×"))</f>
        <v/>
      </c>
    </row>
    <row r="192" spans="2:31" ht="14.25" customHeight="1" x14ac:dyDescent="0.15">
      <c r="B192" s="91">
        <v>186</v>
      </c>
      <c r="C192" s="38"/>
      <c r="D192" s="37"/>
      <c r="E192" s="37"/>
      <c r="F192" s="39"/>
      <c r="G192" s="40"/>
      <c r="H192" s="41"/>
      <c r="I192" s="42" t="str">
        <f t="shared" si="45"/>
        <v/>
      </c>
      <c r="J192" s="43"/>
      <c r="K192" s="44"/>
      <c r="L192" s="43"/>
      <c r="M192" s="44"/>
      <c r="N192" s="45" t="str">
        <f t="shared" si="44"/>
        <v/>
      </c>
      <c r="O192" s="79" t="e">
        <f>IF(AND(SMALL($P$7:$P$306,ROUNDUP('第四面（別紙）集計'!$E$5/2,0))=MAX($P$7:$P$306),ISNUMBER($N192),$P192=MAX($P$7:$P$306)),"代表&amp;最大",IF($P192=SMALL($P$7:$P$306,ROUNDUP('第四面（別紙）集計'!$E$5/2,0)),"代表",IF($P192=MAX($P$7:$P$306),"最大","")))</f>
        <v>#NUM!</v>
      </c>
      <c r="P192" s="23" t="str">
        <f t="shared" si="32"/>
        <v/>
      </c>
      <c r="Q192" s="24" t="e">
        <f t="shared" si="33"/>
        <v>#NUM!</v>
      </c>
      <c r="R192" s="24" t="e">
        <f t="shared" si="34"/>
        <v>#NUM!</v>
      </c>
      <c r="S192" s="24" t="e">
        <f t="shared" si="35"/>
        <v>#NUM!</v>
      </c>
      <c r="T192" s="24" t="e">
        <f t="shared" si="36"/>
        <v>#NUM!</v>
      </c>
      <c r="U192" s="24" t="e">
        <f t="shared" si="37"/>
        <v>#NUM!</v>
      </c>
      <c r="V192" s="24" t="e">
        <f t="shared" si="38"/>
        <v>#NUM!</v>
      </c>
      <c r="W192" s="24" t="e">
        <f t="shared" si="39"/>
        <v>#NUM!</v>
      </c>
      <c r="X192" s="24" t="e">
        <f t="shared" si="40"/>
        <v>#NUM!</v>
      </c>
      <c r="Y192" s="24" t="e">
        <f t="shared" si="41"/>
        <v>#NUM!</v>
      </c>
      <c r="Z192" s="24" t="e">
        <f t="shared" si="42"/>
        <v>#NUM!</v>
      </c>
      <c r="AA192" s="24" t="str">
        <f t="shared" si="43"/>
        <v/>
      </c>
      <c r="AD192" s="14" t="str">
        <f>IF(OR(G192=""),"",IF(G192&lt;=基準値!M$2=TRUE,"○","×"))</f>
        <v/>
      </c>
      <c r="AE192" s="14" t="str">
        <f>IF(OR(H192=""),"",IF(H192&lt;=基準値!N$2=TRUE,"○","×"))</f>
        <v/>
      </c>
    </row>
    <row r="193" spans="2:31" ht="14.25" customHeight="1" x14ac:dyDescent="0.15">
      <c r="B193" s="92">
        <v>187</v>
      </c>
      <c r="C193" s="38"/>
      <c r="D193" s="37"/>
      <c r="E193" s="37"/>
      <c r="F193" s="39"/>
      <c r="G193" s="40"/>
      <c r="H193" s="41"/>
      <c r="I193" s="42" t="str">
        <f t="shared" si="45"/>
        <v/>
      </c>
      <c r="J193" s="43"/>
      <c r="K193" s="44"/>
      <c r="L193" s="43"/>
      <c r="M193" s="44"/>
      <c r="N193" s="45" t="str">
        <f t="shared" si="44"/>
        <v/>
      </c>
      <c r="O193" s="79" t="e">
        <f>IF(AND(SMALL($P$7:$P$306,ROUNDUP('第四面（別紙）集計'!$E$5/2,0))=MAX($P$7:$P$306),ISNUMBER($N193),$P193=MAX($P$7:$P$306)),"代表&amp;最大",IF($P193=SMALL($P$7:$P$306,ROUNDUP('第四面（別紙）集計'!$E$5/2,0)),"代表",IF($P193=MAX($P$7:$P$306),"最大","")))</f>
        <v>#NUM!</v>
      </c>
      <c r="P193" s="23" t="str">
        <f t="shared" si="32"/>
        <v/>
      </c>
      <c r="Q193" s="24" t="e">
        <f t="shared" si="33"/>
        <v>#NUM!</v>
      </c>
      <c r="R193" s="24" t="e">
        <f t="shared" si="34"/>
        <v>#NUM!</v>
      </c>
      <c r="S193" s="24" t="e">
        <f t="shared" si="35"/>
        <v>#NUM!</v>
      </c>
      <c r="T193" s="24" t="e">
        <f t="shared" si="36"/>
        <v>#NUM!</v>
      </c>
      <c r="U193" s="24" t="e">
        <f t="shared" si="37"/>
        <v>#NUM!</v>
      </c>
      <c r="V193" s="24" t="e">
        <f t="shared" si="38"/>
        <v>#NUM!</v>
      </c>
      <c r="W193" s="24" t="e">
        <f t="shared" si="39"/>
        <v>#NUM!</v>
      </c>
      <c r="X193" s="24" t="e">
        <f t="shared" si="40"/>
        <v>#NUM!</v>
      </c>
      <c r="Y193" s="24" t="e">
        <f t="shared" si="41"/>
        <v>#NUM!</v>
      </c>
      <c r="Z193" s="24" t="e">
        <f t="shared" si="42"/>
        <v>#NUM!</v>
      </c>
      <c r="AA193" s="24" t="str">
        <f t="shared" si="43"/>
        <v/>
      </c>
      <c r="AD193" s="14" t="str">
        <f>IF(OR(G193=""),"",IF(G193&lt;=基準値!M$2=TRUE,"○","×"))</f>
        <v/>
      </c>
      <c r="AE193" s="14" t="str">
        <f>IF(OR(H193=""),"",IF(H193&lt;=基準値!N$2=TRUE,"○","×"))</f>
        <v/>
      </c>
    </row>
    <row r="194" spans="2:31" ht="14.25" customHeight="1" x14ac:dyDescent="0.15">
      <c r="B194" s="91">
        <v>188</v>
      </c>
      <c r="C194" s="38"/>
      <c r="D194" s="37"/>
      <c r="E194" s="37"/>
      <c r="F194" s="39"/>
      <c r="G194" s="40"/>
      <c r="H194" s="41"/>
      <c r="I194" s="42" t="str">
        <f t="shared" si="45"/>
        <v/>
      </c>
      <c r="J194" s="43"/>
      <c r="K194" s="44"/>
      <c r="L194" s="43"/>
      <c r="M194" s="44"/>
      <c r="N194" s="45" t="str">
        <f t="shared" si="44"/>
        <v/>
      </c>
      <c r="O194" s="79" t="e">
        <f>IF(AND(SMALL($P$7:$P$306,ROUNDUP('第四面（別紙）集計'!$E$5/2,0))=MAX($P$7:$P$306),ISNUMBER($N194),$P194=MAX($P$7:$P$306)),"代表&amp;最大",IF($P194=SMALL($P$7:$P$306,ROUNDUP('第四面（別紙）集計'!$E$5/2,0)),"代表",IF($P194=MAX($P$7:$P$306),"最大","")))</f>
        <v>#NUM!</v>
      </c>
      <c r="P194" s="23" t="str">
        <f t="shared" si="32"/>
        <v/>
      </c>
      <c r="Q194" s="24" t="e">
        <f t="shared" si="33"/>
        <v>#NUM!</v>
      </c>
      <c r="R194" s="24" t="e">
        <f t="shared" si="34"/>
        <v>#NUM!</v>
      </c>
      <c r="S194" s="24" t="e">
        <f t="shared" si="35"/>
        <v>#NUM!</v>
      </c>
      <c r="T194" s="24" t="e">
        <f t="shared" si="36"/>
        <v>#NUM!</v>
      </c>
      <c r="U194" s="24" t="e">
        <f t="shared" si="37"/>
        <v>#NUM!</v>
      </c>
      <c r="V194" s="24" t="e">
        <f t="shared" si="38"/>
        <v>#NUM!</v>
      </c>
      <c r="W194" s="24" t="e">
        <f t="shared" si="39"/>
        <v>#NUM!</v>
      </c>
      <c r="X194" s="24" t="e">
        <f t="shared" si="40"/>
        <v>#NUM!</v>
      </c>
      <c r="Y194" s="24" t="e">
        <f t="shared" si="41"/>
        <v>#NUM!</v>
      </c>
      <c r="Z194" s="24" t="e">
        <f t="shared" si="42"/>
        <v>#NUM!</v>
      </c>
      <c r="AA194" s="24" t="str">
        <f t="shared" si="43"/>
        <v/>
      </c>
      <c r="AD194" s="14" t="str">
        <f>IF(OR(G194=""),"",IF(G194&lt;=基準値!M$2=TRUE,"○","×"))</f>
        <v/>
      </c>
      <c r="AE194" s="14" t="str">
        <f>IF(OR(H194=""),"",IF(H194&lt;=基準値!N$2=TRUE,"○","×"))</f>
        <v/>
      </c>
    </row>
    <row r="195" spans="2:31" ht="14.25" customHeight="1" x14ac:dyDescent="0.15">
      <c r="B195" s="92">
        <v>189</v>
      </c>
      <c r="C195" s="38"/>
      <c r="D195" s="37"/>
      <c r="E195" s="37"/>
      <c r="F195" s="39"/>
      <c r="G195" s="40"/>
      <c r="H195" s="41"/>
      <c r="I195" s="42" t="str">
        <f t="shared" si="45"/>
        <v/>
      </c>
      <c r="J195" s="43"/>
      <c r="K195" s="44"/>
      <c r="L195" s="43"/>
      <c r="M195" s="44"/>
      <c r="N195" s="45" t="str">
        <f t="shared" si="44"/>
        <v/>
      </c>
      <c r="O195" s="79" t="e">
        <f>IF(AND(SMALL($P$7:$P$306,ROUNDUP('第四面（別紙）集計'!$E$5/2,0))=MAX($P$7:$P$306),ISNUMBER($N195),$P195=MAX($P$7:$P$306)),"代表&amp;最大",IF($P195=SMALL($P$7:$P$306,ROUNDUP('第四面（別紙）集計'!$E$5/2,0)),"代表",IF($P195=MAX($P$7:$P$306),"最大","")))</f>
        <v>#NUM!</v>
      </c>
      <c r="P195" s="23" t="str">
        <f t="shared" si="32"/>
        <v/>
      </c>
      <c r="Q195" s="24" t="e">
        <f t="shared" si="33"/>
        <v>#NUM!</v>
      </c>
      <c r="R195" s="24" t="e">
        <f t="shared" si="34"/>
        <v>#NUM!</v>
      </c>
      <c r="S195" s="24" t="e">
        <f t="shared" si="35"/>
        <v>#NUM!</v>
      </c>
      <c r="T195" s="24" t="e">
        <f t="shared" si="36"/>
        <v>#NUM!</v>
      </c>
      <c r="U195" s="24" t="e">
        <f t="shared" si="37"/>
        <v>#NUM!</v>
      </c>
      <c r="V195" s="24" t="e">
        <f t="shared" si="38"/>
        <v>#NUM!</v>
      </c>
      <c r="W195" s="24" t="e">
        <f t="shared" si="39"/>
        <v>#NUM!</v>
      </c>
      <c r="X195" s="24" t="e">
        <f t="shared" si="40"/>
        <v>#NUM!</v>
      </c>
      <c r="Y195" s="24" t="e">
        <f t="shared" si="41"/>
        <v>#NUM!</v>
      </c>
      <c r="Z195" s="24" t="e">
        <f t="shared" si="42"/>
        <v>#NUM!</v>
      </c>
      <c r="AA195" s="24" t="str">
        <f t="shared" si="43"/>
        <v/>
      </c>
      <c r="AD195" s="14" t="str">
        <f>IF(OR(G195=""),"",IF(G195&lt;=基準値!M$2=TRUE,"○","×"))</f>
        <v/>
      </c>
      <c r="AE195" s="14" t="str">
        <f>IF(OR(H195=""),"",IF(H195&lt;=基準値!N$2=TRUE,"○","×"))</f>
        <v/>
      </c>
    </row>
    <row r="196" spans="2:31" ht="14.25" customHeight="1" x14ac:dyDescent="0.15">
      <c r="B196" s="91">
        <v>190</v>
      </c>
      <c r="C196" s="38"/>
      <c r="D196" s="37"/>
      <c r="E196" s="37"/>
      <c r="F196" s="39"/>
      <c r="G196" s="40"/>
      <c r="H196" s="41"/>
      <c r="I196" s="42" t="str">
        <f t="shared" si="45"/>
        <v/>
      </c>
      <c r="J196" s="43"/>
      <c r="K196" s="44"/>
      <c r="L196" s="43"/>
      <c r="M196" s="44"/>
      <c r="N196" s="45" t="str">
        <f t="shared" si="44"/>
        <v/>
      </c>
      <c r="O196" s="79" t="e">
        <f>IF(AND(SMALL($P$7:$P$306,ROUNDUP('第四面（別紙）集計'!$E$5/2,0))=MAX($P$7:$P$306),ISNUMBER($N196),$P196=MAX($P$7:$P$306)),"代表&amp;最大",IF($P196=SMALL($P$7:$P$306,ROUNDUP('第四面（別紙）集計'!$E$5/2,0)),"代表",IF($P196=MAX($P$7:$P$306),"最大","")))</f>
        <v>#NUM!</v>
      </c>
      <c r="P196" s="23" t="str">
        <f t="shared" si="32"/>
        <v/>
      </c>
      <c r="Q196" s="24" t="e">
        <f t="shared" si="33"/>
        <v>#NUM!</v>
      </c>
      <c r="R196" s="24" t="e">
        <f t="shared" si="34"/>
        <v>#NUM!</v>
      </c>
      <c r="S196" s="24" t="e">
        <f t="shared" si="35"/>
        <v>#NUM!</v>
      </c>
      <c r="T196" s="24" t="e">
        <f t="shared" si="36"/>
        <v>#NUM!</v>
      </c>
      <c r="U196" s="24" t="e">
        <f t="shared" si="37"/>
        <v>#NUM!</v>
      </c>
      <c r="V196" s="24" t="e">
        <f t="shared" si="38"/>
        <v>#NUM!</v>
      </c>
      <c r="W196" s="24" t="e">
        <f t="shared" si="39"/>
        <v>#NUM!</v>
      </c>
      <c r="X196" s="24" t="e">
        <f t="shared" si="40"/>
        <v>#NUM!</v>
      </c>
      <c r="Y196" s="24" t="e">
        <f t="shared" si="41"/>
        <v>#NUM!</v>
      </c>
      <c r="Z196" s="24" t="e">
        <f t="shared" si="42"/>
        <v>#NUM!</v>
      </c>
      <c r="AA196" s="24" t="str">
        <f t="shared" si="43"/>
        <v/>
      </c>
      <c r="AD196" s="14" t="str">
        <f>IF(OR(G196=""),"",IF(G196&lt;=基準値!M$2=TRUE,"○","×"))</f>
        <v/>
      </c>
      <c r="AE196" s="14" t="str">
        <f>IF(OR(H196=""),"",IF(H196&lt;=基準値!N$2=TRUE,"○","×"))</f>
        <v/>
      </c>
    </row>
    <row r="197" spans="2:31" ht="14.25" customHeight="1" x14ac:dyDescent="0.15">
      <c r="B197" s="92">
        <v>191</v>
      </c>
      <c r="C197" s="38"/>
      <c r="D197" s="37"/>
      <c r="E197" s="37"/>
      <c r="F197" s="39"/>
      <c r="G197" s="40"/>
      <c r="H197" s="41"/>
      <c r="I197" s="42" t="str">
        <f t="shared" si="45"/>
        <v/>
      </c>
      <c r="J197" s="43"/>
      <c r="K197" s="44"/>
      <c r="L197" s="43"/>
      <c r="M197" s="44"/>
      <c r="N197" s="45" t="str">
        <f t="shared" si="44"/>
        <v/>
      </c>
      <c r="O197" s="79" t="e">
        <f>IF(AND(SMALL($P$7:$P$306,ROUNDUP('第四面（別紙）集計'!$E$5/2,0))=MAX($P$7:$P$306),ISNUMBER($N197),$P197=MAX($P$7:$P$306)),"代表&amp;最大",IF($P197=SMALL($P$7:$P$306,ROUNDUP('第四面（別紙）集計'!$E$5/2,0)),"代表",IF($P197=MAX($P$7:$P$306),"最大","")))</f>
        <v>#NUM!</v>
      </c>
      <c r="P197" s="23" t="str">
        <f t="shared" si="32"/>
        <v/>
      </c>
      <c r="Q197" s="24" t="e">
        <f t="shared" si="33"/>
        <v>#NUM!</v>
      </c>
      <c r="R197" s="24" t="e">
        <f t="shared" si="34"/>
        <v>#NUM!</v>
      </c>
      <c r="S197" s="24" t="e">
        <f t="shared" si="35"/>
        <v>#NUM!</v>
      </c>
      <c r="T197" s="24" t="e">
        <f t="shared" si="36"/>
        <v>#NUM!</v>
      </c>
      <c r="U197" s="24" t="e">
        <f t="shared" si="37"/>
        <v>#NUM!</v>
      </c>
      <c r="V197" s="24" t="e">
        <f t="shared" si="38"/>
        <v>#NUM!</v>
      </c>
      <c r="W197" s="24" t="e">
        <f t="shared" si="39"/>
        <v>#NUM!</v>
      </c>
      <c r="X197" s="24" t="e">
        <f t="shared" si="40"/>
        <v>#NUM!</v>
      </c>
      <c r="Y197" s="24" t="e">
        <f t="shared" si="41"/>
        <v>#NUM!</v>
      </c>
      <c r="Z197" s="24" t="e">
        <f t="shared" si="42"/>
        <v>#NUM!</v>
      </c>
      <c r="AA197" s="24" t="str">
        <f t="shared" si="43"/>
        <v/>
      </c>
      <c r="AD197" s="14" t="str">
        <f>IF(OR(G197=""),"",IF(G197&lt;=基準値!M$2=TRUE,"○","×"))</f>
        <v/>
      </c>
      <c r="AE197" s="14" t="str">
        <f>IF(OR(H197=""),"",IF(H197&lt;=基準値!N$2=TRUE,"○","×"))</f>
        <v/>
      </c>
    </row>
    <row r="198" spans="2:31" ht="14.25" customHeight="1" x14ac:dyDescent="0.15">
      <c r="B198" s="91">
        <v>192</v>
      </c>
      <c r="C198" s="38"/>
      <c r="D198" s="37"/>
      <c r="E198" s="37"/>
      <c r="F198" s="39"/>
      <c r="G198" s="40"/>
      <c r="H198" s="41"/>
      <c r="I198" s="42" t="str">
        <f t="shared" si="45"/>
        <v/>
      </c>
      <c r="J198" s="43"/>
      <c r="K198" s="44"/>
      <c r="L198" s="43"/>
      <c r="M198" s="44"/>
      <c r="N198" s="45" t="str">
        <f t="shared" si="44"/>
        <v/>
      </c>
      <c r="O198" s="79" t="e">
        <f>IF(AND(SMALL($P$7:$P$306,ROUNDUP('第四面（別紙）集計'!$E$5/2,0))=MAX($P$7:$P$306),ISNUMBER($N198),$P198=MAX($P$7:$P$306)),"代表&amp;最大",IF($P198=SMALL($P$7:$P$306,ROUNDUP('第四面（別紙）集計'!$E$5/2,0)),"代表",IF($P198=MAX($P$7:$P$306),"最大","")))</f>
        <v>#NUM!</v>
      </c>
      <c r="P198" s="23" t="str">
        <f t="shared" si="32"/>
        <v/>
      </c>
      <c r="Q198" s="24" t="e">
        <f t="shared" si="33"/>
        <v>#NUM!</v>
      </c>
      <c r="R198" s="24" t="e">
        <f t="shared" si="34"/>
        <v>#NUM!</v>
      </c>
      <c r="S198" s="24" t="e">
        <f t="shared" si="35"/>
        <v>#NUM!</v>
      </c>
      <c r="T198" s="24" t="e">
        <f t="shared" si="36"/>
        <v>#NUM!</v>
      </c>
      <c r="U198" s="24" t="e">
        <f t="shared" si="37"/>
        <v>#NUM!</v>
      </c>
      <c r="V198" s="24" t="e">
        <f t="shared" si="38"/>
        <v>#NUM!</v>
      </c>
      <c r="W198" s="24" t="e">
        <f t="shared" si="39"/>
        <v>#NUM!</v>
      </c>
      <c r="X198" s="24" t="e">
        <f t="shared" si="40"/>
        <v>#NUM!</v>
      </c>
      <c r="Y198" s="24" t="e">
        <f t="shared" si="41"/>
        <v>#NUM!</v>
      </c>
      <c r="Z198" s="24" t="e">
        <f t="shared" si="42"/>
        <v>#NUM!</v>
      </c>
      <c r="AA198" s="24" t="str">
        <f t="shared" si="43"/>
        <v/>
      </c>
      <c r="AD198" s="14" t="str">
        <f>IF(OR(G198=""),"",IF(G198&lt;=基準値!M$2=TRUE,"○","×"))</f>
        <v/>
      </c>
      <c r="AE198" s="14" t="str">
        <f>IF(OR(H198=""),"",IF(H198&lt;=基準値!N$2=TRUE,"○","×"))</f>
        <v/>
      </c>
    </row>
    <row r="199" spans="2:31" ht="14.25" customHeight="1" x14ac:dyDescent="0.15">
      <c r="B199" s="92">
        <v>193</v>
      </c>
      <c r="C199" s="38"/>
      <c r="D199" s="37"/>
      <c r="E199" s="37"/>
      <c r="F199" s="39"/>
      <c r="G199" s="40"/>
      <c r="H199" s="41"/>
      <c r="I199" s="42" t="str">
        <f t="shared" si="45"/>
        <v/>
      </c>
      <c r="J199" s="43"/>
      <c r="K199" s="44"/>
      <c r="L199" s="43"/>
      <c r="M199" s="44"/>
      <c r="N199" s="45" t="str">
        <f t="shared" si="44"/>
        <v/>
      </c>
      <c r="O199" s="79" t="e">
        <f>IF(AND(SMALL($P$7:$P$306,ROUNDUP('第四面（別紙）集計'!$E$5/2,0))=MAX($P$7:$P$306),ISNUMBER($N199),$P199=MAX($P$7:$P$306)),"代表&amp;最大",IF($P199=SMALL($P$7:$P$306,ROUNDUP('第四面（別紙）集計'!$E$5/2,0)),"代表",IF($P199=MAX($P$7:$P$306),"最大","")))</f>
        <v>#NUM!</v>
      </c>
      <c r="P199" s="23" t="str">
        <f t="shared" si="32"/>
        <v/>
      </c>
      <c r="Q199" s="24" t="e">
        <f t="shared" si="33"/>
        <v>#NUM!</v>
      </c>
      <c r="R199" s="24" t="e">
        <f t="shared" si="34"/>
        <v>#NUM!</v>
      </c>
      <c r="S199" s="24" t="e">
        <f t="shared" si="35"/>
        <v>#NUM!</v>
      </c>
      <c r="T199" s="24" t="e">
        <f t="shared" si="36"/>
        <v>#NUM!</v>
      </c>
      <c r="U199" s="24" t="e">
        <f t="shared" si="37"/>
        <v>#NUM!</v>
      </c>
      <c r="V199" s="24" t="e">
        <f t="shared" si="38"/>
        <v>#NUM!</v>
      </c>
      <c r="W199" s="24" t="e">
        <f t="shared" si="39"/>
        <v>#NUM!</v>
      </c>
      <c r="X199" s="24" t="e">
        <f t="shared" si="40"/>
        <v>#NUM!</v>
      </c>
      <c r="Y199" s="24" t="e">
        <f t="shared" si="41"/>
        <v>#NUM!</v>
      </c>
      <c r="Z199" s="24" t="e">
        <f t="shared" si="42"/>
        <v>#NUM!</v>
      </c>
      <c r="AA199" s="24" t="str">
        <f t="shared" si="43"/>
        <v/>
      </c>
      <c r="AD199" s="14" t="str">
        <f>IF(OR(G199=""),"",IF(G199&lt;=基準値!M$2=TRUE,"○","×"))</f>
        <v/>
      </c>
      <c r="AE199" s="14" t="str">
        <f>IF(OR(H199=""),"",IF(H199&lt;=基準値!N$2=TRUE,"○","×"))</f>
        <v/>
      </c>
    </row>
    <row r="200" spans="2:31" ht="14.25" customHeight="1" x14ac:dyDescent="0.15">
      <c r="B200" s="91">
        <v>194</v>
      </c>
      <c r="C200" s="38"/>
      <c r="D200" s="37"/>
      <c r="E200" s="37"/>
      <c r="F200" s="39"/>
      <c r="G200" s="40"/>
      <c r="H200" s="41"/>
      <c r="I200" s="42" t="str">
        <f t="shared" si="45"/>
        <v/>
      </c>
      <c r="J200" s="43"/>
      <c r="K200" s="44"/>
      <c r="L200" s="43"/>
      <c r="M200" s="44"/>
      <c r="N200" s="45" t="str">
        <f t="shared" si="44"/>
        <v/>
      </c>
      <c r="O200" s="79" t="e">
        <f>IF(AND(SMALL($P$7:$P$306,ROUNDUP('第四面（別紙）集計'!$E$5/2,0))=MAX($P$7:$P$306),ISNUMBER($N200),$P200=MAX($P$7:$P$306)),"代表&amp;最大",IF($P200=SMALL($P$7:$P$306,ROUNDUP('第四面（別紙）集計'!$E$5/2,0)),"代表",IF($P200=MAX($P$7:$P$306),"最大","")))</f>
        <v>#NUM!</v>
      </c>
      <c r="P200" s="23" t="str">
        <f t="shared" ref="P200:P263" si="46">IF($M200="","",$L200/$M200)</f>
        <v/>
      </c>
      <c r="Q200" s="24" t="e">
        <f t="shared" ref="Q200:Q263" si="47">IF(OR($O200="代表",$O200="代表&amp;最大"),$G200,"")</f>
        <v>#NUM!</v>
      </c>
      <c r="R200" s="24" t="e">
        <f t="shared" ref="R200:R263" si="48">IF($Q200=SMALL($Q$7:$Q$306,ROUNDUP(COUNT($Q$7:$Q$306)/2,0)),"代表","")</f>
        <v>#NUM!</v>
      </c>
      <c r="S200" s="24" t="e">
        <f t="shared" ref="S200:S263" si="49">IF($R200="","",$H200)</f>
        <v>#NUM!</v>
      </c>
      <c r="T200" s="24" t="e">
        <f t="shared" ref="T200:T263" si="50">IF($S200=SMALL($S$7:$S$306,ROUNDUP(COUNT($S$7:$S$306)/2,0)),"代表","")</f>
        <v>#NUM!</v>
      </c>
      <c r="U200" s="24" t="e">
        <f t="shared" ref="U200:U263" si="51">IF($T200="","",$F200)</f>
        <v>#NUM!</v>
      </c>
      <c r="V200" s="24" t="e">
        <f t="shared" ref="V200:V263" si="52">IF(OR($O200="最大",$O200="代表&amp;最大"),$G200,"")</f>
        <v>#NUM!</v>
      </c>
      <c r="W200" s="24" t="e">
        <f t="shared" ref="W200:W263" si="53">IF($V200=MAX($V$7:$V$306),"最大","")</f>
        <v>#NUM!</v>
      </c>
      <c r="X200" s="24" t="e">
        <f t="shared" ref="X200:X263" si="54">IF($W200="","",$H200)</f>
        <v>#NUM!</v>
      </c>
      <c r="Y200" s="24" t="e">
        <f t="shared" ref="Y200:Y263" si="55">IF($X200=MAX($X$7:$X$306),"最大","")</f>
        <v>#NUM!</v>
      </c>
      <c r="Z200" s="24" t="e">
        <f t="shared" ref="Z200:Z263" si="56">IF($Y200="","",$F200)</f>
        <v>#NUM!</v>
      </c>
      <c r="AA200" s="24" t="str">
        <f t="shared" ref="AA200:AA263" si="57">IF($D200="","",$D200)</f>
        <v/>
      </c>
      <c r="AD200" s="14" t="str">
        <f>IF(OR(G200=""),"",IF(G200&lt;=基準値!M$2=TRUE,"○","×"))</f>
        <v/>
      </c>
      <c r="AE200" s="14" t="str">
        <f>IF(OR(H200=""),"",IF(H200&lt;=基準値!N$2=TRUE,"○","×"))</f>
        <v/>
      </c>
    </row>
    <row r="201" spans="2:31" ht="14.25" customHeight="1" x14ac:dyDescent="0.15">
      <c r="B201" s="92">
        <v>195</v>
      </c>
      <c r="C201" s="38"/>
      <c r="D201" s="37"/>
      <c r="E201" s="37"/>
      <c r="F201" s="39"/>
      <c r="G201" s="40"/>
      <c r="H201" s="41"/>
      <c r="I201" s="42" t="str">
        <f t="shared" si="45"/>
        <v/>
      </c>
      <c r="J201" s="43"/>
      <c r="K201" s="44"/>
      <c r="L201" s="43"/>
      <c r="M201" s="44"/>
      <c r="N201" s="45" t="str">
        <f t="shared" si="44"/>
        <v/>
      </c>
      <c r="O201" s="79" t="e">
        <f>IF(AND(SMALL($P$7:$P$306,ROUNDUP('第四面（別紙）集計'!$E$5/2,0))=MAX($P$7:$P$306),ISNUMBER($N201),$P201=MAX($P$7:$P$306)),"代表&amp;最大",IF($P201=SMALL($P$7:$P$306,ROUNDUP('第四面（別紙）集計'!$E$5/2,0)),"代表",IF($P201=MAX($P$7:$P$306),"最大","")))</f>
        <v>#NUM!</v>
      </c>
      <c r="P201" s="23" t="str">
        <f t="shared" si="46"/>
        <v/>
      </c>
      <c r="Q201" s="24" t="e">
        <f t="shared" si="47"/>
        <v>#NUM!</v>
      </c>
      <c r="R201" s="24" t="e">
        <f t="shared" si="48"/>
        <v>#NUM!</v>
      </c>
      <c r="S201" s="24" t="e">
        <f t="shared" si="49"/>
        <v>#NUM!</v>
      </c>
      <c r="T201" s="24" t="e">
        <f t="shared" si="50"/>
        <v>#NUM!</v>
      </c>
      <c r="U201" s="24" t="e">
        <f t="shared" si="51"/>
        <v>#NUM!</v>
      </c>
      <c r="V201" s="24" t="e">
        <f t="shared" si="52"/>
        <v>#NUM!</v>
      </c>
      <c r="W201" s="24" t="e">
        <f t="shared" si="53"/>
        <v>#NUM!</v>
      </c>
      <c r="X201" s="24" t="e">
        <f t="shared" si="54"/>
        <v>#NUM!</v>
      </c>
      <c r="Y201" s="24" t="e">
        <f t="shared" si="55"/>
        <v>#NUM!</v>
      </c>
      <c r="Z201" s="24" t="e">
        <f t="shared" si="56"/>
        <v>#NUM!</v>
      </c>
      <c r="AA201" s="24" t="str">
        <f t="shared" si="57"/>
        <v/>
      </c>
      <c r="AD201" s="14" t="str">
        <f>IF(OR(G201=""),"",IF(G201&lt;=基準値!M$2=TRUE,"○","×"))</f>
        <v/>
      </c>
      <c r="AE201" s="14" t="str">
        <f>IF(OR(H201=""),"",IF(H201&lt;=基準値!N$2=TRUE,"○","×"))</f>
        <v/>
      </c>
    </row>
    <row r="202" spans="2:31" ht="14.25" customHeight="1" x14ac:dyDescent="0.15">
      <c r="B202" s="91">
        <v>196</v>
      </c>
      <c r="C202" s="38"/>
      <c r="D202" s="37"/>
      <c r="E202" s="37"/>
      <c r="F202" s="39"/>
      <c r="G202" s="40"/>
      <c r="H202" s="41"/>
      <c r="I202" s="42" t="str">
        <f t="shared" si="45"/>
        <v/>
      </c>
      <c r="J202" s="43"/>
      <c r="K202" s="44"/>
      <c r="L202" s="43"/>
      <c r="M202" s="44"/>
      <c r="N202" s="45" t="str">
        <f t="shared" si="44"/>
        <v/>
      </c>
      <c r="O202" s="79" t="e">
        <f>IF(AND(SMALL($P$7:$P$306,ROUNDUP('第四面（別紙）集計'!$E$5/2,0))=MAX($P$7:$P$306),ISNUMBER($N202),$P202=MAX($P$7:$P$306)),"代表&amp;最大",IF($P202=SMALL($P$7:$P$306,ROUNDUP('第四面（別紙）集計'!$E$5/2,0)),"代表",IF($P202=MAX($P$7:$P$306),"最大","")))</f>
        <v>#NUM!</v>
      </c>
      <c r="P202" s="23" t="str">
        <f t="shared" si="46"/>
        <v/>
      </c>
      <c r="Q202" s="24" t="e">
        <f t="shared" si="47"/>
        <v>#NUM!</v>
      </c>
      <c r="R202" s="24" t="e">
        <f t="shared" si="48"/>
        <v>#NUM!</v>
      </c>
      <c r="S202" s="24" t="e">
        <f t="shared" si="49"/>
        <v>#NUM!</v>
      </c>
      <c r="T202" s="24" t="e">
        <f t="shared" si="50"/>
        <v>#NUM!</v>
      </c>
      <c r="U202" s="24" t="e">
        <f t="shared" si="51"/>
        <v>#NUM!</v>
      </c>
      <c r="V202" s="24" t="e">
        <f t="shared" si="52"/>
        <v>#NUM!</v>
      </c>
      <c r="W202" s="24" t="e">
        <f t="shared" si="53"/>
        <v>#NUM!</v>
      </c>
      <c r="X202" s="24" t="e">
        <f t="shared" si="54"/>
        <v>#NUM!</v>
      </c>
      <c r="Y202" s="24" t="e">
        <f t="shared" si="55"/>
        <v>#NUM!</v>
      </c>
      <c r="Z202" s="24" t="e">
        <f t="shared" si="56"/>
        <v>#NUM!</v>
      </c>
      <c r="AA202" s="24" t="str">
        <f t="shared" si="57"/>
        <v/>
      </c>
      <c r="AD202" s="14" t="str">
        <f>IF(OR(G202=""),"",IF(G202&lt;=基準値!M$2=TRUE,"○","×"))</f>
        <v/>
      </c>
      <c r="AE202" s="14" t="str">
        <f>IF(OR(H202=""),"",IF(H202&lt;=基準値!N$2=TRUE,"○","×"))</f>
        <v/>
      </c>
    </row>
    <row r="203" spans="2:31" ht="14.25" customHeight="1" x14ac:dyDescent="0.15">
      <c r="B203" s="92">
        <v>197</v>
      </c>
      <c r="C203" s="38"/>
      <c r="D203" s="37"/>
      <c r="E203" s="37"/>
      <c r="F203" s="39"/>
      <c r="G203" s="40"/>
      <c r="H203" s="41"/>
      <c r="I203" s="42" t="str">
        <f t="shared" si="45"/>
        <v/>
      </c>
      <c r="J203" s="43"/>
      <c r="K203" s="44"/>
      <c r="L203" s="43"/>
      <c r="M203" s="44"/>
      <c r="N203" s="45" t="str">
        <f t="shared" ref="N203:N266" si="58">IF($M203="","",ROUNDUP($L203/$M203,2))</f>
        <v/>
      </c>
      <c r="O203" s="79" t="e">
        <f>IF(AND(SMALL($P$7:$P$306,ROUNDUP('第四面（別紙）集計'!$E$5/2,0))=MAX($P$7:$P$306),ISNUMBER($N203),$P203=MAX($P$7:$P$306)),"代表&amp;最大",IF($P203=SMALL($P$7:$P$306,ROUNDUP('第四面（別紙）集計'!$E$5/2,0)),"代表",IF($P203=MAX($P$7:$P$306),"最大","")))</f>
        <v>#NUM!</v>
      </c>
      <c r="P203" s="23" t="str">
        <f t="shared" si="46"/>
        <v/>
      </c>
      <c r="Q203" s="24" t="e">
        <f t="shared" si="47"/>
        <v>#NUM!</v>
      </c>
      <c r="R203" s="24" t="e">
        <f t="shared" si="48"/>
        <v>#NUM!</v>
      </c>
      <c r="S203" s="24" t="e">
        <f t="shared" si="49"/>
        <v>#NUM!</v>
      </c>
      <c r="T203" s="24" t="e">
        <f t="shared" si="50"/>
        <v>#NUM!</v>
      </c>
      <c r="U203" s="24" t="e">
        <f t="shared" si="51"/>
        <v>#NUM!</v>
      </c>
      <c r="V203" s="24" t="e">
        <f t="shared" si="52"/>
        <v>#NUM!</v>
      </c>
      <c r="W203" s="24" t="e">
        <f t="shared" si="53"/>
        <v>#NUM!</v>
      </c>
      <c r="X203" s="24" t="e">
        <f t="shared" si="54"/>
        <v>#NUM!</v>
      </c>
      <c r="Y203" s="24" t="e">
        <f t="shared" si="55"/>
        <v>#NUM!</v>
      </c>
      <c r="Z203" s="24" t="e">
        <f t="shared" si="56"/>
        <v>#NUM!</v>
      </c>
      <c r="AA203" s="24" t="str">
        <f t="shared" si="57"/>
        <v/>
      </c>
      <c r="AD203" s="14" t="str">
        <f>IF(OR(G203=""),"",IF(G203&lt;=基準値!M$2=TRUE,"○","×"))</f>
        <v/>
      </c>
      <c r="AE203" s="14" t="str">
        <f>IF(OR(H203=""),"",IF(H203&lt;=基準値!N$2=TRUE,"○","×"))</f>
        <v/>
      </c>
    </row>
    <row r="204" spans="2:31" ht="14.25" customHeight="1" x14ac:dyDescent="0.15">
      <c r="B204" s="91">
        <v>198</v>
      </c>
      <c r="C204" s="38"/>
      <c r="D204" s="37"/>
      <c r="E204" s="37"/>
      <c r="F204" s="39"/>
      <c r="G204" s="40"/>
      <c r="H204" s="41"/>
      <c r="I204" s="42" t="str">
        <f t="shared" si="45"/>
        <v/>
      </c>
      <c r="J204" s="43"/>
      <c r="K204" s="44"/>
      <c r="L204" s="43"/>
      <c r="M204" s="44"/>
      <c r="N204" s="45" t="str">
        <f t="shared" si="58"/>
        <v/>
      </c>
      <c r="O204" s="79" t="e">
        <f>IF(AND(SMALL($P$7:$P$306,ROUNDUP('第四面（別紙）集計'!$E$5/2,0))=MAX($P$7:$P$306),ISNUMBER($N204),$P204=MAX($P$7:$P$306)),"代表&amp;最大",IF($P204=SMALL($P$7:$P$306,ROUNDUP('第四面（別紙）集計'!$E$5/2,0)),"代表",IF($P204=MAX($P$7:$P$306),"最大","")))</f>
        <v>#NUM!</v>
      </c>
      <c r="P204" s="23" t="str">
        <f t="shared" si="46"/>
        <v/>
      </c>
      <c r="Q204" s="24" t="e">
        <f t="shared" si="47"/>
        <v>#NUM!</v>
      </c>
      <c r="R204" s="24" t="e">
        <f t="shared" si="48"/>
        <v>#NUM!</v>
      </c>
      <c r="S204" s="24" t="e">
        <f t="shared" si="49"/>
        <v>#NUM!</v>
      </c>
      <c r="T204" s="24" t="e">
        <f t="shared" si="50"/>
        <v>#NUM!</v>
      </c>
      <c r="U204" s="24" t="e">
        <f t="shared" si="51"/>
        <v>#NUM!</v>
      </c>
      <c r="V204" s="24" t="e">
        <f t="shared" si="52"/>
        <v>#NUM!</v>
      </c>
      <c r="W204" s="24" t="e">
        <f t="shared" si="53"/>
        <v>#NUM!</v>
      </c>
      <c r="X204" s="24" t="e">
        <f t="shared" si="54"/>
        <v>#NUM!</v>
      </c>
      <c r="Y204" s="24" t="e">
        <f t="shared" si="55"/>
        <v>#NUM!</v>
      </c>
      <c r="Z204" s="24" t="e">
        <f t="shared" si="56"/>
        <v>#NUM!</v>
      </c>
      <c r="AA204" s="24" t="str">
        <f t="shared" si="57"/>
        <v/>
      </c>
      <c r="AD204" s="14" t="str">
        <f>IF(OR(G204=""),"",IF(G204&lt;=基準値!M$2=TRUE,"○","×"))</f>
        <v/>
      </c>
      <c r="AE204" s="14" t="str">
        <f>IF(OR(H204=""),"",IF(H204&lt;=基準値!N$2=TRUE,"○","×"))</f>
        <v/>
      </c>
    </row>
    <row r="205" spans="2:31" ht="14.25" customHeight="1" x14ac:dyDescent="0.15">
      <c r="B205" s="92">
        <v>199</v>
      </c>
      <c r="C205" s="38"/>
      <c r="D205" s="37"/>
      <c r="E205" s="37"/>
      <c r="F205" s="39"/>
      <c r="G205" s="40"/>
      <c r="H205" s="41"/>
      <c r="I205" s="42" t="str">
        <f t="shared" si="45"/>
        <v/>
      </c>
      <c r="J205" s="43"/>
      <c r="K205" s="44"/>
      <c r="L205" s="43"/>
      <c r="M205" s="44"/>
      <c r="N205" s="45" t="str">
        <f t="shared" si="58"/>
        <v/>
      </c>
      <c r="O205" s="79" t="e">
        <f>IF(AND(SMALL($P$7:$P$306,ROUNDUP('第四面（別紙）集計'!$E$5/2,0))=MAX($P$7:$P$306),ISNUMBER($N205),$P205=MAX($P$7:$P$306)),"代表&amp;最大",IF($P205=SMALL($P$7:$P$306,ROUNDUP('第四面（別紙）集計'!$E$5/2,0)),"代表",IF($P205=MAX($P$7:$P$306),"最大","")))</f>
        <v>#NUM!</v>
      </c>
      <c r="P205" s="23" t="str">
        <f t="shared" si="46"/>
        <v/>
      </c>
      <c r="Q205" s="24" t="e">
        <f t="shared" si="47"/>
        <v>#NUM!</v>
      </c>
      <c r="R205" s="24" t="e">
        <f t="shared" si="48"/>
        <v>#NUM!</v>
      </c>
      <c r="S205" s="24" t="e">
        <f t="shared" si="49"/>
        <v>#NUM!</v>
      </c>
      <c r="T205" s="24" t="e">
        <f t="shared" si="50"/>
        <v>#NUM!</v>
      </c>
      <c r="U205" s="24" t="e">
        <f t="shared" si="51"/>
        <v>#NUM!</v>
      </c>
      <c r="V205" s="24" t="e">
        <f t="shared" si="52"/>
        <v>#NUM!</v>
      </c>
      <c r="W205" s="24" t="e">
        <f t="shared" si="53"/>
        <v>#NUM!</v>
      </c>
      <c r="X205" s="24" t="e">
        <f t="shared" si="54"/>
        <v>#NUM!</v>
      </c>
      <c r="Y205" s="24" t="e">
        <f t="shared" si="55"/>
        <v>#NUM!</v>
      </c>
      <c r="Z205" s="24" t="e">
        <f t="shared" si="56"/>
        <v>#NUM!</v>
      </c>
      <c r="AA205" s="24" t="str">
        <f t="shared" si="57"/>
        <v/>
      </c>
      <c r="AD205" s="14" t="str">
        <f>IF(OR(G205=""),"",IF(G205&lt;=基準値!M$2=TRUE,"○","×"))</f>
        <v/>
      </c>
      <c r="AE205" s="14" t="str">
        <f>IF(OR(H205=""),"",IF(H205&lt;=基準値!N$2=TRUE,"○","×"))</f>
        <v/>
      </c>
    </row>
    <row r="206" spans="2:31" ht="14.25" customHeight="1" x14ac:dyDescent="0.15">
      <c r="B206" s="91">
        <v>200</v>
      </c>
      <c r="C206" s="38"/>
      <c r="D206" s="37"/>
      <c r="E206" s="37"/>
      <c r="F206" s="39"/>
      <c r="G206" s="40"/>
      <c r="H206" s="41"/>
      <c r="I206" s="42" t="str">
        <f t="shared" si="45"/>
        <v/>
      </c>
      <c r="J206" s="43"/>
      <c r="K206" s="44"/>
      <c r="L206" s="43"/>
      <c r="M206" s="44"/>
      <c r="N206" s="45" t="str">
        <f t="shared" si="58"/>
        <v/>
      </c>
      <c r="O206" s="79" t="e">
        <f>IF(AND(SMALL($P$7:$P$306,ROUNDUP('第四面（別紙）集計'!$E$5/2,0))=MAX($P$7:$P$306),ISNUMBER($N206),$P206=MAX($P$7:$P$306)),"代表&amp;最大",IF($P206=SMALL($P$7:$P$306,ROUNDUP('第四面（別紙）集計'!$E$5/2,0)),"代表",IF($P206=MAX($P$7:$P$306),"最大","")))</f>
        <v>#NUM!</v>
      </c>
      <c r="P206" s="23" t="str">
        <f t="shared" si="46"/>
        <v/>
      </c>
      <c r="Q206" s="24" t="e">
        <f t="shared" si="47"/>
        <v>#NUM!</v>
      </c>
      <c r="R206" s="24" t="e">
        <f t="shared" si="48"/>
        <v>#NUM!</v>
      </c>
      <c r="S206" s="24" t="e">
        <f t="shared" si="49"/>
        <v>#NUM!</v>
      </c>
      <c r="T206" s="24" t="e">
        <f t="shared" si="50"/>
        <v>#NUM!</v>
      </c>
      <c r="U206" s="24" t="e">
        <f t="shared" si="51"/>
        <v>#NUM!</v>
      </c>
      <c r="V206" s="24" t="e">
        <f t="shared" si="52"/>
        <v>#NUM!</v>
      </c>
      <c r="W206" s="24" t="e">
        <f t="shared" si="53"/>
        <v>#NUM!</v>
      </c>
      <c r="X206" s="24" t="e">
        <f t="shared" si="54"/>
        <v>#NUM!</v>
      </c>
      <c r="Y206" s="24" t="e">
        <f t="shared" si="55"/>
        <v>#NUM!</v>
      </c>
      <c r="Z206" s="24" t="e">
        <f t="shared" si="56"/>
        <v>#NUM!</v>
      </c>
      <c r="AA206" s="24" t="str">
        <f t="shared" si="57"/>
        <v/>
      </c>
      <c r="AD206" s="14" t="str">
        <f>IF(OR(G206=""),"",IF(G206&lt;=基準値!M$2=TRUE,"○","×"))</f>
        <v/>
      </c>
      <c r="AE206" s="14" t="str">
        <f>IF(OR(H206=""),"",IF(H206&lt;=基準値!N$2=TRUE,"○","×"))</f>
        <v/>
      </c>
    </row>
    <row r="207" spans="2:31" ht="14.25" customHeight="1" x14ac:dyDescent="0.15">
      <c r="B207" s="92">
        <v>201</v>
      </c>
      <c r="C207" s="38"/>
      <c r="D207" s="37"/>
      <c r="E207" s="37"/>
      <c r="F207" s="39"/>
      <c r="G207" s="40"/>
      <c r="H207" s="41"/>
      <c r="I207" s="42" t="str">
        <f t="shared" si="45"/>
        <v/>
      </c>
      <c r="J207" s="43"/>
      <c r="K207" s="44"/>
      <c r="L207" s="43"/>
      <c r="M207" s="44"/>
      <c r="N207" s="45" t="str">
        <f t="shared" si="58"/>
        <v/>
      </c>
      <c r="O207" s="79" t="e">
        <f>IF(AND(SMALL($P$7:$P$306,ROUNDUP('第四面（別紙）集計'!$E$5/2,0))=MAX($P$7:$P$306),ISNUMBER($N207),$P207=MAX($P$7:$P$306)),"代表&amp;最大",IF($P207=SMALL($P$7:$P$306,ROUNDUP('第四面（別紙）集計'!$E$5/2,0)),"代表",IF($P207=MAX($P$7:$P$306),"最大","")))</f>
        <v>#NUM!</v>
      </c>
      <c r="P207" s="23" t="str">
        <f t="shared" si="46"/>
        <v/>
      </c>
      <c r="Q207" s="24" t="e">
        <f t="shared" si="47"/>
        <v>#NUM!</v>
      </c>
      <c r="R207" s="24" t="e">
        <f t="shared" si="48"/>
        <v>#NUM!</v>
      </c>
      <c r="S207" s="24" t="e">
        <f t="shared" si="49"/>
        <v>#NUM!</v>
      </c>
      <c r="T207" s="24" t="e">
        <f t="shared" si="50"/>
        <v>#NUM!</v>
      </c>
      <c r="U207" s="24" t="e">
        <f t="shared" si="51"/>
        <v>#NUM!</v>
      </c>
      <c r="V207" s="24" t="e">
        <f t="shared" si="52"/>
        <v>#NUM!</v>
      </c>
      <c r="W207" s="24" t="e">
        <f t="shared" si="53"/>
        <v>#NUM!</v>
      </c>
      <c r="X207" s="24" t="e">
        <f t="shared" si="54"/>
        <v>#NUM!</v>
      </c>
      <c r="Y207" s="24" t="e">
        <f t="shared" si="55"/>
        <v>#NUM!</v>
      </c>
      <c r="Z207" s="24" t="e">
        <f t="shared" si="56"/>
        <v>#NUM!</v>
      </c>
      <c r="AA207" s="24" t="str">
        <f t="shared" si="57"/>
        <v/>
      </c>
      <c r="AD207" s="14" t="str">
        <f>IF(OR(G207=""),"",IF(G207&lt;=基準値!M$2=TRUE,"○","×"))</f>
        <v/>
      </c>
      <c r="AE207" s="14" t="str">
        <f>IF(OR(H207=""),"",IF(H207&lt;=基準値!N$2=TRUE,"○","×"))</f>
        <v/>
      </c>
    </row>
    <row r="208" spans="2:31" ht="14.25" customHeight="1" x14ac:dyDescent="0.15">
      <c r="B208" s="91">
        <v>202</v>
      </c>
      <c r="C208" s="38"/>
      <c r="D208" s="37"/>
      <c r="E208" s="37"/>
      <c r="F208" s="39"/>
      <c r="G208" s="40"/>
      <c r="H208" s="41"/>
      <c r="I208" s="42" t="str">
        <f t="shared" si="45"/>
        <v/>
      </c>
      <c r="J208" s="43"/>
      <c r="K208" s="44"/>
      <c r="L208" s="43"/>
      <c r="M208" s="44"/>
      <c r="N208" s="45" t="str">
        <f t="shared" si="58"/>
        <v/>
      </c>
      <c r="O208" s="79" t="e">
        <f>IF(AND(SMALL($P$7:$P$306,ROUNDUP('第四面（別紙）集計'!$E$5/2,0))=MAX($P$7:$P$306),ISNUMBER($N208),$P208=MAX($P$7:$P$306)),"代表&amp;最大",IF($P208=SMALL($P$7:$P$306,ROUNDUP('第四面（別紙）集計'!$E$5/2,0)),"代表",IF($P208=MAX($P$7:$P$306),"最大","")))</f>
        <v>#NUM!</v>
      </c>
      <c r="P208" s="23" t="str">
        <f t="shared" si="46"/>
        <v/>
      </c>
      <c r="Q208" s="24" t="e">
        <f t="shared" si="47"/>
        <v>#NUM!</v>
      </c>
      <c r="R208" s="24" t="e">
        <f t="shared" si="48"/>
        <v>#NUM!</v>
      </c>
      <c r="S208" s="24" t="e">
        <f t="shared" si="49"/>
        <v>#NUM!</v>
      </c>
      <c r="T208" s="24" t="e">
        <f t="shared" si="50"/>
        <v>#NUM!</v>
      </c>
      <c r="U208" s="24" t="e">
        <f t="shared" si="51"/>
        <v>#NUM!</v>
      </c>
      <c r="V208" s="24" t="e">
        <f t="shared" si="52"/>
        <v>#NUM!</v>
      </c>
      <c r="W208" s="24" t="e">
        <f t="shared" si="53"/>
        <v>#NUM!</v>
      </c>
      <c r="X208" s="24" t="e">
        <f t="shared" si="54"/>
        <v>#NUM!</v>
      </c>
      <c r="Y208" s="24" t="e">
        <f t="shared" si="55"/>
        <v>#NUM!</v>
      </c>
      <c r="Z208" s="24" t="e">
        <f t="shared" si="56"/>
        <v>#NUM!</v>
      </c>
      <c r="AA208" s="24" t="str">
        <f t="shared" si="57"/>
        <v/>
      </c>
      <c r="AD208" s="14" t="str">
        <f>IF(OR(G208=""),"",IF(G208&lt;=基準値!M$2=TRUE,"○","×"))</f>
        <v/>
      </c>
      <c r="AE208" s="14" t="str">
        <f>IF(OR(H208=""),"",IF(H208&lt;=基準値!N$2=TRUE,"○","×"))</f>
        <v/>
      </c>
    </row>
    <row r="209" spans="2:31" ht="14.25" customHeight="1" x14ac:dyDescent="0.15">
      <c r="B209" s="92">
        <v>203</v>
      </c>
      <c r="C209" s="38"/>
      <c r="D209" s="37"/>
      <c r="E209" s="37"/>
      <c r="F209" s="39"/>
      <c r="G209" s="40"/>
      <c r="H209" s="41"/>
      <c r="I209" s="42" t="str">
        <f t="shared" si="45"/>
        <v/>
      </c>
      <c r="J209" s="43"/>
      <c r="K209" s="44"/>
      <c r="L209" s="43"/>
      <c r="M209" s="44"/>
      <c r="N209" s="45" t="str">
        <f t="shared" si="58"/>
        <v/>
      </c>
      <c r="O209" s="79" t="e">
        <f>IF(AND(SMALL($P$7:$P$306,ROUNDUP('第四面（別紙）集計'!$E$5/2,0))=MAX($P$7:$P$306),ISNUMBER($N209),$P209=MAX($P$7:$P$306)),"代表&amp;最大",IF($P209=SMALL($P$7:$P$306,ROUNDUP('第四面（別紙）集計'!$E$5/2,0)),"代表",IF($P209=MAX($P$7:$P$306),"最大","")))</f>
        <v>#NUM!</v>
      </c>
      <c r="P209" s="23" t="str">
        <f t="shared" si="46"/>
        <v/>
      </c>
      <c r="Q209" s="24" t="e">
        <f t="shared" si="47"/>
        <v>#NUM!</v>
      </c>
      <c r="R209" s="24" t="e">
        <f t="shared" si="48"/>
        <v>#NUM!</v>
      </c>
      <c r="S209" s="24" t="e">
        <f t="shared" si="49"/>
        <v>#NUM!</v>
      </c>
      <c r="T209" s="24" t="e">
        <f t="shared" si="50"/>
        <v>#NUM!</v>
      </c>
      <c r="U209" s="24" t="e">
        <f t="shared" si="51"/>
        <v>#NUM!</v>
      </c>
      <c r="V209" s="24" t="e">
        <f t="shared" si="52"/>
        <v>#NUM!</v>
      </c>
      <c r="W209" s="24" t="e">
        <f t="shared" si="53"/>
        <v>#NUM!</v>
      </c>
      <c r="X209" s="24" t="e">
        <f t="shared" si="54"/>
        <v>#NUM!</v>
      </c>
      <c r="Y209" s="24" t="e">
        <f t="shared" si="55"/>
        <v>#NUM!</v>
      </c>
      <c r="Z209" s="24" t="e">
        <f t="shared" si="56"/>
        <v>#NUM!</v>
      </c>
      <c r="AA209" s="24" t="str">
        <f t="shared" si="57"/>
        <v/>
      </c>
      <c r="AD209" s="14" t="str">
        <f>IF(OR(G209=""),"",IF(G209&lt;=基準値!M$2=TRUE,"○","×"))</f>
        <v/>
      </c>
      <c r="AE209" s="14" t="str">
        <f>IF(OR(H209=""),"",IF(H209&lt;=基準値!N$2=TRUE,"○","×"))</f>
        <v/>
      </c>
    </row>
    <row r="210" spans="2:31" ht="14.25" customHeight="1" x14ac:dyDescent="0.15">
      <c r="B210" s="91">
        <v>204</v>
      </c>
      <c r="C210" s="38"/>
      <c r="D210" s="37"/>
      <c r="E210" s="37"/>
      <c r="F210" s="39"/>
      <c r="G210" s="40"/>
      <c r="H210" s="41"/>
      <c r="I210" s="42" t="str">
        <f t="shared" si="45"/>
        <v/>
      </c>
      <c r="J210" s="43"/>
      <c r="K210" s="44"/>
      <c r="L210" s="43"/>
      <c r="M210" s="44"/>
      <c r="N210" s="45" t="str">
        <f t="shared" si="58"/>
        <v/>
      </c>
      <c r="O210" s="79" t="e">
        <f>IF(AND(SMALL($P$7:$P$306,ROUNDUP('第四面（別紙）集計'!$E$5/2,0))=MAX($P$7:$P$306),ISNUMBER($N210),$P210=MAX($P$7:$P$306)),"代表&amp;最大",IF($P210=SMALL($P$7:$P$306,ROUNDUP('第四面（別紙）集計'!$E$5/2,0)),"代表",IF($P210=MAX($P$7:$P$306),"最大","")))</f>
        <v>#NUM!</v>
      </c>
      <c r="P210" s="23" t="str">
        <f t="shared" si="46"/>
        <v/>
      </c>
      <c r="Q210" s="24" t="e">
        <f t="shared" si="47"/>
        <v>#NUM!</v>
      </c>
      <c r="R210" s="24" t="e">
        <f t="shared" si="48"/>
        <v>#NUM!</v>
      </c>
      <c r="S210" s="24" t="e">
        <f t="shared" si="49"/>
        <v>#NUM!</v>
      </c>
      <c r="T210" s="24" t="e">
        <f t="shared" si="50"/>
        <v>#NUM!</v>
      </c>
      <c r="U210" s="24" t="e">
        <f t="shared" si="51"/>
        <v>#NUM!</v>
      </c>
      <c r="V210" s="24" t="e">
        <f t="shared" si="52"/>
        <v>#NUM!</v>
      </c>
      <c r="W210" s="24" t="e">
        <f t="shared" si="53"/>
        <v>#NUM!</v>
      </c>
      <c r="X210" s="24" t="e">
        <f t="shared" si="54"/>
        <v>#NUM!</v>
      </c>
      <c r="Y210" s="24" t="e">
        <f t="shared" si="55"/>
        <v>#NUM!</v>
      </c>
      <c r="Z210" s="24" t="e">
        <f t="shared" si="56"/>
        <v>#NUM!</v>
      </c>
      <c r="AA210" s="24" t="str">
        <f t="shared" si="57"/>
        <v/>
      </c>
      <c r="AD210" s="14" t="str">
        <f>IF(OR(G210=""),"",IF(G210&lt;=基準値!M$2=TRUE,"○","×"))</f>
        <v/>
      </c>
      <c r="AE210" s="14" t="str">
        <f>IF(OR(H210=""),"",IF(H210&lt;=基準値!N$2=TRUE,"○","×"))</f>
        <v/>
      </c>
    </row>
    <row r="211" spans="2:31" ht="14.25" customHeight="1" x14ac:dyDescent="0.15">
      <c r="B211" s="92">
        <v>205</v>
      </c>
      <c r="C211" s="38"/>
      <c r="D211" s="37"/>
      <c r="E211" s="37"/>
      <c r="F211" s="39"/>
      <c r="G211" s="40"/>
      <c r="H211" s="41"/>
      <c r="I211" s="42" t="str">
        <f t="shared" si="45"/>
        <v/>
      </c>
      <c r="J211" s="43"/>
      <c r="K211" s="44"/>
      <c r="L211" s="43"/>
      <c r="M211" s="44"/>
      <c r="N211" s="45" t="str">
        <f t="shared" si="58"/>
        <v/>
      </c>
      <c r="O211" s="79" t="e">
        <f>IF(AND(SMALL($P$7:$P$306,ROUNDUP('第四面（別紙）集計'!$E$5/2,0))=MAX($P$7:$P$306),ISNUMBER($N211),$P211=MAX($P$7:$P$306)),"代表&amp;最大",IF($P211=SMALL($P$7:$P$306,ROUNDUP('第四面（別紙）集計'!$E$5/2,0)),"代表",IF($P211=MAX($P$7:$P$306),"最大","")))</f>
        <v>#NUM!</v>
      </c>
      <c r="P211" s="23" t="str">
        <f t="shared" si="46"/>
        <v/>
      </c>
      <c r="Q211" s="24" t="e">
        <f t="shared" si="47"/>
        <v>#NUM!</v>
      </c>
      <c r="R211" s="24" t="e">
        <f t="shared" si="48"/>
        <v>#NUM!</v>
      </c>
      <c r="S211" s="24" t="e">
        <f t="shared" si="49"/>
        <v>#NUM!</v>
      </c>
      <c r="T211" s="24" t="e">
        <f t="shared" si="50"/>
        <v>#NUM!</v>
      </c>
      <c r="U211" s="24" t="e">
        <f t="shared" si="51"/>
        <v>#NUM!</v>
      </c>
      <c r="V211" s="24" t="e">
        <f t="shared" si="52"/>
        <v>#NUM!</v>
      </c>
      <c r="W211" s="24" t="e">
        <f t="shared" si="53"/>
        <v>#NUM!</v>
      </c>
      <c r="X211" s="24" t="e">
        <f t="shared" si="54"/>
        <v>#NUM!</v>
      </c>
      <c r="Y211" s="24" t="e">
        <f t="shared" si="55"/>
        <v>#NUM!</v>
      </c>
      <c r="Z211" s="24" t="e">
        <f t="shared" si="56"/>
        <v>#NUM!</v>
      </c>
      <c r="AA211" s="24" t="str">
        <f t="shared" si="57"/>
        <v/>
      </c>
      <c r="AD211" s="14" t="str">
        <f>IF(OR(G211=""),"",IF(G211&lt;=基準値!M$2=TRUE,"○","×"))</f>
        <v/>
      </c>
      <c r="AE211" s="14" t="str">
        <f>IF(OR(H211=""),"",IF(H211&lt;=基準値!N$2=TRUE,"○","×"))</f>
        <v/>
      </c>
    </row>
    <row r="212" spans="2:31" ht="14.25" customHeight="1" x14ac:dyDescent="0.15">
      <c r="B212" s="91">
        <v>206</v>
      </c>
      <c r="C212" s="38"/>
      <c r="D212" s="37"/>
      <c r="E212" s="37"/>
      <c r="F212" s="39"/>
      <c r="G212" s="40"/>
      <c r="H212" s="41"/>
      <c r="I212" s="42" t="str">
        <f t="shared" si="45"/>
        <v/>
      </c>
      <c r="J212" s="43"/>
      <c r="K212" s="44"/>
      <c r="L212" s="43"/>
      <c r="M212" s="44"/>
      <c r="N212" s="45" t="str">
        <f t="shared" si="58"/>
        <v/>
      </c>
      <c r="O212" s="79" t="e">
        <f>IF(AND(SMALL($P$7:$P$306,ROUNDUP('第四面（別紙）集計'!$E$5/2,0))=MAX($P$7:$P$306),ISNUMBER($N212),$P212=MAX($P$7:$P$306)),"代表&amp;最大",IF($P212=SMALL($P$7:$P$306,ROUNDUP('第四面（別紙）集計'!$E$5/2,0)),"代表",IF($P212=MAX($P$7:$P$306),"最大","")))</f>
        <v>#NUM!</v>
      </c>
      <c r="P212" s="23" t="str">
        <f t="shared" si="46"/>
        <v/>
      </c>
      <c r="Q212" s="24" t="e">
        <f t="shared" si="47"/>
        <v>#NUM!</v>
      </c>
      <c r="R212" s="24" t="e">
        <f t="shared" si="48"/>
        <v>#NUM!</v>
      </c>
      <c r="S212" s="24" t="e">
        <f t="shared" si="49"/>
        <v>#NUM!</v>
      </c>
      <c r="T212" s="24" t="e">
        <f t="shared" si="50"/>
        <v>#NUM!</v>
      </c>
      <c r="U212" s="24" t="e">
        <f t="shared" si="51"/>
        <v>#NUM!</v>
      </c>
      <c r="V212" s="24" t="e">
        <f t="shared" si="52"/>
        <v>#NUM!</v>
      </c>
      <c r="W212" s="24" t="e">
        <f t="shared" si="53"/>
        <v>#NUM!</v>
      </c>
      <c r="X212" s="24" t="e">
        <f t="shared" si="54"/>
        <v>#NUM!</v>
      </c>
      <c r="Y212" s="24" t="e">
        <f t="shared" si="55"/>
        <v>#NUM!</v>
      </c>
      <c r="Z212" s="24" t="e">
        <f t="shared" si="56"/>
        <v>#NUM!</v>
      </c>
      <c r="AA212" s="24" t="str">
        <f t="shared" si="57"/>
        <v/>
      </c>
      <c r="AD212" s="14" t="str">
        <f>IF(OR(G212=""),"",IF(G212&lt;=基準値!M$2=TRUE,"○","×"))</f>
        <v/>
      </c>
      <c r="AE212" s="14" t="str">
        <f>IF(OR(H212=""),"",IF(H212&lt;=基準値!N$2=TRUE,"○","×"))</f>
        <v/>
      </c>
    </row>
    <row r="213" spans="2:31" ht="14.25" customHeight="1" x14ac:dyDescent="0.15">
      <c r="B213" s="92">
        <v>207</v>
      </c>
      <c r="C213" s="38"/>
      <c r="D213" s="37"/>
      <c r="E213" s="37"/>
      <c r="F213" s="39"/>
      <c r="G213" s="40"/>
      <c r="H213" s="41"/>
      <c r="I213" s="42" t="str">
        <f t="shared" si="45"/>
        <v/>
      </c>
      <c r="J213" s="43"/>
      <c r="K213" s="44"/>
      <c r="L213" s="43"/>
      <c r="M213" s="44"/>
      <c r="N213" s="45" t="str">
        <f t="shared" si="58"/>
        <v/>
      </c>
      <c r="O213" s="79" t="e">
        <f>IF(AND(SMALL($P$7:$P$306,ROUNDUP('第四面（別紙）集計'!$E$5/2,0))=MAX($P$7:$P$306),ISNUMBER($N213),$P213=MAX($P$7:$P$306)),"代表&amp;最大",IF($P213=SMALL($P$7:$P$306,ROUNDUP('第四面（別紙）集計'!$E$5/2,0)),"代表",IF($P213=MAX($P$7:$P$306),"最大","")))</f>
        <v>#NUM!</v>
      </c>
      <c r="P213" s="23" t="str">
        <f t="shared" si="46"/>
        <v/>
      </c>
      <c r="Q213" s="24" t="e">
        <f t="shared" si="47"/>
        <v>#NUM!</v>
      </c>
      <c r="R213" s="24" t="e">
        <f t="shared" si="48"/>
        <v>#NUM!</v>
      </c>
      <c r="S213" s="24" t="e">
        <f t="shared" si="49"/>
        <v>#NUM!</v>
      </c>
      <c r="T213" s="24" t="e">
        <f t="shared" si="50"/>
        <v>#NUM!</v>
      </c>
      <c r="U213" s="24" t="e">
        <f t="shared" si="51"/>
        <v>#NUM!</v>
      </c>
      <c r="V213" s="24" t="e">
        <f t="shared" si="52"/>
        <v>#NUM!</v>
      </c>
      <c r="W213" s="24" t="e">
        <f t="shared" si="53"/>
        <v>#NUM!</v>
      </c>
      <c r="X213" s="24" t="e">
        <f t="shared" si="54"/>
        <v>#NUM!</v>
      </c>
      <c r="Y213" s="24" t="e">
        <f t="shared" si="55"/>
        <v>#NUM!</v>
      </c>
      <c r="Z213" s="24" t="e">
        <f t="shared" si="56"/>
        <v>#NUM!</v>
      </c>
      <c r="AA213" s="24" t="str">
        <f t="shared" si="57"/>
        <v/>
      </c>
      <c r="AD213" s="14" t="str">
        <f>IF(OR(G213=""),"",IF(G213&lt;=基準値!M$2=TRUE,"○","×"))</f>
        <v/>
      </c>
      <c r="AE213" s="14" t="str">
        <f>IF(OR(H213=""),"",IF(H213&lt;=基準値!N$2=TRUE,"○","×"))</f>
        <v/>
      </c>
    </row>
    <row r="214" spans="2:31" ht="14.25" customHeight="1" x14ac:dyDescent="0.15">
      <c r="B214" s="91">
        <v>208</v>
      </c>
      <c r="C214" s="38"/>
      <c r="D214" s="37"/>
      <c r="E214" s="37"/>
      <c r="F214" s="39"/>
      <c r="G214" s="40"/>
      <c r="H214" s="41"/>
      <c r="I214" s="42" t="str">
        <f t="shared" si="45"/>
        <v/>
      </c>
      <c r="J214" s="43"/>
      <c r="K214" s="44"/>
      <c r="L214" s="43"/>
      <c r="M214" s="44"/>
      <c r="N214" s="45" t="str">
        <f t="shared" si="58"/>
        <v/>
      </c>
      <c r="O214" s="79" t="e">
        <f>IF(AND(SMALL($P$7:$P$306,ROUNDUP('第四面（別紙）集計'!$E$5/2,0))=MAX($P$7:$P$306),ISNUMBER($N214),$P214=MAX($P$7:$P$306)),"代表&amp;最大",IF($P214=SMALL($P$7:$P$306,ROUNDUP('第四面（別紙）集計'!$E$5/2,0)),"代表",IF($P214=MAX($P$7:$P$306),"最大","")))</f>
        <v>#NUM!</v>
      </c>
      <c r="P214" s="23" t="str">
        <f t="shared" si="46"/>
        <v/>
      </c>
      <c r="Q214" s="24" t="e">
        <f t="shared" si="47"/>
        <v>#NUM!</v>
      </c>
      <c r="R214" s="24" t="e">
        <f t="shared" si="48"/>
        <v>#NUM!</v>
      </c>
      <c r="S214" s="24" t="e">
        <f t="shared" si="49"/>
        <v>#NUM!</v>
      </c>
      <c r="T214" s="24" t="e">
        <f t="shared" si="50"/>
        <v>#NUM!</v>
      </c>
      <c r="U214" s="24" t="e">
        <f t="shared" si="51"/>
        <v>#NUM!</v>
      </c>
      <c r="V214" s="24" t="e">
        <f t="shared" si="52"/>
        <v>#NUM!</v>
      </c>
      <c r="W214" s="24" t="e">
        <f t="shared" si="53"/>
        <v>#NUM!</v>
      </c>
      <c r="X214" s="24" t="e">
        <f t="shared" si="54"/>
        <v>#NUM!</v>
      </c>
      <c r="Y214" s="24" t="e">
        <f t="shared" si="55"/>
        <v>#NUM!</v>
      </c>
      <c r="Z214" s="24" t="e">
        <f t="shared" si="56"/>
        <v>#NUM!</v>
      </c>
      <c r="AA214" s="24" t="str">
        <f t="shared" si="57"/>
        <v/>
      </c>
      <c r="AD214" s="14" t="str">
        <f>IF(OR(G214=""),"",IF(G214&lt;=基準値!M$2=TRUE,"○","×"))</f>
        <v/>
      </c>
      <c r="AE214" s="14" t="str">
        <f>IF(OR(H214=""),"",IF(H214&lt;=基準値!N$2=TRUE,"○","×"))</f>
        <v/>
      </c>
    </row>
    <row r="215" spans="2:31" ht="14.25" customHeight="1" x14ac:dyDescent="0.15">
      <c r="B215" s="92">
        <v>209</v>
      </c>
      <c r="C215" s="38"/>
      <c r="D215" s="37"/>
      <c r="E215" s="37"/>
      <c r="F215" s="39"/>
      <c r="G215" s="40"/>
      <c r="H215" s="41"/>
      <c r="I215" s="42" t="str">
        <f t="shared" si="45"/>
        <v/>
      </c>
      <c r="J215" s="43"/>
      <c r="K215" s="44"/>
      <c r="L215" s="43"/>
      <c r="M215" s="44"/>
      <c r="N215" s="45" t="str">
        <f t="shared" si="58"/>
        <v/>
      </c>
      <c r="O215" s="79" t="e">
        <f>IF(AND(SMALL($P$7:$P$306,ROUNDUP('第四面（別紙）集計'!$E$5/2,0))=MAX($P$7:$P$306),ISNUMBER($N215),$P215=MAX($P$7:$P$306)),"代表&amp;最大",IF($P215=SMALL($P$7:$P$306,ROUNDUP('第四面（別紙）集計'!$E$5/2,0)),"代表",IF($P215=MAX($P$7:$P$306),"最大","")))</f>
        <v>#NUM!</v>
      </c>
      <c r="P215" s="23" t="str">
        <f t="shared" si="46"/>
        <v/>
      </c>
      <c r="Q215" s="24" t="e">
        <f t="shared" si="47"/>
        <v>#NUM!</v>
      </c>
      <c r="R215" s="24" t="e">
        <f t="shared" si="48"/>
        <v>#NUM!</v>
      </c>
      <c r="S215" s="24" t="e">
        <f t="shared" si="49"/>
        <v>#NUM!</v>
      </c>
      <c r="T215" s="24" t="e">
        <f t="shared" si="50"/>
        <v>#NUM!</v>
      </c>
      <c r="U215" s="24" t="e">
        <f t="shared" si="51"/>
        <v>#NUM!</v>
      </c>
      <c r="V215" s="24" t="e">
        <f t="shared" si="52"/>
        <v>#NUM!</v>
      </c>
      <c r="W215" s="24" t="e">
        <f t="shared" si="53"/>
        <v>#NUM!</v>
      </c>
      <c r="X215" s="24" t="e">
        <f t="shared" si="54"/>
        <v>#NUM!</v>
      </c>
      <c r="Y215" s="24" t="e">
        <f t="shared" si="55"/>
        <v>#NUM!</v>
      </c>
      <c r="Z215" s="24" t="e">
        <f t="shared" si="56"/>
        <v>#NUM!</v>
      </c>
      <c r="AA215" s="24" t="str">
        <f t="shared" si="57"/>
        <v/>
      </c>
      <c r="AD215" s="14" t="str">
        <f>IF(OR(G215=""),"",IF(G215&lt;=基準値!M$2=TRUE,"○","×"))</f>
        <v/>
      </c>
      <c r="AE215" s="14" t="str">
        <f>IF(OR(H215=""),"",IF(H215&lt;=基準値!N$2=TRUE,"○","×"))</f>
        <v/>
      </c>
    </row>
    <row r="216" spans="2:31" ht="14.25" customHeight="1" x14ac:dyDescent="0.15">
      <c r="B216" s="91">
        <v>210</v>
      </c>
      <c r="C216" s="38"/>
      <c r="D216" s="37"/>
      <c r="E216" s="37"/>
      <c r="F216" s="39"/>
      <c r="G216" s="40"/>
      <c r="H216" s="41"/>
      <c r="I216" s="42" t="str">
        <f t="shared" si="45"/>
        <v/>
      </c>
      <c r="J216" s="43"/>
      <c r="K216" s="44"/>
      <c r="L216" s="43"/>
      <c r="M216" s="44"/>
      <c r="N216" s="45" t="str">
        <f t="shared" si="58"/>
        <v/>
      </c>
      <c r="O216" s="79" t="e">
        <f>IF(AND(SMALL($P$7:$P$306,ROUNDUP('第四面（別紙）集計'!$E$5/2,0))=MAX($P$7:$P$306),ISNUMBER($N216),$P216=MAX($P$7:$P$306)),"代表&amp;最大",IF($P216=SMALL($P$7:$P$306,ROUNDUP('第四面（別紙）集計'!$E$5/2,0)),"代表",IF($P216=MAX($P$7:$P$306),"最大","")))</f>
        <v>#NUM!</v>
      </c>
      <c r="P216" s="23" t="str">
        <f t="shared" si="46"/>
        <v/>
      </c>
      <c r="Q216" s="24" t="e">
        <f t="shared" si="47"/>
        <v>#NUM!</v>
      </c>
      <c r="R216" s="24" t="e">
        <f t="shared" si="48"/>
        <v>#NUM!</v>
      </c>
      <c r="S216" s="24" t="e">
        <f t="shared" si="49"/>
        <v>#NUM!</v>
      </c>
      <c r="T216" s="24" t="e">
        <f t="shared" si="50"/>
        <v>#NUM!</v>
      </c>
      <c r="U216" s="24" t="e">
        <f t="shared" si="51"/>
        <v>#NUM!</v>
      </c>
      <c r="V216" s="24" t="e">
        <f t="shared" si="52"/>
        <v>#NUM!</v>
      </c>
      <c r="W216" s="24" t="e">
        <f t="shared" si="53"/>
        <v>#NUM!</v>
      </c>
      <c r="X216" s="24" t="e">
        <f t="shared" si="54"/>
        <v>#NUM!</v>
      </c>
      <c r="Y216" s="24" t="e">
        <f t="shared" si="55"/>
        <v>#NUM!</v>
      </c>
      <c r="Z216" s="24" t="e">
        <f t="shared" si="56"/>
        <v>#NUM!</v>
      </c>
      <c r="AA216" s="24" t="str">
        <f t="shared" si="57"/>
        <v/>
      </c>
      <c r="AD216" s="14" t="str">
        <f>IF(OR(G216=""),"",IF(G216&lt;=基準値!M$2=TRUE,"○","×"))</f>
        <v/>
      </c>
      <c r="AE216" s="14" t="str">
        <f>IF(OR(H216=""),"",IF(H216&lt;=基準値!N$2=TRUE,"○","×"))</f>
        <v/>
      </c>
    </row>
    <row r="217" spans="2:31" ht="14.25" customHeight="1" x14ac:dyDescent="0.15">
      <c r="B217" s="92">
        <v>211</v>
      </c>
      <c r="C217" s="38"/>
      <c r="D217" s="37"/>
      <c r="E217" s="37"/>
      <c r="F217" s="39"/>
      <c r="G217" s="40"/>
      <c r="H217" s="41"/>
      <c r="I217" s="42" t="str">
        <f t="shared" si="45"/>
        <v/>
      </c>
      <c r="J217" s="43"/>
      <c r="K217" s="44"/>
      <c r="L217" s="43"/>
      <c r="M217" s="44"/>
      <c r="N217" s="45" t="str">
        <f t="shared" si="58"/>
        <v/>
      </c>
      <c r="O217" s="79" t="e">
        <f>IF(AND(SMALL($P$7:$P$306,ROUNDUP('第四面（別紙）集計'!$E$5/2,0))=MAX($P$7:$P$306),ISNUMBER($N217),$P217=MAX($P$7:$P$306)),"代表&amp;最大",IF($P217=SMALL($P$7:$P$306,ROUNDUP('第四面（別紙）集計'!$E$5/2,0)),"代表",IF($P217=MAX($P$7:$P$306),"最大","")))</f>
        <v>#NUM!</v>
      </c>
      <c r="P217" s="23" t="str">
        <f t="shared" si="46"/>
        <v/>
      </c>
      <c r="Q217" s="24" t="e">
        <f t="shared" si="47"/>
        <v>#NUM!</v>
      </c>
      <c r="R217" s="24" t="e">
        <f t="shared" si="48"/>
        <v>#NUM!</v>
      </c>
      <c r="S217" s="24" t="e">
        <f t="shared" si="49"/>
        <v>#NUM!</v>
      </c>
      <c r="T217" s="24" t="e">
        <f t="shared" si="50"/>
        <v>#NUM!</v>
      </c>
      <c r="U217" s="24" t="e">
        <f t="shared" si="51"/>
        <v>#NUM!</v>
      </c>
      <c r="V217" s="24" t="e">
        <f t="shared" si="52"/>
        <v>#NUM!</v>
      </c>
      <c r="W217" s="24" t="e">
        <f t="shared" si="53"/>
        <v>#NUM!</v>
      </c>
      <c r="X217" s="24" t="e">
        <f t="shared" si="54"/>
        <v>#NUM!</v>
      </c>
      <c r="Y217" s="24" t="e">
        <f t="shared" si="55"/>
        <v>#NUM!</v>
      </c>
      <c r="Z217" s="24" t="e">
        <f t="shared" si="56"/>
        <v>#NUM!</v>
      </c>
      <c r="AA217" s="24" t="str">
        <f t="shared" si="57"/>
        <v/>
      </c>
      <c r="AD217" s="14" t="str">
        <f>IF(OR(G217=""),"",IF(G217&lt;=基準値!M$2=TRUE,"○","×"))</f>
        <v/>
      </c>
      <c r="AE217" s="14" t="str">
        <f>IF(OR(H217=""),"",IF(H217&lt;=基準値!N$2=TRUE,"○","×"))</f>
        <v/>
      </c>
    </row>
    <row r="218" spans="2:31" ht="14.25" customHeight="1" x14ac:dyDescent="0.15">
      <c r="B218" s="91">
        <v>212</v>
      </c>
      <c r="C218" s="38"/>
      <c r="D218" s="37"/>
      <c r="E218" s="37"/>
      <c r="F218" s="39"/>
      <c r="G218" s="40"/>
      <c r="H218" s="41"/>
      <c r="I218" s="42" t="str">
        <f t="shared" si="45"/>
        <v/>
      </c>
      <c r="J218" s="43"/>
      <c r="K218" s="44"/>
      <c r="L218" s="43"/>
      <c r="M218" s="44"/>
      <c r="N218" s="45" t="str">
        <f t="shared" si="58"/>
        <v/>
      </c>
      <c r="O218" s="79" t="e">
        <f>IF(AND(SMALL($P$7:$P$306,ROUNDUP('第四面（別紙）集計'!$E$5/2,0))=MAX($P$7:$P$306),ISNUMBER($N218),$P218=MAX($P$7:$P$306)),"代表&amp;最大",IF($P218=SMALL($P$7:$P$306,ROUNDUP('第四面（別紙）集計'!$E$5/2,0)),"代表",IF($P218=MAX($P$7:$P$306),"最大","")))</f>
        <v>#NUM!</v>
      </c>
      <c r="P218" s="23" t="str">
        <f t="shared" si="46"/>
        <v/>
      </c>
      <c r="Q218" s="24" t="e">
        <f t="shared" si="47"/>
        <v>#NUM!</v>
      </c>
      <c r="R218" s="24" t="e">
        <f t="shared" si="48"/>
        <v>#NUM!</v>
      </c>
      <c r="S218" s="24" t="e">
        <f t="shared" si="49"/>
        <v>#NUM!</v>
      </c>
      <c r="T218" s="24" t="e">
        <f t="shared" si="50"/>
        <v>#NUM!</v>
      </c>
      <c r="U218" s="24" t="e">
        <f t="shared" si="51"/>
        <v>#NUM!</v>
      </c>
      <c r="V218" s="24" t="e">
        <f t="shared" si="52"/>
        <v>#NUM!</v>
      </c>
      <c r="W218" s="24" t="e">
        <f t="shared" si="53"/>
        <v>#NUM!</v>
      </c>
      <c r="X218" s="24" t="e">
        <f t="shared" si="54"/>
        <v>#NUM!</v>
      </c>
      <c r="Y218" s="24" t="e">
        <f t="shared" si="55"/>
        <v>#NUM!</v>
      </c>
      <c r="Z218" s="24" t="e">
        <f t="shared" si="56"/>
        <v>#NUM!</v>
      </c>
      <c r="AA218" s="24" t="str">
        <f t="shared" si="57"/>
        <v/>
      </c>
      <c r="AD218" s="14" t="str">
        <f>IF(OR(G218=""),"",IF(G218&lt;=基準値!M$2=TRUE,"○","×"))</f>
        <v/>
      </c>
      <c r="AE218" s="14" t="str">
        <f>IF(OR(H218=""),"",IF(H218&lt;=基準値!N$2=TRUE,"○","×"))</f>
        <v/>
      </c>
    </row>
    <row r="219" spans="2:31" ht="14.25" customHeight="1" x14ac:dyDescent="0.15">
      <c r="B219" s="92">
        <v>213</v>
      </c>
      <c r="C219" s="38"/>
      <c r="D219" s="37"/>
      <c r="E219" s="37"/>
      <c r="F219" s="39"/>
      <c r="G219" s="40"/>
      <c r="H219" s="41"/>
      <c r="I219" s="42" t="str">
        <f t="shared" si="45"/>
        <v/>
      </c>
      <c r="J219" s="43"/>
      <c r="K219" s="44"/>
      <c r="L219" s="43"/>
      <c r="M219" s="44"/>
      <c r="N219" s="45" t="str">
        <f t="shared" si="58"/>
        <v/>
      </c>
      <c r="O219" s="79" t="e">
        <f>IF(AND(SMALL($P$7:$P$306,ROUNDUP('第四面（別紙）集計'!$E$5/2,0))=MAX($P$7:$P$306),ISNUMBER($N219),$P219=MAX($P$7:$P$306)),"代表&amp;最大",IF($P219=SMALL($P$7:$P$306,ROUNDUP('第四面（別紙）集計'!$E$5/2,0)),"代表",IF($P219=MAX($P$7:$P$306),"最大","")))</f>
        <v>#NUM!</v>
      </c>
      <c r="P219" s="23" t="str">
        <f t="shared" si="46"/>
        <v/>
      </c>
      <c r="Q219" s="24" t="e">
        <f t="shared" si="47"/>
        <v>#NUM!</v>
      </c>
      <c r="R219" s="24" t="e">
        <f t="shared" si="48"/>
        <v>#NUM!</v>
      </c>
      <c r="S219" s="24" t="e">
        <f t="shared" si="49"/>
        <v>#NUM!</v>
      </c>
      <c r="T219" s="24" t="e">
        <f t="shared" si="50"/>
        <v>#NUM!</v>
      </c>
      <c r="U219" s="24" t="e">
        <f t="shared" si="51"/>
        <v>#NUM!</v>
      </c>
      <c r="V219" s="24" t="e">
        <f t="shared" si="52"/>
        <v>#NUM!</v>
      </c>
      <c r="W219" s="24" t="e">
        <f t="shared" si="53"/>
        <v>#NUM!</v>
      </c>
      <c r="X219" s="24" t="e">
        <f t="shared" si="54"/>
        <v>#NUM!</v>
      </c>
      <c r="Y219" s="24" t="e">
        <f t="shared" si="55"/>
        <v>#NUM!</v>
      </c>
      <c r="Z219" s="24" t="e">
        <f t="shared" si="56"/>
        <v>#NUM!</v>
      </c>
      <c r="AA219" s="24" t="str">
        <f t="shared" si="57"/>
        <v/>
      </c>
      <c r="AD219" s="14" t="str">
        <f>IF(OR(G219=""),"",IF(G219&lt;=基準値!M$2=TRUE,"○","×"))</f>
        <v/>
      </c>
      <c r="AE219" s="14" t="str">
        <f>IF(OR(H219=""),"",IF(H219&lt;=基準値!N$2=TRUE,"○","×"))</f>
        <v/>
      </c>
    </row>
    <row r="220" spans="2:31" ht="14.25" customHeight="1" x14ac:dyDescent="0.15">
      <c r="B220" s="91">
        <v>214</v>
      </c>
      <c r="C220" s="38"/>
      <c r="D220" s="37"/>
      <c r="E220" s="37"/>
      <c r="F220" s="39"/>
      <c r="G220" s="40"/>
      <c r="H220" s="41"/>
      <c r="I220" s="42" t="str">
        <f t="shared" si="45"/>
        <v/>
      </c>
      <c r="J220" s="43"/>
      <c r="K220" s="44"/>
      <c r="L220" s="43"/>
      <c r="M220" s="44"/>
      <c r="N220" s="45" t="str">
        <f t="shared" si="58"/>
        <v/>
      </c>
      <c r="O220" s="79" t="e">
        <f>IF(AND(SMALL($P$7:$P$306,ROUNDUP('第四面（別紙）集計'!$E$5/2,0))=MAX($P$7:$P$306),ISNUMBER($N220),$P220=MAX($P$7:$P$306)),"代表&amp;最大",IF($P220=SMALL($P$7:$P$306,ROUNDUP('第四面（別紙）集計'!$E$5/2,0)),"代表",IF($P220=MAX($P$7:$P$306),"最大","")))</f>
        <v>#NUM!</v>
      </c>
      <c r="P220" s="23" t="str">
        <f t="shared" si="46"/>
        <v/>
      </c>
      <c r="Q220" s="24" t="e">
        <f t="shared" si="47"/>
        <v>#NUM!</v>
      </c>
      <c r="R220" s="24" t="e">
        <f t="shared" si="48"/>
        <v>#NUM!</v>
      </c>
      <c r="S220" s="24" t="e">
        <f t="shared" si="49"/>
        <v>#NUM!</v>
      </c>
      <c r="T220" s="24" t="e">
        <f t="shared" si="50"/>
        <v>#NUM!</v>
      </c>
      <c r="U220" s="24" t="e">
        <f t="shared" si="51"/>
        <v>#NUM!</v>
      </c>
      <c r="V220" s="24" t="e">
        <f t="shared" si="52"/>
        <v>#NUM!</v>
      </c>
      <c r="W220" s="24" t="e">
        <f t="shared" si="53"/>
        <v>#NUM!</v>
      </c>
      <c r="X220" s="24" t="e">
        <f t="shared" si="54"/>
        <v>#NUM!</v>
      </c>
      <c r="Y220" s="24" t="e">
        <f t="shared" si="55"/>
        <v>#NUM!</v>
      </c>
      <c r="Z220" s="24" t="e">
        <f t="shared" si="56"/>
        <v>#NUM!</v>
      </c>
      <c r="AA220" s="24" t="str">
        <f t="shared" si="57"/>
        <v/>
      </c>
      <c r="AD220" s="14" t="str">
        <f>IF(OR(G220=""),"",IF(G220&lt;=基準値!M$2=TRUE,"○","×"))</f>
        <v/>
      </c>
      <c r="AE220" s="14" t="str">
        <f>IF(OR(H220=""),"",IF(H220&lt;=基準値!N$2=TRUE,"○","×"))</f>
        <v/>
      </c>
    </row>
    <row r="221" spans="2:31" ht="14.25" customHeight="1" x14ac:dyDescent="0.15">
      <c r="B221" s="92">
        <v>215</v>
      </c>
      <c r="C221" s="38"/>
      <c r="D221" s="37"/>
      <c r="E221" s="37"/>
      <c r="F221" s="39"/>
      <c r="G221" s="40"/>
      <c r="H221" s="41"/>
      <c r="I221" s="42" t="str">
        <f t="shared" si="45"/>
        <v/>
      </c>
      <c r="J221" s="43"/>
      <c r="K221" s="44"/>
      <c r="L221" s="43"/>
      <c r="M221" s="44"/>
      <c r="N221" s="45" t="str">
        <f t="shared" si="58"/>
        <v/>
      </c>
      <c r="O221" s="79" t="e">
        <f>IF(AND(SMALL($P$7:$P$306,ROUNDUP('第四面（別紙）集計'!$E$5/2,0))=MAX($P$7:$P$306),ISNUMBER($N221),$P221=MAX($P$7:$P$306)),"代表&amp;最大",IF($P221=SMALL($P$7:$P$306,ROUNDUP('第四面（別紙）集計'!$E$5/2,0)),"代表",IF($P221=MAX($P$7:$P$306),"最大","")))</f>
        <v>#NUM!</v>
      </c>
      <c r="P221" s="23" t="str">
        <f t="shared" si="46"/>
        <v/>
      </c>
      <c r="Q221" s="24" t="e">
        <f t="shared" si="47"/>
        <v>#NUM!</v>
      </c>
      <c r="R221" s="24" t="e">
        <f t="shared" si="48"/>
        <v>#NUM!</v>
      </c>
      <c r="S221" s="24" t="e">
        <f t="shared" si="49"/>
        <v>#NUM!</v>
      </c>
      <c r="T221" s="24" t="e">
        <f t="shared" si="50"/>
        <v>#NUM!</v>
      </c>
      <c r="U221" s="24" t="e">
        <f t="shared" si="51"/>
        <v>#NUM!</v>
      </c>
      <c r="V221" s="24" t="e">
        <f t="shared" si="52"/>
        <v>#NUM!</v>
      </c>
      <c r="W221" s="24" t="e">
        <f t="shared" si="53"/>
        <v>#NUM!</v>
      </c>
      <c r="X221" s="24" t="e">
        <f t="shared" si="54"/>
        <v>#NUM!</v>
      </c>
      <c r="Y221" s="24" t="e">
        <f t="shared" si="55"/>
        <v>#NUM!</v>
      </c>
      <c r="Z221" s="24" t="e">
        <f t="shared" si="56"/>
        <v>#NUM!</v>
      </c>
      <c r="AA221" s="24" t="str">
        <f t="shared" si="57"/>
        <v/>
      </c>
      <c r="AD221" s="14" t="str">
        <f>IF(OR(G221=""),"",IF(G221&lt;=基準値!M$2=TRUE,"○","×"))</f>
        <v/>
      </c>
      <c r="AE221" s="14" t="str">
        <f>IF(OR(H221=""),"",IF(H221&lt;=基準値!N$2=TRUE,"○","×"))</f>
        <v/>
      </c>
    </row>
    <row r="222" spans="2:31" ht="14.25" customHeight="1" x14ac:dyDescent="0.15">
      <c r="B222" s="91">
        <v>216</v>
      </c>
      <c r="C222" s="38"/>
      <c r="D222" s="37"/>
      <c r="E222" s="37"/>
      <c r="F222" s="39"/>
      <c r="G222" s="40"/>
      <c r="H222" s="41"/>
      <c r="I222" s="42" t="str">
        <f t="shared" si="45"/>
        <v/>
      </c>
      <c r="J222" s="43"/>
      <c r="K222" s="44"/>
      <c r="L222" s="43"/>
      <c r="M222" s="44"/>
      <c r="N222" s="45" t="str">
        <f t="shared" si="58"/>
        <v/>
      </c>
      <c r="O222" s="79" t="e">
        <f>IF(AND(SMALL($P$7:$P$306,ROUNDUP('第四面（別紙）集計'!$E$5/2,0))=MAX($P$7:$P$306),ISNUMBER($N222),$P222=MAX($P$7:$P$306)),"代表&amp;最大",IF($P222=SMALL($P$7:$P$306,ROUNDUP('第四面（別紙）集計'!$E$5/2,0)),"代表",IF($P222=MAX($P$7:$P$306),"最大","")))</f>
        <v>#NUM!</v>
      </c>
      <c r="P222" s="23" t="str">
        <f t="shared" si="46"/>
        <v/>
      </c>
      <c r="Q222" s="24" t="e">
        <f t="shared" si="47"/>
        <v>#NUM!</v>
      </c>
      <c r="R222" s="24" t="e">
        <f t="shared" si="48"/>
        <v>#NUM!</v>
      </c>
      <c r="S222" s="24" t="e">
        <f t="shared" si="49"/>
        <v>#NUM!</v>
      </c>
      <c r="T222" s="24" t="e">
        <f t="shared" si="50"/>
        <v>#NUM!</v>
      </c>
      <c r="U222" s="24" t="e">
        <f t="shared" si="51"/>
        <v>#NUM!</v>
      </c>
      <c r="V222" s="24" t="e">
        <f t="shared" si="52"/>
        <v>#NUM!</v>
      </c>
      <c r="W222" s="24" t="e">
        <f t="shared" si="53"/>
        <v>#NUM!</v>
      </c>
      <c r="X222" s="24" t="e">
        <f t="shared" si="54"/>
        <v>#NUM!</v>
      </c>
      <c r="Y222" s="24" t="e">
        <f t="shared" si="55"/>
        <v>#NUM!</v>
      </c>
      <c r="Z222" s="24" t="e">
        <f t="shared" si="56"/>
        <v>#NUM!</v>
      </c>
      <c r="AA222" s="24" t="str">
        <f t="shared" si="57"/>
        <v/>
      </c>
      <c r="AD222" s="14" t="str">
        <f>IF(OR(G222=""),"",IF(G222&lt;=基準値!M$2=TRUE,"○","×"))</f>
        <v/>
      </c>
      <c r="AE222" s="14" t="str">
        <f>IF(OR(H222=""),"",IF(H222&lt;=基準値!N$2=TRUE,"○","×"))</f>
        <v/>
      </c>
    </row>
    <row r="223" spans="2:31" ht="14.25" customHeight="1" x14ac:dyDescent="0.15">
      <c r="B223" s="92">
        <v>217</v>
      </c>
      <c r="C223" s="38"/>
      <c r="D223" s="37"/>
      <c r="E223" s="37"/>
      <c r="F223" s="39"/>
      <c r="G223" s="40"/>
      <c r="H223" s="41"/>
      <c r="I223" s="42" t="str">
        <f t="shared" si="45"/>
        <v/>
      </c>
      <c r="J223" s="43"/>
      <c r="K223" s="44"/>
      <c r="L223" s="43"/>
      <c r="M223" s="44"/>
      <c r="N223" s="45" t="str">
        <f t="shared" si="58"/>
        <v/>
      </c>
      <c r="O223" s="79" t="e">
        <f>IF(AND(SMALL($P$7:$P$306,ROUNDUP('第四面（別紙）集計'!$E$5/2,0))=MAX($P$7:$P$306),ISNUMBER($N223),$P223=MAX($P$7:$P$306)),"代表&amp;最大",IF($P223=SMALL($P$7:$P$306,ROUNDUP('第四面（別紙）集計'!$E$5/2,0)),"代表",IF($P223=MAX($P$7:$P$306),"最大","")))</f>
        <v>#NUM!</v>
      </c>
      <c r="P223" s="23" t="str">
        <f t="shared" si="46"/>
        <v/>
      </c>
      <c r="Q223" s="24" t="e">
        <f t="shared" si="47"/>
        <v>#NUM!</v>
      </c>
      <c r="R223" s="24" t="e">
        <f t="shared" si="48"/>
        <v>#NUM!</v>
      </c>
      <c r="S223" s="24" t="e">
        <f t="shared" si="49"/>
        <v>#NUM!</v>
      </c>
      <c r="T223" s="24" t="e">
        <f t="shared" si="50"/>
        <v>#NUM!</v>
      </c>
      <c r="U223" s="24" t="e">
        <f t="shared" si="51"/>
        <v>#NUM!</v>
      </c>
      <c r="V223" s="24" t="e">
        <f t="shared" si="52"/>
        <v>#NUM!</v>
      </c>
      <c r="W223" s="24" t="e">
        <f t="shared" si="53"/>
        <v>#NUM!</v>
      </c>
      <c r="X223" s="24" t="e">
        <f t="shared" si="54"/>
        <v>#NUM!</v>
      </c>
      <c r="Y223" s="24" t="e">
        <f t="shared" si="55"/>
        <v>#NUM!</v>
      </c>
      <c r="Z223" s="24" t="e">
        <f t="shared" si="56"/>
        <v>#NUM!</v>
      </c>
      <c r="AA223" s="24" t="str">
        <f t="shared" si="57"/>
        <v/>
      </c>
      <c r="AD223" s="14" t="str">
        <f>IF(OR(G223=""),"",IF(G223&lt;=基準値!M$2=TRUE,"○","×"))</f>
        <v/>
      </c>
      <c r="AE223" s="14" t="str">
        <f>IF(OR(H223=""),"",IF(H223&lt;=基準値!N$2=TRUE,"○","×"))</f>
        <v/>
      </c>
    </row>
    <row r="224" spans="2:31" ht="14.25" customHeight="1" x14ac:dyDescent="0.15">
      <c r="B224" s="91">
        <v>218</v>
      </c>
      <c r="C224" s="38"/>
      <c r="D224" s="37"/>
      <c r="E224" s="37"/>
      <c r="F224" s="39"/>
      <c r="G224" s="40"/>
      <c r="H224" s="41"/>
      <c r="I224" s="42" t="str">
        <f t="shared" si="45"/>
        <v/>
      </c>
      <c r="J224" s="43"/>
      <c r="K224" s="44"/>
      <c r="L224" s="43"/>
      <c r="M224" s="44"/>
      <c r="N224" s="45" t="str">
        <f t="shared" si="58"/>
        <v/>
      </c>
      <c r="O224" s="79" t="e">
        <f>IF(AND(SMALL($P$7:$P$306,ROUNDUP('第四面（別紙）集計'!$E$5/2,0))=MAX($P$7:$P$306),ISNUMBER($N224),$P224=MAX($P$7:$P$306)),"代表&amp;最大",IF($P224=SMALL($P$7:$P$306,ROUNDUP('第四面（別紙）集計'!$E$5/2,0)),"代表",IF($P224=MAX($P$7:$P$306),"最大","")))</f>
        <v>#NUM!</v>
      </c>
      <c r="P224" s="23" t="str">
        <f t="shared" si="46"/>
        <v/>
      </c>
      <c r="Q224" s="24" t="e">
        <f t="shared" si="47"/>
        <v>#NUM!</v>
      </c>
      <c r="R224" s="24" t="e">
        <f t="shared" si="48"/>
        <v>#NUM!</v>
      </c>
      <c r="S224" s="24" t="e">
        <f t="shared" si="49"/>
        <v>#NUM!</v>
      </c>
      <c r="T224" s="24" t="e">
        <f t="shared" si="50"/>
        <v>#NUM!</v>
      </c>
      <c r="U224" s="24" t="e">
        <f t="shared" si="51"/>
        <v>#NUM!</v>
      </c>
      <c r="V224" s="24" t="e">
        <f t="shared" si="52"/>
        <v>#NUM!</v>
      </c>
      <c r="W224" s="24" t="e">
        <f t="shared" si="53"/>
        <v>#NUM!</v>
      </c>
      <c r="X224" s="24" t="e">
        <f t="shared" si="54"/>
        <v>#NUM!</v>
      </c>
      <c r="Y224" s="24" t="e">
        <f t="shared" si="55"/>
        <v>#NUM!</v>
      </c>
      <c r="Z224" s="24" t="e">
        <f t="shared" si="56"/>
        <v>#NUM!</v>
      </c>
      <c r="AA224" s="24" t="str">
        <f t="shared" si="57"/>
        <v/>
      </c>
      <c r="AD224" s="14" t="str">
        <f>IF(OR(G224=""),"",IF(G224&lt;=基準値!M$2=TRUE,"○","×"))</f>
        <v/>
      </c>
      <c r="AE224" s="14" t="str">
        <f>IF(OR(H224=""),"",IF(H224&lt;=基準値!N$2=TRUE,"○","×"))</f>
        <v/>
      </c>
    </row>
    <row r="225" spans="2:31" ht="14.25" customHeight="1" x14ac:dyDescent="0.15">
      <c r="B225" s="92">
        <v>219</v>
      </c>
      <c r="C225" s="38"/>
      <c r="D225" s="37"/>
      <c r="E225" s="37"/>
      <c r="F225" s="39"/>
      <c r="G225" s="40"/>
      <c r="H225" s="41"/>
      <c r="I225" s="42" t="str">
        <f t="shared" si="45"/>
        <v/>
      </c>
      <c r="J225" s="43"/>
      <c r="K225" s="44"/>
      <c r="L225" s="43"/>
      <c r="M225" s="44"/>
      <c r="N225" s="45" t="str">
        <f t="shared" si="58"/>
        <v/>
      </c>
      <c r="O225" s="79" t="e">
        <f>IF(AND(SMALL($P$7:$P$306,ROUNDUP('第四面（別紙）集計'!$E$5/2,0))=MAX($P$7:$P$306),ISNUMBER($N225),$P225=MAX($P$7:$P$306)),"代表&amp;最大",IF($P225=SMALL($P$7:$P$306,ROUNDUP('第四面（別紙）集計'!$E$5/2,0)),"代表",IF($P225=MAX($P$7:$P$306),"最大","")))</f>
        <v>#NUM!</v>
      </c>
      <c r="P225" s="23" t="str">
        <f t="shared" si="46"/>
        <v/>
      </c>
      <c r="Q225" s="24" t="e">
        <f t="shared" si="47"/>
        <v>#NUM!</v>
      </c>
      <c r="R225" s="24" t="e">
        <f t="shared" si="48"/>
        <v>#NUM!</v>
      </c>
      <c r="S225" s="24" t="e">
        <f t="shared" si="49"/>
        <v>#NUM!</v>
      </c>
      <c r="T225" s="24" t="e">
        <f t="shared" si="50"/>
        <v>#NUM!</v>
      </c>
      <c r="U225" s="24" t="e">
        <f t="shared" si="51"/>
        <v>#NUM!</v>
      </c>
      <c r="V225" s="24" t="e">
        <f t="shared" si="52"/>
        <v>#NUM!</v>
      </c>
      <c r="W225" s="24" t="e">
        <f t="shared" si="53"/>
        <v>#NUM!</v>
      </c>
      <c r="X225" s="24" t="e">
        <f t="shared" si="54"/>
        <v>#NUM!</v>
      </c>
      <c r="Y225" s="24" t="e">
        <f t="shared" si="55"/>
        <v>#NUM!</v>
      </c>
      <c r="Z225" s="24" t="e">
        <f t="shared" si="56"/>
        <v>#NUM!</v>
      </c>
      <c r="AA225" s="24" t="str">
        <f t="shared" si="57"/>
        <v/>
      </c>
      <c r="AD225" s="14" t="str">
        <f>IF(OR(G225=""),"",IF(G225&lt;=基準値!M$2=TRUE,"○","×"))</f>
        <v/>
      </c>
      <c r="AE225" s="14" t="str">
        <f>IF(OR(H225=""),"",IF(H225&lt;=基準値!N$2=TRUE,"○","×"))</f>
        <v/>
      </c>
    </row>
    <row r="226" spans="2:31" ht="14.25" customHeight="1" x14ac:dyDescent="0.15">
      <c r="B226" s="91">
        <v>220</v>
      </c>
      <c r="C226" s="38"/>
      <c r="D226" s="37"/>
      <c r="E226" s="37"/>
      <c r="F226" s="39"/>
      <c r="G226" s="40"/>
      <c r="H226" s="41"/>
      <c r="I226" s="42" t="str">
        <f t="shared" si="45"/>
        <v/>
      </c>
      <c r="J226" s="43"/>
      <c r="K226" s="44"/>
      <c r="L226" s="43"/>
      <c r="M226" s="44"/>
      <c r="N226" s="45" t="str">
        <f t="shared" si="58"/>
        <v/>
      </c>
      <c r="O226" s="79" t="e">
        <f>IF(AND(SMALL($P$7:$P$306,ROUNDUP('第四面（別紙）集計'!$E$5/2,0))=MAX($P$7:$P$306),ISNUMBER($N226),$P226=MAX($P$7:$P$306)),"代表&amp;最大",IF($P226=SMALL($P$7:$P$306,ROUNDUP('第四面（別紙）集計'!$E$5/2,0)),"代表",IF($P226=MAX($P$7:$P$306),"最大","")))</f>
        <v>#NUM!</v>
      </c>
      <c r="P226" s="23" t="str">
        <f t="shared" si="46"/>
        <v/>
      </c>
      <c r="Q226" s="24" t="e">
        <f t="shared" si="47"/>
        <v>#NUM!</v>
      </c>
      <c r="R226" s="24" t="e">
        <f t="shared" si="48"/>
        <v>#NUM!</v>
      </c>
      <c r="S226" s="24" t="e">
        <f t="shared" si="49"/>
        <v>#NUM!</v>
      </c>
      <c r="T226" s="24" t="e">
        <f t="shared" si="50"/>
        <v>#NUM!</v>
      </c>
      <c r="U226" s="24" t="e">
        <f t="shared" si="51"/>
        <v>#NUM!</v>
      </c>
      <c r="V226" s="24" t="e">
        <f t="shared" si="52"/>
        <v>#NUM!</v>
      </c>
      <c r="W226" s="24" t="e">
        <f t="shared" si="53"/>
        <v>#NUM!</v>
      </c>
      <c r="X226" s="24" t="e">
        <f t="shared" si="54"/>
        <v>#NUM!</v>
      </c>
      <c r="Y226" s="24" t="e">
        <f t="shared" si="55"/>
        <v>#NUM!</v>
      </c>
      <c r="Z226" s="24" t="e">
        <f t="shared" si="56"/>
        <v>#NUM!</v>
      </c>
      <c r="AA226" s="24" t="str">
        <f t="shared" si="57"/>
        <v/>
      </c>
      <c r="AD226" s="14" t="str">
        <f>IF(OR(G226=""),"",IF(G226&lt;=基準値!M$2=TRUE,"○","×"))</f>
        <v/>
      </c>
      <c r="AE226" s="14" t="str">
        <f>IF(OR(H226=""),"",IF(H226&lt;=基準値!N$2=TRUE,"○","×"))</f>
        <v/>
      </c>
    </row>
    <row r="227" spans="2:31" ht="14.25" customHeight="1" x14ac:dyDescent="0.15">
      <c r="B227" s="92">
        <v>221</v>
      </c>
      <c r="C227" s="38"/>
      <c r="D227" s="37"/>
      <c r="E227" s="37"/>
      <c r="F227" s="39"/>
      <c r="G227" s="40"/>
      <c r="H227" s="41"/>
      <c r="I227" s="42" t="str">
        <f t="shared" si="45"/>
        <v/>
      </c>
      <c r="J227" s="43"/>
      <c r="K227" s="44"/>
      <c r="L227" s="43"/>
      <c r="M227" s="44"/>
      <c r="N227" s="45" t="str">
        <f t="shared" si="58"/>
        <v/>
      </c>
      <c r="O227" s="79" t="e">
        <f>IF(AND(SMALL($P$7:$P$306,ROUNDUP('第四面（別紙）集計'!$E$5/2,0))=MAX($P$7:$P$306),ISNUMBER($N227),$P227=MAX($P$7:$P$306)),"代表&amp;最大",IF($P227=SMALL($P$7:$P$306,ROUNDUP('第四面（別紙）集計'!$E$5/2,0)),"代表",IF($P227=MAX($P$7:$P$306),"最大","")))</f>
        <v>#NUM!</v>
      </c>
      <c r="P227" s="23" t="str">
        <f t="shared" si="46"/>
        <v/>
      </c>
      <c r="Q227" s="24" t="e">
        <f t="shared" si="47"/>
        <v>#NUM!</v>
      </c>
      <c r="R227" s="24" t="e">
        <f t="shared" si="48"/>
        <v>#NUM!</v>
      </c>
      <c r="S227" s="24" t="e">
        <f t="shared" si="49"/>
        <v>#NUM!</v>
      </c>
      <c r="T227" s="24" t="e">
        <f t="shared" si="50"/>
        <v>#NUM!</v>
      </c>
      <c r="U227" s="24" t="e">
        <f t="shared" si="51"/>
        <v>#NUM!</v>
      </c>
      <c r="V227" s="24" t="e">
        <f t="shared" si="52"/>
        <v>#NUM!</v>
      </c>
      <c r="W227" s="24" t="e">
        <f t="shared" si="53"/>
        <v>#NUM!</v>
      </c>
      <c r="X227" s="24" t="e">
        <f t="shared" si="54"/>
        <v>#NUM!</v>
      </c>
      <c r="Y227" s="24" t="e">
        <f t="shared" si="55"/>
        <v>#NUM!</v>
      </c>
      <c r="Z227" s="24" t="e">
        <f t="shared" si="56"/>
        <v>#NUM!</v>
      </c>
      <c r="AA227" s="24" t="str">
        <f t="shared" si="57"/>
        <v/>
      </c>
      <c r="AD227" s="14" t="str">
        <f>IF(OR(G227=""),"",IF(G227&lt;=基準値!M$2=TRUE,"○","×"))</f>
        <v/>
      </c>
      <c r="AE227" s="14" t="str">
        <f>IF(OR(H227=""),"",IF(H227&lt;=基準値!N$2=TRUE,"○","×"))</f>
        <v/>
      </c>
    </row>
    <row r="228" spans="2:31" ht="14.25" customHeight="1" x14ac:dyDescent="0.15">
      <c r="B228" s="91">
        <v>222</v>
      </c>
      <c r="C228" s="38"/>
      <c r="D228" s="37"/>
      <c r="E228" s="37"/>
      <c r="F228" s="39"/>
      <c r="G228" s="40"/>
      <c r="H228" s="41"/>
      <c r="I228" s="42" t="str">
        <f t="shared" si="45"/>
        <v/>
      </c>
      <c r="J228" s="43"/>
      <c r="K228" s="44"/>
      <c r="L228" s="43"/>
      <c r="M228" s="44"/>
      <c r="N228" s="45" t="str">
        <f t="shared" si="58"/>
        <v/>
      </c>
      <c r="O228" s="79" t="e">
        <f>IF(AND(SMALL($P$7:$P$306,ROUNDUP('第四面（別紙）集計'!$E$5/2,0))=MAX($P$7:$P$306),ISNUMBER($N228),$P228=MAX($P$7:$P$306)),"代表&amp;最大",IF($P228=SMALL($P$7:$P$306,ROUNDUP('第四面（別紙）集計'!$E$5/2,0)),"代表",IF($P228=MAX($P$7:$P$306),"最大","")))</f>
        <v>#NUM!</v>
      </c>
      <c r="P228" s="23" t="str">
        <f t="shared" si="46"/>
        <v/>
      </c>
      <c r="Q228" s="24" t="e">
        <f t="shared" si="47"/>
        <v>#NUM!</v>
      </c>
      <c r="R228" s="24" t="e">
        <f t="shared" si="48"/>
        <v>#NUM!</v>
      </c>
      <c r="S228" s="24" t="e">
        <f t="shared" si="49"/>
        <v>#NUM!</v>
      </c>
      <c r="T228" s="24" t="e">
        <f t="shared" si="50"/>
        <v>#NUM!</v>
      </c>
      <c r="U228" s="24" t="e">
        <f t="shared" si="51"/>
        <v>#NUM!</v>
      </c>
      <c r="V228" s="24" t="e">
        <f t="shared" si="52"/>
        <v>#NUM!</v>
      </c>
      <c r="W228" s="24" t="e">
        <f t="shared" si="53"/>
        <v>#NUM!</v>
      </c>
      <c r="X228" s="24" t="e">
        <f t="shared" si="54"/>
        <v>#NUM!</v>
      </c>
      <c r="Y228" s="24" t="e">
        <f t="shared" si="55"/>
        <v>#NUM!</v>
      </c>
      <c r="Z228" s="24" t="e">
        <f t="shared" si="56"/>
        <v>#NUM!</v>
      </c>
      <c r="AA228" s="24" t="str">
        <f t="shared" si="57"/>
        <v/>
      </c>
      <c r="AD228" s="14" t="str">
        <f>IF(OR(G228=""),"",IF(G228&lt;=基準値!M$2=TRUE,"○","×"))</f>
        <v/>
      </c>
      <c r="AE228" s="14" t="str">
        <f>IF(OR(H228=""),"",IF(H228&lt;=基準値!N$2=TRUE,"○","×"))</f>
        <v/>
      </c>
    </row>
    <row r="229" spans="2:31" ht="14.25" customHeight="1" x14ac:dyDescent="0.15">
      <c r="B229" s="92">
        <v>223</v>
      </c>
      <c r="C229" s="38"/>
      <c r="D229" s="37"/>
      <c r="E229" s="37"/>
      <c r="F229" s="39"/>
      <c r="G229" s="40"/>
      <c r="H229" s="41"/>
      <c r="I229" s="42" t="str">
        <f t="shared" si="45"/>
        <v/>
      </c>
      <c r="J229" s="43"/>
      <c r="K229" s="44"/>
      <c r="L229" s="43"/>
      <c r="M229" s="44"/>
      <c r="N229" s="45" t="str">
        <f t="shared" si="58"/>
        <v/>
      </c>
      <c r="O229" s="79" t="e">
        <f>IF(AND(SMALL($P$7:$P$306,ROUNDUP('第四面（別紙）集計'!$E$5/2,0))=MAX($P$7:$P$306),ISNUMBER($N229),$P229=MAX($P$7:$P$306)),"代表&amp;最大",IF($P229=SMALL($P$7:$P$306,ROUNDUP('第四面（別紙）集計'!$E$5/2,0)),"代表",IF($P229=MAX($P$7:$P$306),"最大","")))</f>
        <v>#NUM!</v>
      </c>
      <c r="P229" s="23" t="str">
        <f t="shared" si="46"/>
        <v/>
      </c>
      <c r="Q229" s="24" t="e">
        <f t="shared" si="47"/>
        <v>#NUM!</v>
      </c>
      <c r="R229" s="24" t="e">
        <f t="shared" si="48"/>
        <v>#NUM!</v>
      </c>
      <c r="S229" s="24" t="e">
        <f t="shared" si="49"/>
        <v>#NUM!</v>
      </c>
      <c r="T229" s="24" t="e">
        <f t="shared" si="50"/>
        <v>#NUM!</v>
      </c>
      <c r="U229" s="24" t="e">
        <f t="shared" si="51"/>
        <v>#NUM!</v>
      </c>
      <c r="V229" s="24" t="e">
        <f t="shared" si="52"/>
        <v>#NUM!</v>
      </c>
      <c r="W229" s="24" t="e">
        <f t="shared" si="53"/>
        <v>#NUM!</v>
      </c>
      <c r="X229" s="24" t="e">
        <f t="shared" si="54"/>
        <v>#NUM!</v>
      </c>
      <c r="Y229" s="24" t="e">
        <f t="shared" si="55"/>
        <v>#NUM!</v>
      </c>
      <c r="Z229" s="24" t="e">
        <f t="shared" si="56"/>
        <v>#NUM!</v>
      </c>
      <c r="AA229" s="24" t="str">
        <f t="shared" si="57"/>
        <v/>
      </c>
      <c r="AD229" s="14" t="str">
        <f>IF(OR(G229=""),"",IF(G229&lt;=基準値!M$2=TRUE,"○","×"))</f>
        <v/>
      </c>
      <c r="AE229" s="14" t="str">
        <f>IF(OR(H229=""),"",IF(H229&lt;=基準値!N$2=TRUE,"○","×"))</f>
        <v/>
      </c>
    </row>
    <row r="230" spans="2:31" ht="14.25" customHeight="1" x14ac:dyDescent="0.15">
      <c r="B230" s="91">
        <v>224</v>
      </c>
      <c r="C230" s="38"/>
      <c r="D230" s="37"/>
      <c r="E230" s="37"/>
      <c r="F230" s="39"/>
      <c r="G230" s="40"/>
      <c r="H230" s="41"/>
      <c r="I230" s="42" t="str">
        <f t="shared" si="45"/>
        <v/>
      </c>
      <c r="J230" s="43"/>
      <c r="K230" s="44"/>
      <c r="L230" s="43"/>
      <c r="M230" s="44"/>
      <c r="N230" s="45" t="str">
        <f t="shared" si="58"/>
        <v/>
      </c>
      <c r="O230" s="79" t="e">
        <f>IF(AND(SMALL($P$7:$P$306,ROUNDUP('第四面（別紙）集計'!$E$5/2,0))=MAX($P$7:$P$306),ISNUMBER($N230),$P230=MAX($P$7:$P$306)),"代表&amp;最大",IF($P230=SMALL($P$7:$P$306,ROUNDUP('第四面（別紙）集計'!$E$5/2,0)),"代表",IF($P230=MAX($P$7:$P$306),"最大","")))</f>
        <v>#NUM!</v>
      </c>
      <c r="P230" s="23" t="str">
        <f t="shared" si="46"/>
        <v/>
      </c>
      <c r="Q230" s="24" t="e">
        <f t="shared" si="47"/>
        <v>#NUM!</v>
      </c>
      <c r="R230" s="24" t="e">
        <f t="shared" si="48"/>
        <v>#NUM!</v>
      </c>
      <c r="S230" s="24" t="e">
        <f t="shared" si="49"/>
        <v>#NUM!</v>
      </c>
      <c r="T230" s="24" t="e">
        <f t="shared" si="50"/>
        <v>#NUM!</v>
      </c>
      <c r="U230" s="24" t="e">
        <f t="shared" si="51"/>
        <v>#NUM!</v>
      </c>
      <c r="V230" s="24" t="e">
        <f t="shared" si="52"/>
        <v>#NUM!</v>
      </c>
      <c r="W230" s="24" t="e">
        <f t="shared" si="53"/>
        <v>#NUM!</v>
      </c>
      <c r="X230" s="24" t="e">
        <f t="shared" si="54"/>
        <v>#NUM!</v>
      </c>
      <c r="Y230" s="24" t="e">
        <f t="shared" si="55"/>
        <v>#NUM!</v>
      </c>
      <c r="Z230" s="24" t="e">
        <f t="shared" si="56"/>
        <v>#NUM!</v>
      </c>
      <c r="AA230" s="24" t="str">
        <f t="shared" si="57"/>
        <v/>
      </c>
      <c r="AD230" s="14" t="str">
        <f>IF(OR(G230=""),"",IF(G230&lt;=基準値!M$2=TRUE,"○","×"))</f>
        <v/>
      </c>
      <c r="AE230" s="14" t="str">
        <f>IF(OR(H230=""),"",IF(H230&lt;=基準値!N$2=TRUE,"○","×"))</f>
        <v/>
      </c>
    </row>
    <row r="231" spans="2:31" ht="14.25" customHeight="1" x14ac:dyDescent="0.15">
      <c r="B231" s="92">
        <v>225</v>
      </c>
      <c r="C231" s="38"/>
      <c r="D231" s="37"/>
      <c r="E231" s="37"/>
      <c r="F231" s="39"/>
      <c r="G231" s="40"/>
      <c r="H231" s="41"/>
      <c r="I231" s="42" t="str">
        <f t="shared" si="45"/>
        <v/>
      </c>
      <c r="J231" s="43"/>
      <c r="K231" s="44"/>
      <c r="L231" s="43"/>
      <c r="M231" s="44"/>
      <c r="N231" s="45" t="str">
        <f t="shared" si="58"/>
        <v/>
      </c>
      <c r="O231" s="79" t="e">
        <f>IF(AND(SMALL($P$7:$P$306,ROUNDUP('第四面（別紙）集計'!$E$5/2,0))=MAX($P$7:$P$306),ISNUMBER($N231),$P231=MAX($P$7:$P$306)),"代表&amp;最大",IF($P231=SMALL($P$7:$P$306,ROUNDUP('第四面（別紙）集計'!$E$5/2,0)),"代表",IF($P231=MAX($P$7:$P$306),"最大","")))</f>
        <v>#NUM!</v>
      </c>
      <c r="P231" s="23" t="str">
        <f t="shared" si="46"/>
        <v/>
      </c>
      <c r="Q231" s="24" t="e">
        <f t="shared" si="47"/>
        <v>#NUM!</v>
      </c>
      <c r="R231" s="24" t="e">
        <f t="shared" si="48"/>
        <v>#NUM!</v>
      </c>
      <c r="S231" s="24" t="e">
        <f t="shared" si="49"/>
        <v>#NUM!</v>
      </c>
      <c r="T231" s="24" t="e">
        <f t="shared" si="50"/>
        <v>#NUM!</v>
      </c>
      <c r="U231" s="24" t="e">
        <f t="shared" si="51"/>
        <v>#NUM!</v>
      </c>
      <c r="V231" s="24" t="e">
        <f t="shared" si="52"/>
        <v>#NUM!</v>
      </c>
      <c r="W231" s="24" t="e">
        <f t="shared" si="53"/>
        <v>#NUM!</v>
      </c>
      <c r="X231" s="24" t="e">
        <f t="shared" si="54"/>
        <v>#NUM!</v>
      </c>
      <c r="Y231" s="24" t="e">
        <f t="shared" si="55"/>
        <v>#NUM!</v>
      </c>
      <c r="Z231" s="24" t="e">
        <f t="shared" si="56"/>
        <v>#NUM!</v>
      </c>
      <c r="AA231" s="24" t="str">
        <f t="shared" si="57"/>
        <v/>
      </c>
      <c r="AD231" s="14" t="str">
        <f>IF(OR(G231=""),"",IF(G231&lt;=基準値!M$2=TRUE,"○","×"))</f>
        <v/>
      </c>
      <c r="AE231" s="14" t="str">
        <f>IF(OR(H231=""),"",IF(H231&lt;=基準値!N$2=TRUE,"○","×"))</f>
        <v/>
      </c>
    </row>
    <row r="232" spans="2:31" ht="14.25" customHeight="1" x14ac:dyDescent="0.15">
      <c r="B232" s="91">
        <v>226</v>
      </c>
      <c r="C232" s="38"/>
      <c r="D232" s="37"/>
      <c r="E232" s="37"/>
      <c r="F232" s="39"/>
      <c r="G232" s="40"/>
      <c r="H232" s="41"/>
      <c r="I232" s="42" t="str">
        <f t="shared" si="45"/>
        <v/>
      </c>
      <c r="J232" s="43"/>
      <c r="K232" s="44"/>
      <c r="L232" s="43"/>
      <c r="M232" s="44"/>
      <c r="N232" s="45" t="str">
        <f t="shared" si="58"/>
        <v/>
      </c>
      <c r="O232" s="79" t="e">
        <f>IF(AND(SMALL($P$7:$P$306,ROUNDUP('第四面（別紙）集計'!$E$5/2,0))=MAX($P$7:$P$306),ISNUMBER($N232),$P232=MAX($P$7:$P$306)),"代表&amp;最大",IF($P232=SMALL($P$7:$P$306,ROUNDUP('第四面（別紙）集計'!$E$5/2,0)),"代表",IF($P232=MAX($P$7:$P$306),"最大","")))</f>
        <v>#NUM!</v>
      </c>
      <c r="P232" s="23" t="str">
        <f t="shared" si="46"/>
        <v/>
      </c>
      <c r="Q232" s="24" t="e">
        <f t="shared" si="47"/>
        <v>#NUM!</v>
      </c>
      <c r="R232" s="24" t="e">
        <f t="shared" si="48"/>
        <v>#NUM!</v>
      </c>
      <c r="S232" s="24" t="e">
        <f t="shared" si="49"/>
        <v>#NUM!</v>
      </c>
      <c r="T232" s="24" t="e">
        <f t="shared" si="50"/>
        <v>#NUM!</v>
      </c>
      <c r="U232" s="24" t="e">
        <f t="shared" si="51"/>
        <v>#NUM!</v>
      </c>
      <c r="V232" s="24" t="e">
        <f t="shared" si="52"/>
        <v>#NUM!</v>
      </c>
      <c r="W232" s="24" t="e">
        <f t="shared" si="53"/>
        <v>#NUM!</v>
      </c>
      <c r="X232" s="24" t="e">
        <f t="shared" si="54"/>
        <v>#NUM!</v>
      </c>
      <c r="Y232" s="24" t="e">
        <f t="shared" si="55"/>
        <v>#NUM!</v>
      </c>
      <c r="Z232" s="24" t="e">
        <f t="shared" si="56"/>
        <v>#NUM!</v>
      </c>
      <c r="AA232" s="24" t="str">
        <f t="shared" si="57"/>
        <v/>
      </c>
      <c r="AD232" s="14" t="str">
        <f>IF(OR(G232=""),"",IF(G232&lt;=基準値!M$2=TRUE,"○","×"))</f>
        <v/>
      </c>
      <c r="AE232" s="14" t="str">
        <f>IF(OR(H232=""),"",IF(H232&lt;=基準値!N$2=TRUE,"○","×"))</f>
        <v/>
      </c>
    </row>
    <row r="233" spans="2:31" ht="14.25" customHeight="1" x14ac:dyDescent="0.15">
      <c r="B233" s="92">
        <v>227</v>
      </c>
      <c r="C233" s="38"/>
      <c r="D233" s="37"/>
      <c r="E233" s="37"/>
      <c r="F233" s="39"/>
      <c r="G233" s="40"/>
      <c r="H233" s="41"/>
      <c r="I233" s="42" t="str">
        <f t="shared" si="45"/>
        <v/>
      </c>
      <c r="J233" s="43"/>
      <c r="K233" s="44"/>
      <c r="L233" s="43"/>
      <c r="M233" s="44"/>
      <c r="N233" s="45" t="str">
        <f t="shared" si="58"/>
        <v/>
      </c>
      <c r="O233" s="79" t="e">
        <f>IF(AND(SMALL($P$7:$P$306,ROUNDUP('第四面（別紙）集計'!$E$5/2,0))=MAX($P$7:$P$306),ISNUMBER($N233),$P233=MAX($P$7:$P$306)),"代表&amp;最大",IF($P233=SMALL($P$7:$P$306,ROUNDUP('第四面（別紙）集計'!$E$5/2,0)),"代表",IF($P233=MAX($P$7:$P$306),"最大","")))</f>
        <v>#NUM!</v>
      </c>
      <c r="P233" s="23" t="str">
        <f t="shared" si="46"/>
        <v/>
      </c>
      <c r="Q233" s="24" t="e">
        <f t="shared" si="47"/>
        <v>#NUM!</v>
      </c>
      <c r="R233" s="24" t="e">
        <f t="shared" si="48"/>
        <v>#NUM!</v>
      </c>
      <c r="S233" s="24" t="e">
        <f t="shared" si="49"/>
        <v>#NUM!</v>
      </c>
      <c r="T233" s="24" t="e">
        <f t="shared" si="50"/>
        <v>#NUM!</v>
      </c>
      <c r="U233" s="24" t="e">
        <f t="shared" si="51"/>
        <v>#NUM!</v>
      </c>
      <c r="V233" s="24" t="e">
        <f t="shared" si="52"/>
        <v>#NUM!</v>
      </c>
      <c r="W233" s="24" t="e">
        <f t="shared" si="53"/>
        <v>#NUM!</v>
      </c>
      <c r="X233" s="24" t="e">
        <f t="shared" si="54"/>
        <v>#NUM!</v>
      </c>
      <c r="Y233" s="24" t="e">
        <f t="shared" si="55"/>
        <v>#NUM!</v>
      </c>
      <c r="Z233" s="24" t="e">
        <f t="shared" si="56"/>
        <v>#NUM!</v>
      </c>
      <c r="AA233" s="24" t="str">
        <f t="shared" si="57"/>
        <v/>
      </c>
      <c r="AD233" s="14" t="str">
        <f>IF(OR(G233=""),"",IF(G233&lt;=基準値!M$2=TRUE,"○","×"))</f>
        <v/>
      </c>
      <c r="AE233" s="14" t="str">
        <f>IF(OR(H233=""),"",IF(H233&lt;=基準値!N$2=TRUE,"○","×"))</f>
        <v/>
      </c>
    </row>
    <row r="234" spans="2:31" ht="14.25" customHeight="1" x14ac:dyDescent="0.15">
      <c r="B234" s="91">
        <v>228</v>
      </c>
      <c r="C234" s="38"/>
      <c r="D234" s="37"/>
      <c r="E234" s="37"/>
      <c r="F234" s="39"/>
      <c r="G234" s="40"/>
      <c r="H234" s="41"/>
      <c r="I234" s="42" t="str">
        <f t="shared" si="45"/>
        <v/>
      </c>
      <c r="J234" s="43"/>
      <c r="K234" s="44"/>
      <c r="L234" s="43"/>
      <c r="M234" s="44"/>
      <c r="N234" s="45" t="str">
        <f t="shared" si="58"/>
        <v/>
      </c>
      <c r="O234" s="79" t="e">
        <f>IF(AND(SMALL($P$7:$P$306,ROUNDUP('第四面（別紙）集計'!$E$5/2,0))=MAX($P$7:$P$306),ISNUMBER($N234),$P234=MAX($P$7:$P$306)),"代表&amp;最大",IF($P234=SMALL($P$7:$P$306,ROUNDUP('第四面（別紙）集計'!$E$5/2,0)),"代表",IF($P234=MAX($P$7:$P$306),"最大","")))</f>
        <v>#NUM!</v>
      </c>
      <c r="P234" s="23" t="str">
        <f t="shared" si="46"/>
        <v/>
      </c>
      <c r="Q234" s="24" t="e">
        <f t="shared" si="47"/>
        <v>#NUM!</v>
      </c>
      <c r="R234" s="24" t="e">
        <f t="shared" si="48"/>
        <v>#NUM!</v>
      </c>
      <c r="S234" s="24" t="e">
        <f t="shared" si="49"/>
        <v>#NUM!</v>
      </c>
      <c r="T234" s="24" t="e">
        <f t="shared" si="50"/>
        <v>#NUM!</v>
      </c>
      <c r="U234" s="24" t="e">
        <f t="shared" si="51"/>
        <v>#NUM!</v>
      </c>
      <c r="V234" s="24" t="e">
        <f t="shared" si="52"/>
        <v>#NUM!</v>
      </c>
      <c r="W234" s="24" t="e">
        <f t="shared" si="53"/>
        <v>#NUM!</v>
      </c>
      <c r="X234" s="24" t="e">
        <f t="shared" si="54"/>
        <v>#NUM!</v>
      </c>
      <c r="Y234" s="24" t="e">
        <f t="shared" si="55"/>
        <v>#NUM!</v>
      </c>
      <c r="Z234" s="24" t="e">
        <f t="shared" si="56"/>
        <v>#NUM!</v>
      </c>
      <c r="AA234" s="24" t="str">
        <f t="shared" si="57"/>
        <v/>
      </c>
      <c r="AD234" s="14" t="str">
        <f>IF(OR(G234=""),"",IF(G234&lt;=基準値!M$2=TRUE,"○","×"))</f>
        <v/>
      </c>
      <c r="AE234" s="14" t="str">
        <f>IF(OR(H234=""),"",IF(H234&lt;=基準値!N$2=TRUE,"○","×"))</f>
        <v/>
      </c>
    </row>
    <row r="235" spans="2:31" ht="14.25" customHeight="1" x14ac:dyDescent="0.15">
      <c r="B235" s="92">
        <v>229</v>
      </c>
      <c r="C235" s="38"/>
      <c r="D235" s="37"/>
      <c r="E235" s="37"/>
      <c r="F235" s="39"/>
      <c r="G235" s="40"/>
      <c r="H235" s="41"/>
      <c r="I235" s="42" t="str">
        <f t="shared" ref="I235:I298" si="59">IF(AD235="","",IF(AND(AD235="○",AE235="○"),"○","×"))</f>
        <v/>
      </c>
      <c r="J235" s="43"/>
      <c r="K235" s="44"/>
      <c r="L235" s="43"/>
      <c r="M235" s="44"/>
      <c r="N235" s="45" t="str">
        <f t="shared" si="58"/>
        <v/>
      </c>
      <c r="O235" s="79" t="e">
        <f>IF(AND(SMALL($P$7:$P$306,ROUNDUP('第四面（別紙）集計'!$E$5/2,0))=MAX($P$7:$P$306),ISNUMBER($N235),$P235=MAX($P$7:$P$306)),"代表&amp;最大",IF($P235=SMALL($P$7:$P$306,ROUNDUP('第四面（別紙）集計'!$E$5/2,0)),"代表",IF($P235=MAX($P$7:$P$306),"最大","")))</f>
        <v>#NUM!</v>
      </c>
      <c r="P235" s="23" t="str">
        <f t="shared" si="46"/>
        <v/>
      </c>
      <c r="Q235" s="24" t="e">
        <f t="shared" si="47"/>
        <v>#NUM!</v>
      </c>
      <c r="R235" s="24" t="e">
        <f t="shared" si="48"/>
        <v>#NUM!</v>
      </c>
      <c r="S235" s="24" t="e">
        <f t="shared" si="49"/>
        <v>#NUM!</v>
      </c>
      <c r="T235" s="24" t="e">
        <f t="shared" si="50"/>
        <v>#NUM!</v>
      </c>
      <c r="U235" s="24" t="e">
        <f t="shared" si="51"/>
        <v>#NUM!</v>
      </c>
      <c r="V235" s="24" t="e">
        <f t="shared" si="52"/>
        <v>#NUM!</v>
      </c>
      <c r="W235" s="24" t="e">
        <f t="shared" si="53"/>
        <v>#NUM!</v>
      </c>
      <c r="X235" s="24" t="e">
        <f t="shared" si="54"/>
        <v>#NUM!</v>
      </c>
      <c r="Y235" s="24" t="e">
        <f t="shared" si="55"/>
        <v>#NUM!</v>
      </c>
      <c r="Z235" s="24" t="e">
        <f t="shared" si="56"/>
        <v>#NUM!</v>
      </c>
      <c r="AA235" s="24" t="str">
        <f t="shared" si="57"/>
        <v/>
      </c>
      <c r="AD235" s="14" t="str">
        <f>IF(OR(G235=""),"",IF(G235&lt;=基準値!M$2=TRUE,"○","×"))</f>
        <v/>
      </c>
      <c r="AE235" s="14" t="str">
        <f>IF(OR(H235=""),"",IF(H235&lt;=基準値!N$2=TRUE,"○","×"))</f>
        <v/>
      </c>
    </row>
    <row r="236" spans="2:31" ht="14.25" customHeight="1" x14ac:dyDescent="0.15">
      <c r="B236" s="91">
        <v>230</v>
      </c>
      <c r="C236" s="38"/>
      <c r="D236" s="37"/>
      <c r="E236" s="37"/>
      <c r="F236" s="39"/>
      <c r="G236" s="40"/>
      <c r="H236" s="41"/>
      <c r="I236" s="42" t="str">
        <f t="shared" si="59"/>
        <v/>
      </c>
      <c r="J236" s="43"/>
      <c r="K236" s="44"/>
      <c r="L236" s="43"/>
      <c r="M236" s="44"/>
      <c r="N236" s="45" t="str">
        <f t="shared" si="58"/>
        <v/>
      </c>
      <c r="O236" s="79" t="e">
        <f>IF(AND(SMALL($P$7:$P$306,ROUNDUP('第四面（別紙）集計'!$E$5/2,0))=MAX($P$7:$P$306),ISNUMBER($N236),$P236=MAX($P$7:$P$306)),"代表&amp;最大",IF($P236=SMALL($P$7:$P$306,ROUNDUP('第四面（別紙）集計'!$E$5/2,0)),"代表",IF($P236=MAX($P$7:$P$306),"最大","")))</f>
        <v>#NUM!</v>
      </c>
      <c r="P236" s="23" t="str">
        <f t="shared" si="46"/>
        <v/>
      </c>
      <c r="Q236" s="24" t="e">
        <f t="shared" si="47"/>
        <v>#NUM!</v>
      </c>
      <c r="R236" s="24" t="e">
        <f t="shared" si="48"/>
        <v>#NUM!</v>
      </c>
      <c r="S236" s="24" t="e">
        <f t="shared" si="49"/>
        <v>#NUM!</v>
      </c>
      <c r="T236" s="24" t="e">
        <f t="shared" si="50"/>
        <v>#NUM!</v>
      </c>
      <c r="U236" s="24" t="e">
        <f t="shared" si="51"/>
        <v>#NUM!</v>
      </c>
      <c r="V236" s="24" t="e">
        <f t="shared" si="52"/>
        <v>#NUM!</v>
      </c>
      <c r="W236" s="24" t="e">
        <f t="shared" si="53"/>
        <v>#NUM!</v>
      </c>
      <c r="X236" s="24" t="e">
        <f t="shared" si="54"/>
        <v>#NUM!</v>
      </c>
      <c r="Y236" s="24" t="e">
        <f t="shared" si="55"/>
        <v>#NUM!</v>
      </c>
      <c r="Z236" s="24" t="e">
        <f t="shared" si="56"/>
        <v>#NUM!</v>
      </c>
      <c r="AA236" s="24" t="str">
        <f t="shared" si="57"/>
        <v/>
      </c>
      <c r="AD236" s="14" t="str">
        <f>IF(OR(G236=""),"",IF(G236&lt;=基準値!M$2=TRUE,"○","×"))</f>
        <v/>
      </c>
      <c r="AE236" s="14" t="str">
        <f>IF(OR(H236=""),"",IF(H236&lt;=基準値!N$2=TRUE,"○","×"))</f>
        <v/>
      </c>
    </row>
    <row r="237" spans="2:31" ht="14.25" customHeight="1" x14ac:dyDescent="0.15">
      <c r="B237" s="92">
        <v>231</v>
      </c>
      <c r="C237" s="38"/>
      <c r="D237" s="37"/>
      <c r="E237" s="37"/>
      <c r="F237" s="39"/>
      <c r="G237" s="40"/>
      <c r="H237" s="41"/>
      <c r="I237" s="42" t="str">
        <f t="shared" si="59"/>
        <v/>
      </c>
      <c r="J237" s="43"/>
      <c r="K237" s="44"/>
      <c r="L237" s="43"/>
      <c r="M237" s="44"/>
      <c r="N237" s="45" t="str">
        <f t="shared" si="58"/>
        <v/>
      </c>
      <c r="O237" s="79" t="e">
        <f>IF(AND(SMALL($P$7:$P$306,ROUNDUP('第四面（別紙）集計'!$E$5/2,0))=MAX($P$7:$P$306),ISNUMBER($N237),$P237=MAX($P$7:$P$306)),"代表&amp;最大",IF($P237=SMALL($P$7:$P$306,ROUNDUP('第四面（別紙）集計'!$E$5/2,0)),"代表",IF($P237=MAX($P$7:$P$306),"最大","")))</f>
        <v>#NUM!</v>
      </c>
      <c r="P237" s="23" t="str">
        <f t="shared" si="46"/>
        <v/>
      </c>
      <c r="Q237" s="24" t="e">
        <f t="shared" si="47"/>
        <v>#NUM!</v>
      </c>
      <c r="R237" s="24" t="e">
        <f t="shared" si="48"/>
        <v>#NUM!</v>
      </c>
      <c r="S237" s="24" t="e">
        <f t="shared" si="49"/>
        <v>#NUM!</v>
      </c>
      <c r="T237" s="24" t="e">
        <f t="shared" si="50"/>
        <v>#NUM!</v>
      </c>
      <c r="U237" s="24" t="e">
        <f t="shared" si="51"/>
        <v>#NUM!</v>
      </c>
      <c r="V237" s="24" t="e">
        <f t="shared" si="52"/>
        <v>#NUM!</v>
      </c>
      <c r="W237" s="24" t="e">
        <f t="shared" si="53"/>
        <v>#NUM!</v>
      </c>
      <c r="X237" s="24" t="e">
        <f t="shared" si="54"/>
        <v>#NUM!</v>
      </c>
      <c r="Y237" s="24" t="e">
        <f t="shared" si="55"/>
        <v>#NUM!</v>
      </c>
      <c r="Z237" s="24" t="e">
        <f t="shared" si="56"/>
        <v>#NUM!</v>
      </c>
      <c r="AA237" s="24" t="str">
        <f t="shared" si="57"/>
        <v/>
      </c>
      <c r="AD237" s="14" t="str">
        <f>IF(OR(G237=""),"",IF(G237&lt;=基準値!M$2=TRUE,"○","×"))</f>
        <v/>
      </c>
      <c r="AE237" s="14" t="str">
        <f>IF(OR(H237=""),"",IF(H237&lt;=基準値!N$2=TRUE,"○","×"))</f>
        <v/>
      </c>
    </row>
    <row r="238" spans="2:31" ht="14.25" customHeight="1" x14ac:dyDescent="0.15">
      <c r="B238" s="91">
        <v>232</v>
      </c>
      <c r="C238" s="38"/>
      <c r="D238" s="37"/>
      <c r="E238" s="37"/>
      <c r="F238" s="39"/>
      <c r="G238" s="40"/>
      <c r="H238" s="41"/>
      <c r="I238" s="42" t="str">
        <f t="shared" si="59"/>
        <v/>
      </c>
      <c r="J238" s="43"/>
      <c r="K238" s="44"/>
      <c r="L238" s="43"/>
      <c r="M238" s="44"/>
      <c r="N238" s="45" t="str">
        <f t="shared" si="58"/>
        <v/>
      </c>
      <c r="O238" s="79" t="e">
        <f>IF(AND(SMALL($P$7:$P$306,ROUNDUP('第四面（別紙）集計'!$E$5/2,0))=MAX($P$7:$P$306),ISNUMBER($N238),$P238=MAX($P$7:$P$306)),"代表&amp;最大",IF($P238=SMALL($P$7:$P$306,ROUNDUP('第四面（別紙）集計'!$E$5/2,0)),"代表",IF($P238=MAX($P$7:$P$306),"最大","")))</f>
        <v>#NUM!</v>
      </c>
      <c r="P238" s="23" t="str">
        <f t="shared" si="46"/>
        <v/>
      </c>
      <c r="Q238" s="24" t="e">
        <f t="shared" si="47"/>
        <v>#NUM!</v>
      </c>
      <c r="R238" s="24" t="e">
        <f t="shared" si="48"/>
        <v>#NUM!</v>
      </c>
      <c r="S238" s="24" t="e">
        <f t="shared" si="49"/>
        <v>#NUM!</v>
      </c>
      <c r="T238" s="24" t="e">
        <f t="shared" si="50"/>
        <v>#NUM!</v>
      </c>
      <c r="U238" s="24" t="e">
        <f t="shared" si="51"/>
        <v>#NUM!</v>
      </c>
      <c r="V238" s="24" t="e">
        <f t="shared" si="52"/>
        <v>#NUM!</v>
      </c>
      <c r="W238" s="24" t="e">
        <f t="shared" si="53"/>
        <v>#NUM!</v>
      </c>
      <c r="X238" s="24" t="e">
        <f t="shared" si="54"/>
        <v>#NUM!</v>
      </c>
      <c r="Y238" s="24" t="e">
        <f t="shared" si="55"/>
        <v>#NUM!</v>
      </c>
      <c r="Z238" s="24" t="e">
        <f t="shared" si="56"/>
        <v>#NUM!</v>
      </c>
      <c r="AA238" s="24" t="str">
        <f t="shared" si="57"/>
        <v/>
      </c>
      <c r="AD238" s="14" t="str">
        <f>IF(OR(G238=""),"",IF(G238&lt;=基準値!M$2=TRUE,"○","×"))</f>
        <v/>
      </c>
      <c r="AE238" s="14" t="str">
        <f>IF(OR(H238=""),"",IF(H238&lt;=基準値!N$2=TRUE,"○","×"))</f>
        <v/>
      </c>
    </row>
    <row r="239" spans="2:31" ht="14.25" customHeight="1" x14ac:dyDescent="0.15">
      <c r="B239" s="92">
        <v>233</v>
      </c>
      <c r="C239" s="38"/>
      <c r="D239" s="37"/>
      <c r="E239" s="37"/>
      <c r="F239" s="39"/>
      <c r="G239" s="40"/>
      <c r="H239" s="41"/>
      <c r="I239" s="42" t="str">
        <f t="shared" si="59"/>
        <v/>
      </c>
      <c r="J239" s="43"/>
      <c r="K239" s="44"/>
      <c r="L239" s="43"/>
      <c r="M239" s="44"/>
      <c r="N239" s="45" t="str">
        <f t="shared" si="58"/>
        <v/>
      </c>
      <c r="O239" s="79" t="e">
        <f>IF(AND(SMALL($P$7:$P$306,ROUNDUP('第四面（別紙）集計'!$E$5/2,0))=MAX($P$7:$P$306),ISNUMBER($N239),$P239=MAX($P$7:$P$306)),"代表&amp;最大",IF($P239=SMALL($P$7:$P$306,ROUNDUP('第四面（別紙）集計'!$E$5/2,0)),"代表",IF($P239=MAX($P$7:$P$306),"最大","")))</f>
        <v>#NUM!</v>
      </c>
      <c r="P239" s="23" t="str">
        <f t="shared" si="46"/>
        <v/>
      </c>
      <c r="Q239" s="24" t="e">
        <f t="shared" si="47"/>
        <v>#NUM!</v>
      </c>
      <c r="R239" s="24" t="e">
        <f t="shared" si="48"/>
        <v>#NUM!</v>
      </c>
      <c r="S239" s="24" t="e">
        <f t="shared" si="49"/>
        <v>#NUM!</v>
      </c>
      <c r="T239" s="24" t="e">
        <f t="shared" si="50"/>
        <v>#NUM!</v>
      </c>
      <c r="U239" s="24" t="e">
        <f t="shared" si="51"/>
        <v>#NUM!</v>
      </c>
      <c r="V239" s="24" t="e">
        <f t="shared" si="52"/>
        <v>#NUM!</v>
      </c>
      <c r="W239" s="24" t="e">
        <f t="shared" si="53"/>
        <v>#NUM!</v>
      </c>
      <c r="X239" s="24" t="e">
        <f t="shared" si="54"/>
        <v>#NUM!</v>
      </c>
      <c r="Y239" s="24" t="e">
        <f t="shared" si="55"/>
        <v>#NUM!</v>
      </c>
      <c r="Z239" s="24" t="e">
        <f t="shared" si="56"/>
        <v>#NUM!</v>
      </c>
      <c r="AA239" s="24" t="str">
        <f t="shared" si="57"/>
        <v/>
      </c>
      <c r="AD239" s="14" t="str">
        <f>IF(OR(G239=""),"",IF(G239&lt;=基準値!M$2=TRUE,"○","×"))</f>
        <v/>
      </c>
      <c r="AE239" s="14" t="str">
        <f>IF(OR(H239=""),"",IF(H239&lt;=基準値!N$2=TRUE,"○","×"))</f>
        <v/>
      </c>
    </row>
    <row r="240" spans="2:31" ht="14.25" customHeight="1" x14ac:dyDescent="0.15">
      <c r="B240" s="91">
        <v>234</v>
      </c>
      <c r="C240" s="38"/>
      <c r="D240" s="37"/>
      <c r="E240" s="37"/>
      <c r="F240" s="39"/>
      <c r="G240" s="40"/>
      <c r="H240" s="41"/>
      <c r="I240" s="42" t="str">
        <f t="shared" si="59"/>
        <v/>
      </c>
      <c r="J240" s="43"/>
      <c r="K240" s="44"/>
      <c r="L240" s="43"/>
      <c r="M240" s="44"/>
      <c r="N240" s="45" t="str">
        <f t="shared" si="58"/>
        <v/>
      </c>
      <c r="O240" s="79" t="e">
        <f>IF(AND(SMALL($P$7:$P$306,ROUNDUP('第四面（別紙）集計'!$E$5/2,0))=MAX($P$7:$P$306),ISNUMBER($N240),$P240=MAX($P$7:$P$306)),"代表&amp;最大",IF($P240=SMALL($P$7:$P$306,ROUNDUP('第四面（別紙）集計'!$E$5/2,0)),"代表",IF($P240=MAX($P$7:$P$306),"最大","")))</f>
        <v>#NUM!</v>
      </c>
      <c r="P240" s="23" t="str">
        <f t="shared" si="46"/>
        <v/>
      </c>
      <c r="Q240" s="24" t="e">
        <f t="shared" si="47"/>
        <v>#NUM!</v>
      </c>
      <c r="R240" s="24" t="e">
        <f t="shared" si="48"/>
        <v>#NUM!</v>
      </c>
      <c r="S240" s="24" t="e">
        <f t="shared" si="49"/>
        <v>#NUM!</v>
      </c>
      <c r="T240" s="24" t="e">
        <f t="shared" si="50"/>
        <v>#NUM!</v>
      </c>
      <c r="U240" s="24" t="e">
        <f t="shared" si="51"/>
        <v>#NUM!</v>
      </c>
      <c r="V240" s="24" t="e">
        <f t="shared" si="52"/>
        <v>#NUM!</v>
      </c>
      <c r="W240" s="24" t="e">
        <f t="shared" si="53"/>
        <v>#NUM!</v>
      </c>
      <c r="X240" s="24" t="e">
        <f t="shared" si="54"/>
        <v>#NUM!</v>
      </c>
      <c r="Y240" s="24" t="e">
        <f t="shared" si="55"/>
        <v>#NUM!</v>
      </c>
      <c r="Z240" s="24" t="e">
        <f t="shared" si="56"/>
        <v>#NUM!</v>
      </c>
      <c r="AA240" s="24" t="str">
        <f t="shared" si="57"/>
        <v/>
      </c>
      <c r="AD240" s="14" t="str">
        <f>IF(OR(G240=""),"",IF(G240&lt;=基準値!M$2=TRUE,"○","×"))</f>
        <v/>
      </c>
      <c r="AE240" s="14" t="str">
        <f>IF(OR(H240=""),"",IF(H240&lt;=基準値!N$2=TRUE,"○","×"))</f>
        <v/>
      </c>
    </row>
    <row r="241" spans="2:31" ht="14.25" customHeight="1" x14ac:dyDescent="0.15">
      <c r="B241" s="92">
        <v>235</v>
      </c>
      <c r="C241" s="38"/>
      <c r="D241" s="37"/>
      <c r="E241" s="37"/>
      <c r="F241" s="39"/>
      <c r="G241" s="40"/>
      <c r="H241" s="41"/>
      <c r="I241" s="42" t="str">
        <f t="shared" si="59"/>
        <v/>
      </c>
      <c r="J241" s="43"/>
      <c r="K241" s="44"/>
      <c r="L241" s="43"/>
      <c r="M241" s="44"/>
      <c r="N241" s="45" t="str">
        <f t="shared" si="58"/>
        <v/>
      </c>
      <c r="O241" s="79" t="e">
        <f>IF(AND(SMALL($P$7:$P$306,ROUNDUP('第四面（別紙）集計'!$E$5/2,0))=MAX($P$7:$P$306),ISNUMBER($N241),$P241=MAX($P$7:$P$306)),"代表&amp;最大",IF($P241=SMALL($P$7:$P$306,ROUNDUP('第四面（別紙）集計'!$E$5/2,0)),"代表",IF($P241=MAX($P$7:$P$306),"最大","")))</f>
        <v>#NUM!</v>
      </c>
      <c r="P241" s="23" t="str">
        <f t="shared" si="46"/>
        <v/>
      </c>
      <c r="Q241" s="24" t="e">
        <f t="shared" si="47"/>
        <v>#NUM!</v>
      </c>
      <c r="R241" s="24" t="e">
        <f t="shared" si="48"/>
        <v>#NUM!</v>
      </c>
      <c r="S241" s="24" t="e">
        <f t="shared" si="49"/>
        <v>#NUM!</v>
      </c>
      <c r="T241" s="24" t="e">
        <f t="shared" si="50"/>
        <v>#NUM!</v>
      </c>
      <c r="U241" s="24" t="e">
        <f t="shared" si="51"/>
        <v>#NUM!</v>
      </c>
      <c r="V241" s="24" t="e">
        <f t="shared" si="52"/>
        <v>#NUM!</v>
      </c>
      <c r="W241" s="24" t="e">
        <f t="shared" si="53"/>
        <v>#NUM!</v>
      </c>
      <c r="X241" s="24" t="e">
        <f t="shared" si="54"/>
        <v>#NUM!</v>
      </c>
      <c r="Y241" s="24" t="e">
        <f t="shared" si="55"/>
        <v>#NUM!</v>
      </c>
      <c r="Z241" s="24" t="e">
        <f t="shared" si="56"/>
        <v>#NUM!</v>
      </c>
      <c r="AA241" s="24" t="str">
        <f t="shared" si="57"/>
        <v/>
      </c>
      <c r="AD241" s="14" t="str">
        <f>IF(OR(G241=""),"",IF(G241&lt;=基準値!M$2=TRUE,"○","×"))</f>
        <v/>
      </c>
      <c r="AE241" s="14" t="str">
        <f>IF(OR(H241=""),"",IF(H241&lt;=基準値!N$2=TRUE,"○","×"))</f>
        <v/>
      </c>
    </row>
    <row r="242" spans="2:31" ht="14.25" customHeight="1" x14ac:dyDescent="0.15">
      <c r="B242" s="91">
        <v>236</v>
      </c>
      <c r="C242" s="38"/>
      <c r="D242" s="37"/>
      <c r="E242" s="37"/>
      <c r="F242" s="39"/>
      <c r="G242" s="40"/>
      <c r="H242" s="41"/>
      <c r="I242" s="42" t="str">
        <f t="shared" si="59"/>
        <v/>
      </c>
      <c r="J242" s="43"/>
      <c r="K242" s="44"/>
      <c r="L242" s="43"/>
      <c r="M242" s="44"/>
      <c r="N242" s="45" t="str">
        <f t="shared" si="58"/>
        <v/>
      </c>
      <c r="O242" s="79" t="e">
        <f>IF(AND(SMALL($P$7:$P$306,ROUNDUP('第四面（別紙）集計'!$E$5/2,0))=MAX($P$7:$P$306),ISNUMBER($N242),$P242=MAX($P$7:$P$306)),"代表&amp;最大",IF($P242=SMALL($P$7:$P$306,ROUNDUP('第四面（別紙）集計'!$E$5/2,0)),"代表",IF($P242=MAX($P$7:$P$306),"最大","")))</f>
        <v>#NUM!</v>
      </c>
      <c r="P242" s="23" t="str">
        <f t="shared" si="46"/>
        <v/>
      </c>
      <c r="Q242" s="24" t="e">
        <f t="shared" si="47"/>
        <v>#NUM!</v>
      </c>
      <c r="R242" s="24" t="e">
        <f t="shared" si="48"/>
        <v>#NUM!</v>
      </c>
      <c r="S242" s="24" t="e">
        <f t="shared" si="49"/>
        <v>#NUM!</v>
      </c>
      <c r="T242" s="24" t="e">
        <f t="shared" si="50"/>
        <v>#NUM!</v>
      </c>
      <c r="U242" s="24" t="e">
        <f t="shared" si="51"/>
        <v>#NUM!</v>
      </c>
      <c r="V242" s="24" t="e">
        <f t="shared" si="52"/>
        <v>#NUM!</v>
      </c>
      <c r="W242" s="24" t="e">
        <f t="shared" si="53"/>
        <v>#NUM!</v>
      </c>
      <c r="X242" s="24" t="e">
        <f t="shared" si="54"/>
        <v>#NUM!</v>
      </c>
      <c r="Y242" s="24" t="e">
        <f t="shared" si="55"/>
        <v>#NUM!</v>
      </c>
      <c r="Z242" s="24" t="e">
        <f t="shared" si="56"/>
        <v>#NUM!</v>
      </c>
      <c r="AA242" s="24" t="str">
        <f t="shared" si="57"/>
        <v/>
      </c>
      <c r="AD242" s="14" t="str">
        <f>IF(OR(G242=""),"",IF(G242&lt;=基準値!M$2=TRUE,"○","×"))</f>
        <v/>
      </c>
      <c r="AE242" s="14" t="str">
        <f>IF(OR(H242=""),"",IF(H242&lt;=基準値!N$2=TRUE,"○","×"))</f>
        <v/>
      </c>
    </row>
    <row r="243" spans="2:31" ht="14.25" customHeight="1" x14ac:dyDescent="0.15">
      <c r="B243" s="92">
        <v>237</v>
      </c>
      <c r="C243" s="38"/>
      <c r="D243" s="37"/>
      <c r="E243" s="37"/>
      <c r="F243" s="39"/>
      <c r="G243" s="40"/>
      <c r="H243" s="41"/>
      <c r="I243" s="42" t="str">
        <f t="shared" si="59"/>
        <v/>
      </c>
      <c r="J243" s="43"/>
      <c r="K243" s="44"/>
      <c r="L243" s="43"/>
      <c r="M243" s="44"/>
      <c r="N243" s="45" t="str">
        <f t="shared" si="58"/>
        <v/>
      </c>
      <c r="O243" s="79" t="e">
        <f>IF(AND(SMALL($P$7:$P$306,ROUNDUP('第四面（別紙）集計'!$E$5/2,0))=MAX($P$7:$P$306),ISNUMBER($N243),$P243=MAX($P$7:$P$306)),"代表&amp;最大",IF($P243=SMALL($P$7:$P$306,ROUNDUP('第四面（別紙）集計'!$E$5/2,0)),"代表",IF($P243=MAX($P$7:$P$306),"最大","")))</f>
        <v>#NUM!</v>
      </c>
      <c r="P243" s="23" t="str">
        <f t="shared" si="46"/>
        <v/>
      </c>
      <c r="Q243" s="24" t="e">
        <f t="shared" si="47"/>
        <v>#NUM!</v>
      </c>
      <c r="R243" s="24" t="e">
        <f t="shared" si="48"/>
        <v>#NUM!</v>
      </c>
      <c r="S243" s="24" t="e">
        <f t="shared" si="49"/>
        <v>#NUM!</v>
      </c>
      <c r="T243" s="24" t="e">
        <f t="shared" si="50"/>
        <v>#NUM!</v>
      </c>
      <c r="U243" s="24" t="e">
        <f t="shared" si="51"/>
        <v>#NUM!</v>
      </c>
      <c r="V243" s="24" t="e">
        <f t="shared" si="52"/>
        <v>#NUM!</v>
      </c>
      <c r="W243" s="24" t="e">
        <f t="shared" si="53"/>
        <v>#NUM!</v>
      </c>
      <c r="X243" s="24" t="e">
        <f t="shared" si="54"/>
        <v>#NUM!</v>
      </c>
      <c r="Y243" s="24" t="e">
        <f t="shared" si="55"/>
        <v>#NUM!</v>
      </c>
      <c r="Z243" s="24" t="e">
        <f t="shared" si="56"/>
        <v>#NUM!</v>
      </c>
      <c r="AA243" s="24" t="str">
        <f t="shared" si="57"/>
        <v/>
      </c>
      <c r="AD243" s="14" t="str">
        <f>IF(OR(G243=""),"",IF(G243&lt;=基準値!M$2=TRUE,"○","×"))</f>
        <v/>
      </c>
      <c r="AE243" s="14" t="str">
        <f>IF(OR(H243=""),"",IF(H243&lt;=基準値!N$2=TRUE,"○","×"))</f>
        <v/>
      </c>
    </row>
    <row r="244" spans="2:31" ht="14.25" customHeight="1" x14ac:dyDescent="0.15">
      <c r="B244" s="91">
        <v>238</v>
      </c>
      <c r="C244" s="38"/>
      <c r="D244" s="37"/>
      <c r="E244" s="37"/>
      <c r="F244" s="39"/>
      <c r="G244" s="40"/>
      <c r="H244" s="41"/>
      <c r="I244" s="42" t="str">
        <f t="shared" si="59"/>
        <v/>
      </c>
      <c r="J244" s="43"/>
      <c r="K244" s="44"/>
      <c r="L244" s="43"/>
      <c r="M244" s="44"/>
      <c r="N244" s="45" t="str">
        <f t="shared" si="58"/>
        <v/>
      </c>
      <c r="O244" s="79" t="e">
        <f>IF(AND(SMALL($P$7:$P$306,ROUNDUP('第四面（別紙）集計'!$E$5/2,0))=MAX($P$7:$P$306),ISNUMBER($N244),$P244=MAX($P$7:$P$306)),"代表&amp;最大",IF($P244=SMALL($P$7:$P$306,ROUNDUP('第四面（別紙）集計'!$E$5/2,0)),"代表",IF($P244=MAX($P$7:$P$306),"最大","")))</f>
        <v>#NUM!</v>
      </c>
      <c r="P244" s="23" t="str">
        <f t="shared" si="46"/>
        <v/>
      </c>
      <c r="Q244" s="24" t="e">
        <f t="shared" si="47"/>
        <v>#NUM!</v>
      </c>
      <c r="R244" s="24" t="e">
        <f t="shared" si="48"/>
        <v>#NUM!</v>
      </c>
      <c r="S244" s="24" t="e">
        <f t="shared" si="49"/>
        <v>#NUM!</v>
      </c>
      <c r="T244" s="24" t="e">
        <f t="shared" si="50"/>
        <v>#NUM!</v>
      </c>
      <c r="U244" s="24" t="e">
        <f t="shared" si="51"/>
        <v>#NUM!</v>
      </c>
      <c r="V244" s="24" t="e">
        <f t="shared" si="52"/>
        <v>#NUM!</v>
      </c>
      <c r="W244" s="24" t="e">
        <f t="shared" si="53"/>
        <v>#NUM!</v>
      </c>
      <c r="X244" s="24" t="e">
        <f t="shared" si="54"/>
        <v>#NUM!</v>
      </c>
      <c r="Y244" s="24" t="e">
        <f t="shared" si="55"/>
        <v>#NUM!</v>
      </c>
      <c r="Z244" s="24" t="e">
        <f t="shared" si="56"/>
        <v>#NUM!</v>
      </c>
      <c r="AA244" s="24" t="str">
        <f t="shared" si="57"/>
        <v/>
      </c>
      <c r="AD244" s="14" t="str">
        <f>IF(OR(G244=""),"",IF(G244&lt;=基準値!M$2=TRUE,"○","×"))</f>
        <v/>
      </c>
      <c r="AE244" s="14" t="str">
        <f>IF(OR(H244=""),"",IF(H244&lt;=基準値!N$2=TRUE,"○","×"))</f>
        <v/>
      </c>
    </row>
    <row r="245" spans="2:31" ht="14.25" customHeight="1" x14ac:dyDescent="0.15">
      <c r="B245" s="92">
        <v>239</v>
      </c>
      <c r="C245" s="38"/>
      <c r="D245" s="37"/>
      <c r="E245" s="37"/>
      <c r="F245" s="39"/>
      <c r="G245" s="40"/>
      <c r="H245" s="41"/>
      <c r="I245" s="42" t="str">
        <f t="shared" si="59"/>
        <v/>
      </c>
      <c r="J245" s="43"/>
      <c r="K245" s="44"/>
      <c r="L245" s="43"/>
      <c r="M245" s="44"/>
      <c r="N245" s="45" t="str">
        <f t="shared" si="58"/>
        <v/>
      </c>
      <c r="O245" s="79" t="e">
        <f>IF(AND(SMALL($P$7:$P$306,ROUNDUP('第四面（別紙）集計'!$E$5/2,0))=MAX($P$7:$P$306),ISNUMBER($N245),$P245=MAX($P$7:$P$306)),"代表&amp;最大",IF($P245=SMALL($P$7:$P$306,ROUNDUP('第四面（別紙）集計'!$E$5/2,0)),"代表",IF($P245=MAX($P$7:$P$306),"最大","")))</f>
        <v>#NUM!</v>
      </c>
      <c r="P245" s="23" t="str">
        <f t="shared" si="46"/>
        <v/>
      </c>
      <c r="Q245" s="24" t="e">
        <f t="shared" si="47"/>
        <v>#NUM!</v>
      </c>
      <c r="R245" s="24" t="e">
        <f t="shared" si="48"/>
        <v>#NUM!</v>
      </c>
      <c r="S245" s="24" t="e">
        <f t="shared" si="49"/>
        <v>#NUM!</v>
      </c>
      <c r="T245" s="24" t="e">
        <f t="shared" si="50"/>
        <v>#NUM!</v>
      </c>
      <c r="U245" s="24" t="e">
        <f t="shared" si="51"/>
        <v>#NUM!</v>
      </c>
      <c r="V245" s="24" t="e">
        <f t="shared" si="52"/>
        <v>#NUM!</v>
      </c>
      <c r="W245" s="24" t="e">
        <f t="shared" si="53"/>
        <v>#NUM!</v>
      </c>
      <c r="X245" s="24" t="e">
        <f t="shared" si="54"/>
        <v>#NUM!</v>
      </c>
      <c r="Y245" s="24" t="e">
        <f t="shared" si="55"/>
        <v>#NUM!</v>
      </c>
      <c r="Z245" s="24" t="e">
        <f t="shared" si="56"/>
        <v>#NUM!</v>
      </c>
      <c r="AA245" s="24" t="str">
        <f t="shared" si="57"/>
        <v/>
      </c>
      <c r="AD245" s="14" t="str">
        <f>IF(OR(G245=""),"",IF(G245&lt;=基準値!M$2=TRUE,"○","×"))</f>
        <v/>
      </c>
      <c r="AE245" s="14" t="str">
        <f>IF(OR(H245=""),"",IF(H245&lt;=基準値!N$2=TRUE,"○","×"))</f>
        <v/>
      </c>
    </row>
    <row r="246" spans="2:31" ht="14.25" customHeight="1" x14ac:dyDescent="0.15">
      <c r="B246" s="91">
        <v>240</v>
      </c>
      <c r="C246" s="38"/>
      <c r="D246" s="37"/>
      <c r="E246" s="37"/>
      <c r="F246" s="39"/>
      <c r="G246" s="40"/>
      <c r="H246" s="41"/>
      <c r="I246" s="42" t="str">
        <f t="shared" si="59"/>
        <v/>
      </c>
      <c r="J246" s="43"/>
      <c r="K246" s="44"/>
      <c r="L246" s="43"/>
      <c r="M246" s="44"/>
      <c r="N246" s="45" t="str">
        <f t="shared" si="58"/>
        <v/>
      </c>
      <c r="O246" s="79" t="e">
        <f>IF(AND(SMALL($P$7:$P$306,ROUNDUP('第四面（別紙）集計'!$E$5/2,0))=MAX($P$7:$P$306),ISNUMBER($N246),$P246=MAX($P$7:$P$306)),"代表&amp;最大",IF($P246=SMALL($P$7:$P$306,ROUNDUP('第四面（別紙）集計'!$E$5/2,0)),"代表",IF($P246=MAX($P$7:$P$306),"最大","")))</f>
        <v>#NUM!</v>
      </c>
      <c r="P246" s="23" t="str">
        <f t="shared" si="46"/>
        <v/>
      </c>
      <c r="Q246" s="24" t="e">
        <f t="shared" si="47"/>
        <v>#NUM!</v>
      </c>
      <c r="R246" s="24" t="e">
        <f t="shared" si="48"/>
        <v>#NUM!</v>
      </c>
      <c r="S246" s="24" t="e">
        <f t="shared" si="49"/>
        <v>#NUM!</v>
      </c>
      <c r="T246" s="24" t="e">
        <f t="shared" si="50"/>
        <v>#NUM!</v>
      </c>
      <c r="U246" s="24" t="e">
        <f t="shared" si="51"/>
        <v>#NUM!</v>
      </c>
      <c r="V246" s="24" t="e">
        <f t="shared" si="52"/>
        <v>#NUM!</v>
      </c>
      <c r="W246" s="24" t="e">
        <f t="shared" si="53"/>
        <v>#NUM!</v>
      </c>
      <c r="X246" s="24" t="e">
        <f t="shared" si="54"/>
        <v>#NUM!</v>
      </c>
      <c r="Y246" s="24" t="e">
        <f t="shared" si="55"/>
        <v>#NUM!</v>
      </c>
      <c r="Z246" s="24" t="e">
        <f t="shared" si="56"/>
        <v>#NUM!</v>
      </c>
      <c r="AA246" s="24" t="str">
        <f t="shared" si="57"/>
        <v/>
      </c>
      <c r="AD246" s="14" t="str">
        <f>IF(OR(G246=""),"",IF(G246&lt;=基準値!M$2=TRUE,"○","×"))</f>
        <v/>
      </c>
      <c r="AE246" s="14" t="str">
        <f>IF(OR(H246=""),"",IF(H246&lt;=基準値!N$2=TRUE,"○","×"))</f>
        <v/>
      </c>
    </row>
    <row r="247" spans="2:31" ht="14.25" customHeight="1" x14ac:dyDescent="0.15">
      <c r="B247" s="92">
        <v>241</v>
      </c>
      <c r="C247" s="38"/>
      <c r="D247" s="37"/>
      <c r="E247" s="37"/>
      <c r="F247" s="39"/>
      <c r="G247" s="40"/>
      <c r="H247" s="41"/>
      <c r="I247" s="42" t="str">
        <f t="shared" si="59"/>
        <v/>
      </c>
      <c r="J247" s="43"/>
      <c r="K247" s="44"/>
      <c r="L247" s="43"/>
      <c r="M247" s="44"/>
      <c r="N247" s="45" t="str">
        <f t="shared" si="58"/>
        <v/>
      </c>
      <c r="O247" s="79" t="e">
        <f>IF(AND(SMALL($P$7:$P$306,ROUNDUP('第四面（別紙）集計'!$E$5/2,0))=MAX($P$7:$P$306),ISNUMBER($N247),$P247=MAX($P$7:$P$306)),"代表&amp;最大",IF($P247=SMALL($P$7:$P$306,ROUNDUP('第四面（別紙）集計'!$E$5/2,0)),"代表",IF($P247=MAX($P$7:$P$306),"最大","")))</f>
        <v>#NUM!</v>
      </c>
      <c r="P247" s="23" t="str">
        <f t="shared" si="46"/>
        <v/>
      </c>
      <c r="Q247" s="24" t="e">
        <f t="shared" si="47"/>
        <v>#NUM!</v>
      </c>
      <c r="R247" s="24" t="e">
        <f t="shared" si="48"/>
        <v>#NUM!</v>
      </c>
      <c r="S247" s="24" t="e">
        <f t="shared" si="49"/>
        <v>#NUM!</v>
      </c>
      <c r="T247" s="24" t="e">
        <f t="shared" si="50"/>
        <v>#NUM!</v>
      </c>
      <c r="U247" s="24" t="e">
        <f t="shared" si="51"/>
        <v>#NUM!</v>
      </c>
      <c r="V247" s="24" t="e">
        <f t="shared" si="52"/>
        <v>#NUM!</v>
      </c>
      <c r="W247" s="24" t="e">
        <f t="shared" si="53"/>
        <v>#NUM!</v>
      </c>
      <c r="X247" s="24" t="e">
        <f t="shared" si="54"/>
        <v>#NUM!</v>
      </c>
      <c r="Y247" s="24" t="e">
        <f t="shared" si="55"/>
        <v>#NUM!</v>
      </c>
      <c r="Z247" s="24" t="e">
        <f t="shared" si="56"/>
        <v>#NUM!</v>
      </c>
      <c r="AA247" s="24" t="str">
        <f t="shared" si="57"/>
        <v/>
      </c>
      <c r="AD247" s="14" t="str">
        <f>IF(OR(G247=""),"",IF(G247&lt;=基準値!M$2=TRUE,"○","×"))</f>
        <v/>
      </c>
      <c r="AE247" s="14" t="str">
        <f>IF(OR(H247=""),"",IF(H247&lt;=基準値!N$2=TRUE,"○","×"))</f>
        <v/>
      </c>
    </row>
    <row r="248" spans="2:31" ht="14.25" customHeight="1" x14ac:dyDescent="0.15">
      <c r="B248" s="91">
        <v>242</v>
      </c>
      <c r="C248" s="38"/>
      <c r="D248" s="37"/>
      <c r="E248" s="37"/>
      <c r="F248" s="39"/>
      <c r="G248" s="40"/>
      <c r="H248" s="41"/>
      <c r="I248" s="42" t="str">
        <f t="shared" si="59"/>
        <v/>
      </c>
      <c r="J248" s="43"/>
      <c r="K248" s="44"/>
      <c r="L248" s="43"/>
      <c r="M248" s="44"/>
      <c r="N248" s="45" t="str">
        <f t="shared" si="58"/>
        <v/>
      </c>
      <c r="O248" s="79" t="e">
        <f>IF(AND(SMALL($P$7:$P$306,ROUNDUP('第四面（別紙）集計'!$E$5/2,0))=MAX($P$7:$P$306),ISNUMBER($N248),$P248=MAX($P$7:$P$306)),"代表&amp;最大",IF($P248=SMALL($P$7:$P$306,ROUNDUP('第四面（別紙）集計'!$E$5/2,0)),"代表",IF($P248=MAX($P$7:$P$306),"最大","")))</f>
        <v>#NUM!</v>
      </c>
      <c r="P248" s="23" t="str">
        <f t="shared" si="46"/>
        <v/>
      </c>
      <c r="Q248" s="24" t="e">
        <f t="shared" si="47"/>
        <v>#NUM!</v>
      </c>
      <c r="R248" s="24" t="e">
        <f t="shared" si="48"/>
        <v>#NUM!</v>
      </c>
      <c r="S248" s="24" t="e">
        <f t="shared" si="49"/>
        <v>#NUM!</v>
      </c>
      <c r="T248" s="24" t="e">
        <f t="shared" si="50"/>
        <v>#NUM!</v>
      </c>
      <c r="U248" s="24" t="e">
        <f t="shared" si="51"/>
        <v>#NUM!</v>
      </c>
      <c r="V248" s="24" t="e">
        <f t="shared" si="52"/>
        <v>#NUM!</v>
      </c>
      <c r="W248" s="24" t="e">
        <f t="shared" si="53"/>
        <v>#NUM!</v>
      </c>
      <c r="X248" s="24" t="e">
        <f t="shared" si="54"/>
        <v>#NUM!</v>
      </c>
      <c r="Y248" s="24" t="e">
        <f t="shared" si="55"/>
        <v>#NUM!</v>
      </c>
      <c r="Z248" s="24" t="e">
        <f t="shared" si="56"/>
        <v>#NUM!</v>
      </c>
      <c r="AA248" s="24" t="str">
        <f t="shared" si="57"/>
        <v/>
      </c>
      <c r="AD248" s="14" t="str">
        <f>IF(OR(G248=""),"",IF(G248&lt;=基準値!M$2=TRUE,"○","×"))</f>
        <v/>
      </c>
      <c r="AE248" s="14" t="str">
        <f>IF(OR(H248=""),"",IF(H248&lt;=基準値!N$2=TRUE,"○","×"))</f>
        <v/>
      </c>
    </row>
    <row r="249" spans="2:31" ht="14.25" customHeight="1" x14ac:dyDescent="0.15">
      <c r="B249" s="92">
        <v>243</v>
      </c>
      <c r="C249" s="38"/>
      <c r="D249" s="37"/>
      <c r="E249" s="37"/>
      <c r="F249" s="39"/>
      <c r="G249" s="40"/>
      <c r="H249" s="41"/>
      <c r="I249" s="42" t="str">
        <f t="shared" si="59"/>
        <v/>
      </c>
      <c r="J249" s="43"/>
      <c r="K249" s="44"/>
      <c r="L249" s="43"/>
      <c r="M249" s="44"/>
      <c r="N249" s="45" t="str">
        <f t="shared" si="58"/>
        <v/>
      </c>
      <c r="O249" s="79" t="e">
        <f>IF(AND(SMALL($P$7:$P$306,ROUNDUP('第四面（別紙）集計'!$E$5/2,0))=MAX($P$7:$P$306),ISNUMBER($N249),$P249=MAX($P$7:$P$306)),"代表&amp;最大",IF($P249=SMALL($P$7:$P$306,ROUNDUP('第四面（別紙）集計'!$E$5/2,0)),"代表",IF($P249=MAX($P$7:$P$306),"最大","")))</f>
        <v>#NUM!</v>
      </c>
      <c r="P249" s="23" t="str">
        <f t="shared" si="46"/>
        <v/>
      </c>
      <c r="Q249" s="24" t="e">
        <f t="shared" si="47"/>
        <v>#NUM!</v>
      </c>
      <c r="R249" s="24" t="e">
        <f t="shared" si="48"/>
        <v>#NUM!</v>
      </c>
      <c r="S249" s="24" t="e">
        <f t="shared" si="49"/>
        <v>#NUM!</v>
      </c>
      <c r="T249" s="24" t="e">
        <f t="shared" si="50"/>
        <v>#NUM!</v>
      </c>
      <c r="U249" s="24" t="e">
        <f t="shared" si="51"/>
        <v>#NUM!</v>
      </c>
      <c r="V249" s="24" t="e">
        <f t="shared" si="52"/>
        <v>#NUM!</v>
      </c>
      <c r="W249" s="24" t="e">
        <f t="shared" si="53"/>
        <v>#NUM!</v>
      </c>
      <c r="X249" s="24" t="e">
        <f t="shared" si="54"/>
        <v>#NUM!</v>
      </c>
      <c r="Y249" s="24" t="e">
        <f t="shared" si="55"/>
        <v>#NUM!</v>
      </c>
      <c r="Z249" s="24" t="e">
        <f t="shared" si="56"/>
        <v>#NUM!</v>
      </c>
      <c r="AA249" s="24" t="str">
        <f t="shared" si="57"/>
        <v/>
      </c>
      <c r="AD249" s="14" t="str">
        <f>IF(OR(G249=""),"",IF(G249&lt;=基準値!M$2=TRUE,"○","×"))</f>
        <v/>
      </c>
      <c r="AE249" s="14" t="str">
        <f>IF(OR(H249=""),"",IF(H249&lt;=基準値!N$2=TRUE,"○","×"))</f>
        <v/>
      </c>
    </row>
    <row r="250" spans="2:31" ht="14.25" customHeight="1" x14ac:dyDescent="0.15">
      <c r="B250" s="91">
        <v>244</v>
      </c>
      <c r="C250" s="38"/>
      <c r="D250" s="37"/>
      <c r="E250" s="37"/>
      <c r="F250" s="39"/>
      <c r="G250" s="40"/>
      <c r="H250" s="41"/>
      <c r="I250" s="42" t="str">
        <f t="shared" si="59"/>
        <v/>
      </c>
      <c r="J250" s="43"/>
      <c r="K250" s="44"/>
      <c r="L250" s="43"/>
      <c r="M250" s="44"/>
      <c r="N250" s="45" t="str">
        <f t="shared" si="58"/>
        <v/>
      </c>
      <c r="O250" s="79" t="e">
        <f>IF(AND(SMALL($P$7:$P$306,ROUNDUP('第四面（別紙）集計'!$E$5/2,0))=MAX($P$7:$P$306),ISNUMBER($N250),$P250=MAX($P$7:$P$306)),"代表&amp;最大",IF($P250=SMALL($P$7:$P$306,ROUNDUP('第四面（別紙）集計'!$E$5/2,0)),"代表",IF($P250=MAX($P$7:$P$306),"最大","")))</f>
        <v>#NUM!</v>
      </c>
      <c r="P250" s="23" t="str">
        <f t="shared" si="46"/>
        <v/>
      </c>
      <c r="Q250" s="24" t="e">
        <f t="shared" si="47"/>
        <v>#NUM!</v>
      </c>
      <c r="R250" s="24" t="e">
        <f t="shared" si="48"/>
        <v>#NUM!</v>
      </c>
      <c r="S250" s="24" t="e">
        <f t="shared" si="49"/>
        <v>#NUM!</v>
      </c>
      <c r="T250" s="24" t="e">
        <f t="shared" si="50"/>
        <v>#NUM!</v>
      </c>
      <c r="U250" s="24" t="e">
        <f t="shared" si="51"/>
        <v>#NUM!</v>
      </c>
      <c r="V250" s="24" t="e">
        <f t="shared" si="52"/>
        <v>#NUM!</v>
      </c>
      <c r="W250" s="24" t="e">
        <f t="shared" si="53"/>
        <v>#NUM!</v>
      </c>
      <c r="X250" s="24" t="e">
        <f t="shared" si="54"/>
        <v>#NUM!</v>
      </c>
      <c r="Y250" s="24" t="e">
        <f t="shared" si="55"/>
        <v>#NUM!</v>
      </c>
      <c r="Z250" s="24" t="e">
        <f t="shared" si="56"/>
        <v>#NUM!</v>
      </c>
      <c r="AA250" s="24" t="str">
        <f t="shared" si="57"/>
        <v/>
      </c>
      <c r="AD250" s="14" t="str">
        <f>IF(OR(G250=""),"",IF(G250&lt;=基準値!M$2=TRUE,"○","×"))</f>
        <v/>
      </c>
      <c r="AE250" s="14" t="str">
        <f>IF(OR(H250=""),"",IF(H250&lt;=基準値!N$2=TRUE,"○","×"))</f>
        <v/>
      </c>
    </row>
    <row r="251" spans="2:31" ht="14.25" customHeight="1" x14ac:dyDescent="0.15">
      <c r="B251" s="92">
        <v>245</v>
      </c>
      <c r="C251" s="38"/>
      <c r="D251" s="37"/>
      <c r="E251" s="37"/>
      <c r="F251" s="39"/>
      <c r="G251" s="40"/>
      <c r="H251" s="41"/>
      <c r="I251" s="42" t="str">
        <f t="shared" si="59"/>
        <v/>
      </c>
      <c r="J251" s="43"/>
      <c r="K251" s="44"/>
      <c r="L251" s="43"/>
      <c r="M251" s="44"/>
      <c r="N251" s="45" t="str">
        <f t="shared" si="58"/>
        <v/>
      </c>
      <c r="O251" s="79" t="e">
        <f>IF(AND(SMALL($P$7:$P$306,ROUNDUP('第四面（別紙）集計'!$E$5/2,0))=MAX($P$7:$P$306),ISNUMBER($N251),$P251=MAX($P$7:$P$306)),"代表&amp;最大",IF($P251=SMALL($P$7:$P$306,ROUNDUP('第四面（別紙）集計'!$E$5/2,0)),"代表",IF($P251=MAX($P$7:$P$306),"最大","")))</f>
        <v>#NUM!</v>
      </c>
      <c r="P251" s="23" t="str">
        <f t="shared" si="46"/>
        <v/>
      </c>
      <c r="Q251" s="24" t="e">
        <f t="shared" si="47"/>
        <v>#NUM!</v>
      </c>
      <c r="R251" s="24" t="e">
        <f t="shared" si="48"/>
        <v>#NUM!</v>
      </c>
      <c r="S251" s="24" t="e">
        <f t="shared" si="49"/>
        <v>#NUM!</v>
      </c>
      <c r="T251" s="24" t="e">
        <f t="shared" si="50"/>
        <v>#NUM!</v>
      </c>
      <c r="U251" s="24" t="e">
        <f t="shared" si="51"/>
        <v>#NUM!</v>
      </c>
      <c r="V251" s="24" t="e">
        <f t="shared" si="52"/>
        <v>#NUM!</v>
      </c>
      <c r="W251" s="24" t="e">
        <f t="shared" si="53"/>
        <v>#NUM!</v>
      </c>
      <c r="X251" s="24" t="e">
        <f t="shared" si="54"/>
        <v>#NUM!</v>
      </c>
      <c r="Y251" s="24" t="e">
        <f t="shared" si="55"/>
        <v>#NUM!</v>
      </c>
      <c r="Z251" s="24" t="e">
        <f t="shared" si="56"/>
        <v>#NUM!</v>
      </c>
      <c r="AA251" s="24" t="str">
        <f t="shared" si="57"/>
        <v/>
      </c>
      <c r="AD251" s="14" t="str">
        <f>IF(OR(G251=""),"",IF(G251&lt;=基準値!M$2=TRUE,"○","×"))</f>
        <v/>
      </c>
      <c r="AE251" s="14" t="str">
        <f>IF(OR(H251=""),"",IF(H251&lt;=基準値!N$2=TRUE,"○","×"))</f>
        <v/>
      </c>
    </row>
    <row r="252" spans="2:31" ht="14.25" customHeight="1" x14ac:dyDescent="0.15">
      <c r="B252" s="91">
        <v>246</v>
      </c>
      <c r="C252" s="38"/>
      <c r="D252" s="37"/>
      <c r="E252" s="37"/>
      <c r="F252" s="39"/>
      <c r="G252" s="40"/>
      <c r="H252" s="41"/>
      <c r="I252" s="42" t="str">
        <f t="shared" si="59"/>
        <v/>
      </c>
      <c r="J252" s="43"/>
      <c r="K252" s="44"/>
      <c r="L252" s="43"/>
      <c r="M252" s="44"/>
      <c r="N252" s="45" t="str">
        <f t="shared" si="58"/>
        <v/>
      </c>
      <c r="O252" s="79" t="e">
        <f>IF(AND(SMALL($P$7:$P$306,ROUNDUP('第四面（別紙）集計'!$E$5/2,0))=MAX($P$7:$P$306),ISNUMBER($N252),$P252=MAX($P$7:$P$306)),"代表&amp;最大",IF($P252=SMALL($P$7:$P$306,ROUNDUP('第四面（別紙）集計'!$E$5/2,0)),"代表",IF($P252=MAX($P$7:$P$306),"最大","")))</f>
        <v>#NUM!</v>
      </c>
      <c r="P252" s="23" t="str">
        <f t="shared" si="46"/>
        <v/>
      </c>
      <c r="Q252" s="24" t="e">
        <f t="shared" si="47"/>
        <v>#NUM!</v>
      </c>
      <c r="R252" s="24" t="e">
        <f t="shared" si="48"/>
        <v>#NUM!</v>
      </c>
      <c r="S252" s="24" t="e">
        <f t="shared" si="49"/>
        <v>#NUM!</v>
      </c>
      <c r="T252" s="24" t="e">
        <f t="shared" si="50"/>
        <v>#NUM!</v>
      </c>
      <c r="U252" s="24" t="e">
        <f t="shared" si="51"/>
        <v>#NUM!</v>
      </c>
      <c r="V252" s="24" t="e">
        <f t="shared" si="52"/>
        <v>#NUM!</v>
      </c>
      <c r="W252" s="24" t="e">
        <f t="shared" si="53"/>
        <v>#NUM!</v>
      </c>
      <c r="X252" s="24" t="e">
        <f t="shared" si="54"/>
        <v>#NUM!</v>
      </c>
      <c r="Y252" s="24" t="e">
        <f t="shared" si="55"/>
        <v>#NUM!</v>
      </c>
      <c r="Z252" s="24" t="e">
        <f t="shared" si="56"/>
        <v>#NUM!</v>
      </c>
      <c r="AA252" s="24" t="str">
        <f t="shared" si="57"/>
        <v/>
      </c>
      <c r="AD252" s="14" t="str">
        <f>IF(OR(G252=""),"",IF(G252&lt;=基準値!M$2=TRUE,"○","×"))</f>
        <v/>
      </c>
      <c r="AE252" s="14" t="str">
        <f>IF(OR(H252=""),"",IF(H252&lt;=基準値!N$2=TRUE,"○","×"))</f>
        <v/>
      </c>
    </row>
    <row r="253" spans="2:31" ht="14.25" customHeight="1" x14ac:dyDescent="0.15">
      <c r="B253" s="92">
        <v>247</v>
      </c>
      <c r="C253" s="38"/>
      <c r="D253" s="37"/>
      <c r="E253" s="37"/>
      <c r="F253" s="39"/>
      <c r="G253" s="40"/>
      <c r="H253" s="41"/>
      <c r="I253" s="42" t="str">
        <f t="shared" si="59"/>
        <v/>
      </c>
      <c r="J253" s="43"/>
      <c r="K253" s="44"/>
      <c r="L253" s="43"/>
      <c r="M253" s="44"/>
      <c r="N253" s="45" t="str">
        <f t="shared" si="58"/>
        <v/>
      </c>
      <c r="O253" s="79" t="e">
        <f>IF(AND(SMALL($P$7:$P$306,ROUNDUP('第四面（別紙）集計'!$E$5/2,0))=MAX($P$7:$P$306),ISNUMBER($N253),$P253=MAX($P$7:$P$306)),"代表&amp;最大",IF($P253=SMALL($P$7:$P$306,ROUNDUP('第四面（別紙）集計'!$E$5/2,0)),"代表",IF($P253=MAX($P$7:$P$306),"最大","")))</f>
        <v>#NUM!</v>
      </c>
      <c r="P253" s="23" t="str">
        <f t="shared" si="46"/>
        <v/>
      </c>
      <c r="Q253" s="24" t="e">
        <f t="shared" si="47"/>
        <v>#NUM!</v>
      </c>
      <c r="R253" s="24" t="e">
        <f t="shared" si="48"/>
        <v>#NUM!</v>
      </c>
      <c r="S253" s="24" t="e">
        <f t="shared" si="49"/>
        <v>#NUM!</v>
      </c>
      <c r="T253" s="24" t="e">
        <f t="shared" si="50"/>
        <v>#NUM!</v>
      </c>
      <c r="U253" s="24" t="e">
        <f t="shared" si="51"/>
        <v>#NUM!</v>
      </c>
      <c r="V253" s="24" t="e">
        <f t="shared" si="52"/>
        <v>#NUM!</v>
      </c>
      <c r="W253" s="24" t="e">
        <f t="shared" si="53"/>
        <v>#NUM!</v>
      </c>
      <c r="X253" s="24" t="e">
        <f t="shared" si="54"/>
        <v>#NUM!</v>
      </c>
      <c r="Y253" s="24" t="e">
        <f t="shared" si="55"/>
        <v>#NUM!</v>
      </c>
      <c r="Z253" s="24" t="e">
        <f t="shared" si="56"/>
        <v>#NUM!</v>
      </c>
      <c r="AA253" s="24" t="str">
        <f t="shared" si="57"/>
        <v/>
      </c>
      <c r="AD253" s="14" t="str">
        <f>IF(OR(G253=""),"",IF(G253&lt;=基準値!M$2=TRUE,"○","×"))</f>
        <v/>
      </c>
      <c r="AE253" s="14" t="str">
        <f>IF(OR(H253=""),"",IF(H253&lt;=基準値!N$2=TRUE,"○","×"))</f>
        <v/>
      </c>
    </row>
    <row r="254" spans="2:31" ht="14.25" customHeight="1" x14ac:dyDescent="0.15">
      <c r="B254" s="91">
        <v>248</v>
      </c>
      <c r="C254" s="38"/>
      <c r="D254" s="37"/>
      <c r="E254" s="37"/>
      <c r="F254" s="39"/>
      <c r="G254" s="40"/>
      <c r="H254" s="41"/>
      <c r="I254" s="42" t="str">
        <f t="shared" si="59"/>
        <v/>
      </c>
      <c r="J254" s="43"/>
      <c r="K254" s="44"/>
      <c r="L254" s="43"/>
      <c r="M254" s="44"/>
      <c r="N254" s="45" t="str">
        <f t="shared" si="58"/>
        <v/>
      </c>
      <c r="O254" s="79" t="e">
        <f>IF(AND(SMALL($P$7:$P$306,ROUNDUP('第四面（別紙）集計'!$E$5/2,0))=MAX($P$7:$P$306),ISNUMBER($N254),$P254=MAX($P$7:$P$306)),"代表&amp;最大",IF($P254=SMALL($P$7:$P$306,ROUNDUP('第四面（別紙）集計'!$E$5/2,0)),"代表",IF($P254=MAX($P$7:$P$306),"最大","")))</f>
        <v>#NUM!</v>
      </c>
      <c r="P254" s="23" t="str">
        <f t="shared" si="46"/>
        <v/>
      </c>
      <c r="Q254" s="24" t="e">
        <f t="shared" si="47"/>
        <v>#NUM!</v>
      </c>
      <c r="R254" s="24" t="e">
        <f t="shared" si="48"/>
        <v>#NUM!</v>
      </c>
      <c r="S254" s="24" t="e">
        <f t="shared" si="49"/>
        <v>#NUM!</v>
      </c>
      <c r="T254" s="24" t="e">
        <f t="shared" si="50"/>
        <v>#NUM!</v>
      </c>
      <c r="U254" s="24" t="e">
        <f t="shared" si="51"/>
        <v>#NUM!</v>
      </c>
      <c r="V254" s="24" t="e">
        <f t="shared" si="52"/>
        <v>#NUM!</v>
      </c>
      <c r="W254" s="24" t="e">
        <f t="shared" si="53"/>
        <v>#NUM!</v>
      </c>
      <c r="X254" s="24" t="e">
        <f t="shared" si="54"/>
        <v>#NUM!</v>
      </c>
      <c r="Y254" s="24" t="e">
        <f t="shared" si="55"/>
        <v>#NUM!</v>
      </c>
      <c r="Z254" s="24" t="e">
        <f t="shared" si="56"/>
        <v>#NUM!</v>
      </c>
      <c r="AA254" s="24" t="str">
        <f t="shared" si="57"/>
        <v/>
      </c>
      <c r="AD254" s="14" t="str">
        <f>IF(OR(G254=""),"",IF(G254&lt;=基準値!M$2=TRUE,"○","×"))</f>
        <v/>
      </c>
      <c r="AE254" s="14" t="str">
        <f>IF(OR(H254=""),"",IF(H254&lt;=基準値!N$2=TRUE,"○","×"))</f>
        <v/>
      </c>
    </row>
    <row r="255" spans="2:31" ht="14.25" customHeight="1" x14ac:dyDescent="0.15">
      <c r="B255" s="92">
        <v>249</v>
      </c>
      <c r="C255" s="38"/>
      <c r="D255" s="37"/>
      <c r="E255" s="37"/>
      <c r="F255" s="39"/>
      <c r="G255" s="40"/>
      <c r="H255" s="41"/>
      <c r="I255" s="42" t="str">
        <f t="shared" si="59"/>
        <v/>
      </c>
      <c r="J255" s="43"/>
      <c r="K255" s="44"/>
      <c r="L255" s="43"/>
      <c r="M255" s="44"/>
      <c r="N255" s="45" t="str">
        <f t="shared" si="58"/>
        <v/>
      </c>
      <c r="O255" s="79" t="e">
        <f>IF(AND(SMALL($P$7:$P$306,ROUNDUP('第四面（別紙）集計'!$E$5/2,0))=MAX($P$7:$P$306),ISNUMBER($N255),$P255=MAX($P$7:$P$306)),"代表&amp;最大",IF($P255=SMALL($P$7:$P$306,ROUNDUP('第四面（別紙）集計'!$E$5/2,0)),"代表",IF($P255=MAX($P$7:$P$306),"最大","")))</f>
        <v>#NUM!</v>
      </c>
      <c r="P255" s="23" t="str">
        <f t="shared" si="46"/>
        <v/>
      </c>
      <c r="Q255" s="24" t="e">
        <f t="shared" si="47"/>
        <v>#NUM!</v>
      </c>
      <c r="R255" s="24" t="e">
        <f t="shared" si="48"/>
        <v>#NUM!</v>
      </c>
      <c r="S255" s="24" t="e">
        <f t="shared" si="49"/>
        <v>#NUM!</v>
      </c>
      <c r="T255" s="24" t="e">
        <f t="shared" si="50"/>
        <v>#NUM!</v>
      </c>
      <c r="U255" s="24" t="e">
        <f t="shared" si="51"/>
        <v>#NUM!</v>
      </c>
      <c r="V255" s="24" t="e">
        <f t="shared" si="52"/>
        <v>#NUM!</v>
      </c>
      <c r="W255" s="24" t="e">
        <f t="shared" si="53"/>
        <v>#NUM!</v>
      </c>
      <c r="X255" s="24" t="e">
        <f t="shared" si="54"/>
        <v>#NUM!</v>
      </c>
      <c r="Y255" s="24" t="e">
        <f t="shared" si="55"/>
        <v>#NUM!</v>
      </c>
      <c r="Z255" s="24" t="e">
        <f t="shared" si="56"/>
        <v>#NUM!</v>
      </c>
      <c r="AA255" s="24" t="str">
        <f t="shared" si="57"/>
        <v/>
      </c>
      <c r="AD255" s="14" t="str">
        <f>IF(OR(G255=""),"",IF(G255&lt;=基準値!M$2=TRUE,"○","×"))</f>
        <v/>
      </c>
      <c r="AE255" s="14" t="str">
        <f>IF(OR(H255=""),"",IF(H255&lt;=基準値!N$2=TRUE,"○","×"))</f>
        <v/>
      </c>
    </row>
    <row r="256" spans="2:31" ht="14.25" customHeight="1" x14ac:dyDescent="0.15">
      <c r="B256" s="91">
        <v>250</v>
      </c>
      <c r="C256" s="38"/>
      <c r="D256" s="37"/>
      <c r="E256" s="37"/>
      <c r="F256" s="39"/>
      <c r="G256" s="40"/>
      <c r="H256" s="41"/>
      <c r="I256" s="42" t="str">
        <f t="shared" si="59"/>
        <v/>
      </c>
      <c r="J256" s="43"/>
      <c r="K256" s="44"/>
      <c r="L256" s="43"/>
      <c r="M256" s="44"/>
      <c r="N256" s="45" t="str">
        <f t="shared" si="58"/>
        <v/>
      </c>
      <c r="O256" s="79" t="e">
        <f>IF(AND(SMALL($P$7:$P$306,ROUNDUP('第四面（別紙）集計'!$E$5/2,0))=MAX($P$7:$P$306),ISNUMBER($N256),$P256=MAX($P$7:$P$306)),"代表&amp;最大",IF($P256=SMALL($P$7:$P$306,ROUNDUP('第四面（別紙）集計'!$E$5/2,0)),"代表",IF($P256=MAX($P$7:$P$306),"最大","")))</f>
        <v>#NUM!</v>
      </c>
      <c r="P256" s="23" t="str">
        <f t="shared" si="46"/>
        <v/>
      </c>
      <c r="Q256" s="24" t="e">
        <f t="shared" si="47"/>
        <v>#NUM!</v>
      </c>
      <c r="R256" s="24" t="e">
        <f t="shared" si="48"/>
        <v>#NUM!</v>
      </c>
      <c r="S256" s="24" t="e">
        <f t="shared" si="49"/>
        <v>#NUM!</v>
      </c>
      <c r="T256" s="24" t="e">
        <f t="shared" si="50"/>
        <v>#NUM!</v>
      </c>
      <c r="U256" s="24" t="e">
        <f t="shared" si="51"/>
        <v>#NUM!</v>
      </c>
      <c r="V256" s="24" t="e">
        <f t="shared" si="52"/>
        <v>#NUM!</v>
      </c>
      <c r="W256" s="24" t="e">
        <f t="shared" si="53"/>
        <v>#NUM!</v>
      </c>
      <c r="X256" s="24" t="e">
        <f t="shared" si="54"/>
        <v>#NUM!</v>
      </c>
      <c r="Y256" s="24" t="e">
        <f t="shared" si="55"/>
        <v>#NUM!</v>
      </c>
      <c r="Z256" s="24" t="e">
        <f t="shared" si="56"/>
        <v>#NUM!</v>
      </c>
      <c r="AA256" s="24" t="str">
        <f t="shared" si="57"/>
        <v/>
      </c>
      <c r="AD256" s="14" t="str">
        <f>IF(OR(G256=""),"",IF(G256&lt;=基準値!M$2=TRUE,"○","×"))</f>
        <v/>
      </c>
      <c r="AE256" s="14" t="str">
        <f>IF(OR(H256=""),"",IF(H256&lt;=基準値!N$2=TRUE,"○","×"))</f>
        <v/>
      </c>
    </row>
    <row r="257" spans="2:31" ht="14.25" customHeight="1" x14ac:dyDescent="0.15">
      <c r="B257" s="92">
        <v>251</v>
      </c>
      <c r="C257" s="38"/>
      <c r="D257" s="37"/>
      <c r="E257" s="37"/>
      <c r="F257" s="39"/>
      <c r="G257" s="40"/>
      <c r="H257" s="41"/>
      <c r="I257" s="42" t="str">
        <f t="shared" si="59"/>
        <v/>
      </c>
      <c r="J257" s="43"/>
      <c r="K257" s="44"/>
      <c r="L257" s="43"/>
      <c r="M257" s="44"/>
      <c r="N257" s="45" t="str">
        <f t="shared" si="58"/>
        <v/>
      </c>
      <c r="O257" s="79" t="e">
        <f>IF(AND(SMALL($P$7:$P$306,ROUNDUP('第四面（別紙）集計'!$E$5/2,0))=MAX($P$7:$P$306),ISNUMBER($N257),$P257=MAX($P$7:$P$306)),"代表&amp;最大",IF($P257=SMALL($P$7:$P$306,ROUNDUP('第四面（別紙）集計'!$E$5/2,0)),"代表",IF($P257=MAX($P$7:$P$306),"最大","")))</f>
        <v>#NUM!</v>
      </c>
      <c r="P257" s="23" t="str">
        <f t="shared" si="46"/>
        <v/>
      </c>
      <c r="Q257" s="24" t="e">
        <f t="shared" si="47"/>
        <v>#NUM!</v>
      </c>
      <c r="R257" s="24" t="e">
        <f t="shared" si="48"/>
        <v>#NUM!</v>
      </c>
      <c r="S257" s="24" t="e">
        <f t="shared" si="49"/>
        <v>#NUM!</v>
      </c>
      <c r="T257" s="24" t="e">
        <f t="shared" si="50"/>
        <v>#NUM!</v>
      </c>
      <c r="U257" s="24" t="e">
        <f t="shared" si="51"/>
        <v>#NUM!</v>
      </c>
      <c r="V257" s="24" t="e">
        <f t="shared" si="52"/>
        <v>#NUM!</v>
      </c>
      <c r="W257" s="24" t="e">
        <f t="shared" si="53"/>
        <v>#NUM!</v>
      </c>
      <c r="X257" s="24" t="e">
        <f t="shared" si="54"/>
        <v>#NUM!</v>
      </c>
      <c r="Y257" s="24" t="e">
        <f t="shared" si="55"/>
        <v>#NUM!</v>
      </c>
      <c r="Z257" s="24" t="e">
        <f t="shared" si="56"/>
        <v>#NUM!</v>
      </c>
      <c r="AA257" s="24" t="str">
        <f t="shared" si="57"/>
        <v/>
      </c>
      <c r="AD257" s="14" t="str">
        <f>IF(OR(G257=""),"",IF(G257&lt;=基準値!M$2=TRUE,"○","×"))</f>
        <v/>
      </c>
      <c r="AE257" s="14" t="str">
        <f>IF(OR(H257=""),"",IF(H257&lt;=基準値!N$2=TRUE,"○","×"))</f>
        <v/>
      </c>
    </row>
    <row r="258" spans="2:31" ht="14.25" customHeight="1" x14ac:dyDescent="0.15">
      <c r="B258" s="91">
        <v>252</v>
      </c>
      <c r="C258" s="38"/>
      <c r="D258" s="37"/>
      <c r="E258" s="37"/>
      <c r="F258" s="39"/>
      <c r="G258" s="40"/>
      <c r="H258" s="41"/>
      <c r="I258" s="42" t="str">
        <f t="shared" si="59"/>
        <v/>
      </c>
      <c r="J258" s="43"/>
      <c r="K258" s="44"/>
      <c r="L258" s="43"/>
      <c r="M258" s="44"/>
      <c r="N258" s="45" t="str">
        <f t="shared" si="58"/>
        <v/>
      </c>
      <c r="O258" s="79" t="e">
        <f>IF(AND(SMALL($P$7:$P$306,ROUNDUP('第四面（別紙）集計'!$E$5/2,0))=MAX($P$7:$P$306),ISNUMBER($N258),$P258=MAX($P$7:$P$306)),"代表&amp;最大",IF($P258=SMALL($P$7:$P$306,ROUNDUP('第四面（別紙）集計'!$E$5/2,0)),"代表",IF($P258=MAX($P$7:$P$306),"最大","")))</f>
        <v>#NUM!</v>
      </c>
      <c r="P258" s="23" t="str">
        <f t="shared" si="46"/>
        <v/>
      </c>
      <c r="Q258" s="24" t="e">
        <f t="shared" si="47"/>
        <v>#NUM!</v>
      </c>
      <c r="R258" s="24" t="e">
        <f t="shared" si="48"/>
        <v>#NUM!</v>
      </c>
      <c r="S258" s="24" t="e">
        <f t="shared" si="49"/>
        <v>#NUM!</v>
      </c>
      <c r="T258" s="24" t="e">
        <f t="shared" si="50"/>
        <v>#NUM!</v>
      </c>
      <c r="U258" s="24" t="e">
        <f t="shared" si="51"/>
        <v>#NUM!</v>
      </c>
      <c r="V258" s="24" t="e">
        <f t="shared" si="52"/>
        <v>#NUM!</v>
      </c>
      <c r="W258" s="24" t="e">
        <f t="shared" si="53"/>
        <v>#NUM!</v>
      </c>
      <c r="X258" s="24" t="e">
        <f t="shared" si="54"/>
        <v>#NUM!</v>
      </c>
      <c r="Y258" s="24" t="e">
        <f t="shared" si="55"/>
        <v>#NUM!</v>
      </c>
      <c r="Z258" s="24" t="e">
        <f t="shared" si="56"/>
        <v>#NUM!</v>
      </c>
      <c r="AA258" s="24" t="str">
        <f t="shared" si="57"/>
        <v/>
      </c>
      <c r="AD258" s="14" t="str">
        <f>IF(OR(G258=""),"",IF(G258&lt;=基準値!M$2=TRUE,"○","×"))</f>
        <v/>
      </c>
      <c r="AE258" s="14" t="str">
        <f>IF(OR(H258=""),"",IF(H258&lt;=基準値!N$2=TRUE,"○","×"))</f>
        <v/>
      </c>
    </row>
    <row r="259" spans="2:31" ht="14.25" customHeight="1" x14ac:dyDescent="0.15">
      <c r="B259" s="92">
        <v>253</v>
      </c>
      <c r="C259" s="38"/>
      <c r="D259" s="37"/>
      <c r="E259" s="37"/>
      <c r="F259" s="39"/>
      <c r="G259" s="40"/>
      <c r="H259" s="41"/>
      <c r="I259" s="42" t="str">
        <f t="shared" si="59"/>
        <v/>
      </c>
      <c r="J259" s="43"/>
      <c r="K259" s="44"/>
      <c r="L259" s="43"/>
      <c r="M259" s="44"/>
      <c r="N259" s="45" t="str">
        <f t="shared" si="58"/>
        <v/>
      </c>
      <c r="O259" s="79" t="e">
        <f>IF(AND(SMALL($P$7:$P$306,ROUNDUP('第四面（別紙）集計'!$E$5/2,0))=MAX($P$7:$P$306),ISNUMBER($N259),$P259=MAX($P$7:$P$306)),"代表&amp;最大",IF($P259=SMALL($P$7:$P$306,ROUNDUP('第四面（別紙）集計'!$E$5/2,0)),"代表",IF($P259=MAX($P$7:$P$306),"最大","")))</f>
        <v>#NUM!</v>
      </c>
      <c r="P259" s="23" t="str">
        <f t="shared" si="46"/>
        <v/>
      </c>
      <c r="Q259" s="24" t="e">
        <f t="shared" si="47"/>
        <v>#NUM!</v>
      </c>
      <c r="R259" s="24" t="e">
        <f t="shared" si="48"/>
        <v>#NUM!</v>
      </c>
      <c r="S259" s="24" t="e">
        <f t="shared" si="49"/>
        <v>#NUM!</v>
      </c>
      <c r="T259" s="24" t="e">
        <f t="shared" si="50"/>
        <v>#NUM!</v>
      </c>
      <c r="U259" s="24" t="e">
        <f t="shared" si="51"/>
        <v>#NUM!</v>
      </c>
      <c r="V259" s="24" t="e">
        <f t="shared" si="52"/>
        <v>#NUM!</v>
      </c>
      <c r="W259" s="24" t="e">
        <f t="shared" si="53"/>
        <v>#NUM!</v>
      </c>
      <c r="X259" s="24" t="e">
        <f t="shared" si="54"/>
        <v>#NUM!</v>
      </c>
      <c r="Y259" s="24" t="e">
        <f t="shared" si="55"/>
        <v>#NUM!</v>
      </c>
      <c r="Z259" s="24" t="e">
        <f t="shared" si="56"/>
        <v>#NUM!</v>
      </c>
      <c r="AA259" s="24" t="str">
        <f t="shared" si="57"/>
        <v/>
      </c>
      <c r="AD259" s="14" t="str">
        <f>IF(OR(G259=""),"",IF(G259&lt;=基準値!M$2=TRUE,"○","×"))</f>
        <v/>
      </c>
      <c r="AE259" s="14" t="str">
        <f>IF(OR(H259=""),"",IF(H259&lt;=基準値!N$2=TRUE,"○","×"))</f>
        <v/>
      </c>
    </row>
    <row r="260" spans="2:31" ht="14.25" customHeight="1" x14ac:dyDescent="0.15">
      <c r="B260" s="91">
        <v>254</v>
      </c>
      <c r="C260" s="38"/>
      <c r="D260" s="37"/>
      <c r="E260" s="37"/>
      <c r="F260" s="39"/>
      <c r="G260" s="40"/>
      <c r="H260" s="41"/>
      <c r="I260" s="42" t="str">
        <f t="shared" si="59"/>
        <v/>
      </c>
      <c r="J260" s="43"/>
      <c r="K260" s="44"/>
      <c r="L260" s="43"/>
      <c r="M260" s="44"/>
      <c r="N260" s="45" t="str">
        <f t="shared" si="58"/>
        <v/>
      </c>
      <c r="O260" s="79" t="e">
        <f>IF(AND(SMALL($P$7:$P$306,ROUNDUP('第四面（別紙）集計'!$E$5/2,0))=MAX($P$7:$P$306),ISNUMBER($N260),$P260=MAX($P$7:$P$306)),"代表&amp;最大",IF($P260=SMALL($P$7:$P$306,ROUNDUP('第四面（別紙）集計'!$E$5/2,0)),"代表",IF($P260=MAX($P$7:$P$306),"最大","")))</f>
        <v>#NUM!</v>
      </c>
      <c r="P260" s="23" t="str">
        <f t="shared" si="46"/>
        <v/>
      </c>
      <c r="Q260" s="24" t="e">
        <f t="shared" si="47"/>
        <v>#NUM!</v>
      </c>
      <c r="R260" s="24" t="e">
        <f t="shared" si="48"/>
        <v>#NUM!</v>
      </c>
      <c r="S260" s="24" t="e">
        <f t="shared" si="49"/>
        <v>#NUM!</v>
      </c>
      <c r="T260" s="24" t="e">
        <f t="shared" si="50"/>
        <v>#NUM!</v>
      </c>
      <c r="U260" s="24" t="e">
        <f t="shared" si="51"/>
        <v>#NUM!</v>
      </c>
      <c r="V260" s="24" t="e">
        <f t="shared" si="52"/>
        <v>#NUM!</v>
      </c>
      <c r="W260" s="24" t="e">
        <f t="shared" si="53"/>
        <v>#NUM!</v>
      </c>
      <c r="X260" s="24" t="e">
        <f t="shared" si="54"/>
        <v>#NUM!</v>
      </c>
      <c r="Y260" s="24" t="e">
        <f t="shared" si="55"/>
        <v>#NUM!</v>
      </c>
      <c r="Z260" s="24" t="e">
        <f t="shared" si="56"/>
        <v>#NUM!</v>
      </c>
      <c r="AA260" s="24" t="str">
        <f t="shared" si="57"/>
        <v/>
      </c>
      <c r="AD260" s="14" t="str">
        <f>IF(OR(G260=""),"",IF(G260&lt;=基準値!M$2=TRUE,"○","×"))</f>
        <v/>
      </c>
      <c r="AE260" s="14" t="str">
        <f>IF(OR(H260=""),"",IF(H260&lt;=基準値!N$2=TRUE,"○","×"))</f>
        <v/>
      </c>
    </row>
    <row r="261" spans="2:31" ht="14.25" customHeight="1" x14ac:dyDescent="0.15">
      <c r="B261" s="92">
        <v>255</v>
      </c>
      <c r="C261" s="38"/>
      <c r="D261" s="37"/>
      <c r="E261" s="37"/>
      <c r="F261" s="39"/>
      <c r="G261" s="40"/>
      <c r="H261" s="41"/>
      <c r="I261" s="42" t="str">
        <f t="shared" si="59"/>
        <v/>
      </c>
      <c r="J261" s="43"/>
      <c r="K261" s="44"/>
      <c r="L261" s="43"/>
      <c r="M261" s="44"/>
      <c r="N261" s="45" t="str">
        <f t="shared" si="58"/>
        <v/>
      </c>
      <c r="O261" s="79" t="e">
        <f>IF(AND(SMALL($P$7:$P$306,ROUNDUP('第四面（別紙）集計'!$E$5/2,0))=MAX($P$7:$P$306),ISNUMBER($N261),$P261=MAX($P$7:$P$306)),"代表&amp;最大",IF($P261=SMALL($P$7:$P$306,ROUNDUP('第四面（別紙）集計'!$E$5/2,0)),"代表",IF($P261=MAX($P$7:$P$306),"最大","")))</f>
        <v>#NUM!</v>
      </c>
      <c r="P261" s="23" t="str">
        <f t="shared" si="46"/>
        <v/>
      </c>
      <c r="Q261" s="24" t="e">
        <f t="shared" si="47"/>
        <v>#NUM!</v>
      </c>
      <c r="R261" s="24" t="e">
        <f t="shared" si="48"/>
        <v>#NUM!</v>
      </c>
      <c r="S261" s="24" t="e">
        <f t="shared" si="49"/>
        <v>#NUM!</v>
      </c>
      <c r="T261" s="24" t="e">
        <f t="shared" si="50"/>
        <v>#NUM!</v>
      </c>
      <c r="U261" s="24" t="e">
        <f t="shared" si="51"/>
        <v>#NUM!</v>
      </c>
      <c r="V261" s="24" t="e">
        <f t="shared" si="52"/>
        <v>#NUM!</v>
      </c>
      <c r="W261" s="24" t="e">
        <f t="shared" si="53"/>
        <v>#NUM!</v>
      </c>
      <c r="X261" s="24" t="e">
        <f t="shared" si="54"/>
        <v>#NUM!</v>
      </c>
      <c r="Y261" s="24" t="e">
        <f t="shared" si="55"/>
        <v>#NUM!</v>
      </c>
      <c r="Z261" s="24" t="e">
        <f t="shared" si="56"/>
        <v>#NUM!</v>
      </c>
      <c r="AA261" s="24" t="str">
        <f t="shared" si="57"/>
        <v/>
      </c>
      <c r="AD261" s="14" t="str">
        <f>IF(OR(G261=""),"",IF(G261&lt;=基準値!M$2=TRUE,"○","×"))</f>
        <v/>
      </c>
      <c r="AE261" s="14" t="str">
        <f>IF(OR(H261=""),"",IF(H261&lt;=基準値!N$2=TRUE,"○","×"))</f>
        <v/>
      </c>
    </row>
    <row r="262" spans="2:31" ht="14.25" customHeight="1" x14ac:dyDescent="0.15">
      <c r="B262" s="91">
        <v>256</v>
      </c>
      <c r="C262" s="38"/>
      <c r="D262" s="37"/>
      <c r="E262" s="37"/>
      <c r="F262" s="39"/>
      <c r="G262" s="40"/>
      <c r="H262" s="41"/>
      <c r="I262" s="42" t="str">
        <f t="shared" si="59"/>
        <v/>
      </c>
      <c r="J262" s="43"/>
      <c r="K262" s="44"/>
      <c r="L262" s="43"/>
      <c r="M262" s="44"/>
      <c r="N262" s="45" t="str">
        <f t="shared" si="58"/>
        <v/>
      </c>
      <c r="O262" s="79" t="e">
        <f>IF(AND(SMALL($P$7:$P$306,ROUNDUP('第四面（別紙）集計'!$E$5/2,0))=MAX($P$7:$P$306),ISNUMBER($N262),$P262=MAX($P$7:$P$306)),"代表&amp;最大",IF($P262=SMALL($P$7:$P$306,ROUNDUP('第四面（別紙）集計'!$E$5/2,0)),"代表",IF($P262=MAX($P$7:$P$306),"最大","")))</f>
        <v>#NUM!</v>
      </c>
      <c r="P262" s="23" t="str">
        <f t="shared" si="46"/>
        <v/>
      </c>
      <c r="Q262" s="24" t="e">
        <f t="shared" si="47"/>
        <v>#NUM!</v>
      </c>
      <c r="R262" s="24" t="e">
        <f t="shared" si="48"/>
        <v>#NUM!</v>
      </c>
      <c r="S262" s="24" t="e">
        <f t="shared" si="49"/>
        <v>#NUM!</v>
      </c>
      <c r="T262" s="24" t="e">
        <f t="shared" si="50"/>
        <v>#NUM!</v>
      </c>
      <c r="U262" s="24" t="e">
        <f t="shared" si="51"/>
        <v>#NUM!</v>
      </c>
      <c r="V262" s="24" t="e">
        <f t="shared" si="52"/>
        <v>#NUM!</v>
      </c>
      <c r="W262" s="24" t="e">
        <f t="shared" si="53"/>
        <v>#NUM!</v>
      </c>
      <c r="X262" s="24" t="e">
        <f t="shared" si="54"/>
        <v>#NUM!</v>
      </c>
      <c r="Y262" s="24" t="e">
        <f t="shared" si="55"/>
        <v>#NUM!</v>
      </c>
      <c r="Z262" s="24" t="e">
        <f t="shared" si="56"/>
        <v>#NUM!</v>
      </c>
      <c r="AA262" s="24" t="str">
        <f t="shared" si="57"/>
        <v/>
      </c>
      <c r="AD262" s="14" t="str">
        <f>IF(OR(G262=""),"",IF(G262&lt;=基準値!M$2=TRUE,"○","×"))</f>
        <v/>
      </c>
      <c r="AE262" s="14" t="str">
        <f>IF(OR(H262=""),"",IF(H262&lt;=基準値!N$2=TRUE,"○","×"))</f>
        <v/>
      </c>
    </row>
    <row r="263" spans="2:31" ht="14.25" customHeight="1" x14ac:dyDescent="0.15">
      <c r="B263" s="92">
        <v>257</v>
      </c>
      <c r="C263" s="38"/>
      <c r="D263" s="37"/>
      <c r="E263" s="37"/>
      <c r="F263" s="39"/>
      <c r="G263" s="40"/>
      <c r="H263" s="41"/>
      <c r="I263" s="42" t="str">
        <f t="shared" si="59"/>
        <v/>
      </c>
      <c r="J263" s="43"/>
      <c r="K263" s="44"/>
      <c r="L263" s="43"/>
      <c r="M263" s="44"/>
      <c r="N263" s="45" t="str">
        <f t="shared" si="58"/>
        <v/>
      </c>
      <c r="O263" s="79" t="e">
        <f>IF(AND(SMALL($P$7:$P$306,ROUNDUP('第四面（別紙）集計'!$E$5/2,0))=MAX($P$7:$P$306),ISNUMBER($N263),$P263=MAX($P$7:$P$306)),"代表&amp;最大",IF($P263=SMALL($P$7:$P$306,ROUNDUP('第四面（別紙）集計'!$E$5/2,0)),"代表",IF($P263=MAX($P$7:$P$306),"最大","")))</f>
        <v>#NUM!</v>
      </c>
      <c r="P263" s="23" t="str">
        <f t="shared" si="46"/>
        <v/>
      </c>
      <c r="Q263" s="24" t="e">
        <f t="shared" si="47"/>
        <v>#NUM!</v>
      </c>
      <c r="R263" s="24" t="e">
        <f t="shared" si="48"/>
        <v>#NUM!</v>
      </c>
      <c r="S263" s="24" t="e">
        <f t="shared" si="49"/>
        <v>#NUM!</v>
      </c>
      <c r="T263" s="24" t="e">
        <f t="shared" si="50"/>
        <v>#NUM!</v>
      </c>
      <c r="U263" s="24" t="e">
        <f t="shared" si="51"/>
        <v>#NUM!</v>
      </c>
      <c r="V263" s="24" t="e">
        <f t="shared" si="52"/>
        <v>#NUM!</v>
      </c>
      <c r="W263" s="24" t="e">
        <f t="shared" si="53"/>
        <v>#NUM!</v>
      </c>
      <c r="X263" s="24" t="e">
        <f t="shared" si="54"/>
        <v>#NUM!</v>
      </c>
      <c r="Y263" s="24" t="e">
        <f t="shared" si="55"/>
        <v>#NUM!</v>
      </c>
      <c r="Z263" s="24" t="e">
        <f t="shared" si="56"/>
        <v>#NUM!</v>
      </c>
      <c r="AA263" s="24" t="str">
        <f t="shared" si="57"/>
        <v/>
      </c>
      <c r="AD263" s="14" t="str">
        <f>IF(OR(G263=""),"",IF(G263&lt;=基準値!M$2=TRUE,"○","×"))</f>
        <v/>
      </c>
      <c r="AE263" s="14" t="str">
        <f>IF(OR(H263=""),"",IF(H263&lt;=基準値!N$2=TRUE,"○","×"))</f>
        <v/>
      </c>
    </row>
    <row r="264" spans="2:31" ht="14.25" customHeight="1" x14ac:dyDescent="0.15">
      <c r="B264" s="91">
        <v>258</v>
      </c>
      <c r="C264" s="38"/>
      <c r="D264" s="37"/>
      <c r="E264" s="37"/>
      <c r="F264" s="39"/>
      <c r="G264" s="40"/>
      <c r="H264" s="41"/>
      <c r="I264" s="42" t="str">
        <f t="shared" si="59"/>
        <v/>
      </c>
      <c r="J264" s="43"/>
      <c r="K264" s="44"/>
      <c r="L264" s="43"/>
      <c r="M264" s="44"/>
      <c r="N264" s="45" t="str">
        <f t="shared" si="58"/>
        <v/>
      </c>
      <c r="O264" s="79" t="e">
        <f>IF(AND(SMALL($P$7:$P$306,ROUNDUP('第四面（別紙）集計'!$E$5/2,0))=MAX($P$7:$P$306),ISNUMBER($N264),$P264=MAX($P$7:$P$306)),"代表&amp;最大",IF($P264=SMALL($P$7:$P$306,ROUNDUP('第四面（別紙）集計'!$E$5/2,0)),"代表",IF($P264=MAX($P$7:$P$306),"最大","")))</f>
        <v>#NUM!</v>
      </c>
      <c r="P264" s="23" t="str">
        <f t="shared" ref="P264:P306" si="60">IF($M264="","",$L264/$M264)</f>
        <v/>
      </c>
      <c r="Q264" s="24" t="e">
        <f t="shared" ref="Q264:Q306" si="61">IF(OR($O264="代表",$O264="代表&amp;最大"),$G264,"")</f>
        <v>#NUM!</v>
      </c>
      <c r="R264" s="24" t="e">
        <f t="shared" ref="R264:R306" si="62">IF($Q264=SMALL($Q$7:$Q$306,ROUNDUP(COUNT($Q$7:$Q$306)/2,0)),"代表","")</f>
        <v>#NUM!</v>
      </c>
      <c r="S264" s="24" t="e">
        <f t="shared" ref="S264:S306" si="63">IF($R264="","",$H264)</f>
        <v>#NUM!</v>
      </c>
      <c r="T264" s="24" t="e">
        <f t="shared" ref="T264:T306" si="64">IF($S264=SMALL($S$7:$S$306,ROUNDUP(COUNT($S$7:$S$306)/2,0)),"代表","")</f>
        <v>#NUM!</v>
      </c>
      <c r="U264" s="24" t="e">
        <f t="shared" ref="U264:U306" si="65">IF($T264="","",$F264)</f>
        <v>#NUM!</v>
      </c>
      <c r="V264" s="24" t="e">
        <f t="shared" ref="V264:V306" si="66">IF(OR($O264="最大",$O264="代表&amp;最大"),$G264,"")</f>
        <v>#NUM!</v>
      </c>
      <c r="W264" s="24" t="e">
        <f t="shared" ref="W264:W306" si="67">IF($V264=MAX($V$7:$V$306),"最大","")</f>
        <v>#NUM!</v>
      </c>
      <c r="X264" s="24" t="e">
        <f t="shared" ref="X264:X306" si="68">IF($W264="","",$H264)</f>
        <v>#NUM!</v>
      </c>
      <c r="Y264" s="24" t="e">
        <f t="shared" ref="Y264:Y306" si="69">IF($X264=MAX($X$7:$X$306),"最大","")</f>
        <v>#NUM!</v>
      </c>
      <c r="Z264" s="24" t="e">
        <f t="shared" ref="Z264:Z306" si="70">IF($Y264="","",$F264)</f>
        <v>#NUM!</v>
      </c>
      <c r="AA264" s="24" t="str">
        <f t="shared" ref="AA264:AA306" si="71">IF($D264="","",$D264)</f>
        <v/>
      </c>
      <c r="AD264" s="14" t="str">
        <f>IF(OR(G264=""),"",IF(G264&lt;=基準値!M$2=TRUE,"○","×"))</f>
        <v/>
      </c>
      <c r="AE264" s="14" t="str">
        <f>IF(OR(H264=""),"",IF(H264&lt;=基準値!N$2=TRUE,"○","×"))</f>
        <v/>
      </c>
    </row>
    <row r="265" spans="2:31" ht="14.25" customHeight="1" x14ac:dyDescent="0.15">
      <c r="B265" s="92">
        <v>259</v>
      </c>
      <c r="C265" s="38"/>
      <c r="D265" s="37"/>
      <c r="E265" s="37"/>
      <c r="F265" s="39"/>
      <c r="G265" s="40"/>
      <c r="H265" s="41"/>
      <c r="I265" s="42" t="str">
        <f t="shared" si="59"/>
        <v/>
      </c>
      <c r="J265" s="43"/>
      <c r="K265" s="44"/>
      <c r="L265" s="43"/>
      <c r="M265" s="44"/>
      <c r="N265" s="45" t="str">
        <f t="shared" si="58"/>
        <v/>
      </c>
      <c r="O265" s="79" t="e">
        <f>IF(AND(SMALL($P$7:$P$306,ROUNDUP('第四面（別紙）集計'!$E$5/2,0))=MAX($P$7:$P$306),ISNUMBER($N265),$P265=MAX($P$7:$P$306)),"代表&amp;最大",IF($P265=SMALL($P$7:$P$306,ROUNDUP('第四面（別紙）集計'!$E$5/2,0)),"代表",IF($P265=MAX($P$7:$P$306),"最大","")))</f>
        <v>#NUM!</v>
      </c>
      <c r="P265" s="23" t="str">
        <f t="shared" si="60"/>
        <v/>
      </c>
      <c r="Q265" s="24" t="e">
        <f t="shared" si="61"/>
        <v>#NUM!</v>
      </c>
      <c r="R265" s="24" t="e">
        <f t="shared" si="62"/>
        <v>#NUM!</v>
      </c>
      <c r="S265" s="24" t="e">
        <f t="shared" si="63"/>
        <v>#NUM!</v>
      </c>
      <c r="T265" s="24" t="e">
        <f t="shared" si="64"/>
        <v>#NUM!</v>
      </c>
      <c r="U265" s="24" t="e">
        <f t="shared" si="65"/>
        <v>#NUM!</v>
      </c>
      <c r="V265" s="24" t="e">
        <f t="shared" si="66"/>
        <v>#NUM!</v>
      </c>
      <c r="W265" s="24" t="e">
        <f t="shared" si="67"/>
        <v>#NUM!</v>
      </c>
      <c r="X265" s="24" t="e">
        <f t="shared" si="68"/>
        <v>#NUM!</v>
      </c>
      <c r="Y265" s="24" t="e">
        <f t="shared" si="69"/>
        <v>#NUM!</v>
      </c>
      <c r="Z265" s="24" t="e">
        <f t="shared" si="70"/>
        <v>#NUM!</v>
      </c>
      <c r="AA265" s="24" t="str">
        <f t="shared" si="71"/>
        <v/>
      </c>
      <c r="AD265" s="14" t="str">
        <f>IF(OR(G265=""),"",IF(G265&lt;=基準値!M$2=TRUE,"○","×"))</f>
        <v/>
      </c>
      <c r="AE265" s="14" t="str">
        <f>IF(OR(H265=""),"",IF(H265&lt;=基準値!N$2=TRUE,"○","×"))</f>
        <v/>
      </c>
    </row>
    <row r="266" spans="2:31" ht="14.25" customHeight="1" x14ac:dyDescent="0.15">
      <c r="B266" s="91">
        <v>260</v>
      </c>
      <c r="C266" s="38"/>
      <c r="D266" s="37"/>
      <c r="E266" s="37"/>
      <c r="F266" s="39"/>
      <c r="G266" s="40"/>
      <c r="H266" s="41"/>
      <c r="I266" s="42" t="str">
        <f t="shared" si="59"/>
        <v/>
      </c>
      <c r="J266" s="43"/>
      <c r="K266" s="44"/>
      <c r="L266" s="43"/>
      <c r="M266" s="44"/>
      <c r="N266" s="45" t="str">
        <f t="shared" si="58"/>
        <v/>
      </c>
      <c r="O266" s="79" t="e">
        <f>IF(AND(SMALL($P$7:$P$306,ROUNDUP('第四面（別紙）集計'!$E$5/2,0))=MAX($P$7:$P$306),ISNUMBER($N266),$P266=MAX($P$7:$P$306)),"代表&amp;最大",IF($P266=SMALL($P$7:$P$306,ROUNDUP('第四面（別紙）集計'!$E$5/2,0)),"代表",IF($P266=MAX($P$7:$P$306),"最大","")))</f>
        <v>#NUM!</v>
      </c>
      <c r="P266" s="23" t="str">
        <f t="shared" si="60"/>
        <v/>
      </c>
      <c r="Q266" s="24" t="e">
        <f t="shared" si="61"/>
        <v>#NUM!</v>
      </c>
      <c r="R266" s="24" t="e">
        <f t="shared" si="62"/>
        <v>#NUM!</v>
      </c>
      <c r="S266" s="24" t="e">
        <f t="shared" si="63"/>
        <v>#NUM!</v>
      </c>
      <c r="T266" s="24" t="e">
        <f t="shared" si="64"/>
        <v>#NUM!</v>
      </c>
      <c r="U266" s="24" t="e">
        <f t="shared" si="65"/>
        <v>#NUM!</v>
      </c>
      <c r="V266" s="24" t="e">
        <f t="shared" si="66"/>
        <v>#NUM!</v>
      </c>
      <c r="W266" s="24" t="e">
        <f t="shared" si="67"/>
        <v>#NUM!</v>
      </c>
      <c r="X266" s="24" t="e">
        <f t="shared" si="68"/>
        <v>#NUM!</v>
      </c>
      <c r="Y266" s="24" t="e">
        <f t="shared" si="69"/>
        <v>#NUM!</v>
      </c>
      <c r="Z266" s="24" t="e">
        <f t="shared" si="70"/>
        <v>#NUM!</v>
      </c>
      <c r="AA266" s="24" t="str">
        <f t="shared" si="71"/>
        <v/>
      </c>
      <c r="AD266" s="14" t="str">
        <f>IF(OR(G266=""),"",IF(G266&lt;=基準値!M$2=TRUE,"○","×"))</f>
        <v/>
      </c>
      <c r="AE266" s="14" t="str">
        <f>IF(OR(H266=""),"",IF(H266&lt;=基準値!N$2=TRUE,"○","×"))</f>
        <v/>
      </c>
    </row>
    <row r="267" spans="2:31" ht="14.25" customHeight="1" x14ac:dyDescent="0.15">
      <c r="B267" s="92">
        <v>261</v>
      </c>
      <c r="C267" s="38"/>
      <c r="D267" s="37"/>
      <c r="E267" s="37"/>
      <c r="F267" s="39"/>
      <c r="G267" s="40"/>
      <c r="H267" s="41"/>
      <c r="I267" s="42" t="str">
        <f t="shared" si="59"/>
        <v/>
      </c>
      <c r="J267" s="43"/>
      <c r="K267" s="44"/>
      <c r="L267" s="43"/>
      <c r="M267" s="44"/>
      <c r="N267" s="45" t="str">
        <f t="shared" ref="N267:N306" si="72">IF($M267="","",ROUNDUP($L267/$M267,2))</f>
        <v/>
      </c>
      <c r="O267" s="79" t="e">
        <f>IF(AND(SMALL($P$7:$P$306,ROUNDUP('第四面（別紙）集計'!$E$5/2,0))=MAX($P$7:$P$306),ISNUMBER($N267),$P267=MAX($P$7:$P$306)),"代表&amp;最大",IF($P267=SMALL($P$7:$P$306,ROUNDUP('第四面（別紙）集計'!$E$5/2,0)),"代表",IF($P267=MAX($P$7:$P$306),"最大","")))</f>
        <v>#NUM!</v>
      </c>
      <c r="P267" s="23" t="str">
        <f t="shared" si="60"/>
        <v/>
      </c>
      <c r="Q267" s="24" t="e">
        <f t="shared" si="61"/>
        <v>#NUM!</v>
      </c>
      <c r="R267" s="24" t="e">
        <f t="shared" si="62"/>
        <v>#NUM!</v>
      </c>
      <c r="S267" s="24" t="e">
        <f t="shared" si="63"/>
        <v>#NUM!</v>
      </c>
      <c r="T267" s="24" t="e">
        <f t="shared" si="64"/>
        <v>#NUM!</v>
      </c>
      <c r="U267" s="24" t="e">
        <f t="shared" si="65"/>
        <v>#NUM!</v>
      </c>
      <c r="V267" s="24" t="e">
        <f t="shared" si="66"/>
        <v>#NUM!</v>
      </c>
      <c r="W267" s="24" t="e">
        <f t="shared" si="67"/>
        <v>#NUM!</v>
      </c>
      <c r="X267" s="24" t="e">
        <f t="shared" si="68"/>
        <v>#NUM!</v>
      </c>
      <c r="Y267" s="24" t="e">
        <f t="shared" si="69"/>
        <v>#NUM!</v>
      </c>
      <c r="Z267" s="24" t="e">
        <f t="shared" si="70"/>
        <v>#NUM!</v>
      </c>
      <c r="AA267" s="24" t="str">
        <f t="shared" si="71"/>
        <v/>
      </c>
      <c r="AD267" s="14" t="str">
        <f>IF(OR(G267=""),"",IF(G267&lt;=基準値!M$2=TRUE,"○","×"))</f>
        <v/>
      </c>
      <c r="AE267" s="14" t="str">
        <f>IF(OR(H267=""),"",IF(H267&lt;=基準値!N$2=TRUE,"○","×"))</f>
        <v/>
      </c>
    </row>
    <row r="268" spans="2:31" ht="14.25" customHeight="1" x14ac:dyDescent="0.15">
      <c r="B268" s="91">
        <v>262</v>
      </c>
      <c r="C268" s="38"/>
      <c r="D268" s="37"/>
      <c r="E268" s="37"/>
      <c r="F268" s="39"/>
      <c r="G268" s="40"/>
      <c r="H268" s="41"/>
      <c r="I268" s="42" t="str">
        <f t="shared" si="59"/>
        <v/>
      </c>
      <c r="J268" s="43"/>
      <c r="K268" s="44"/>
      <c r="L268" s="43"/>
      <c r="M268" s="44"/>
      <c r="N268" s="45" t="str">
        <f t="shared" si="72"/>
        <v/>
      </c>
      <c r="O268" s="79" t="e">
        <f>IF(AND(SMALL($P$7:$P$306,ROUNDUP('第四面（別紙）集計'!$E$5/2,0))=MAX($P$7:$P$306),ISNUMBER($N268),$P268=MAX($P$7:$P$306)),"代表&amp;最大",IF($P268=SMALL($P$7:$P$306,ROUNDUP('第四面（別紙）集計'!$E$5/2,0)),"代表",IF($P268=MAX($P$7:$P$306),"最大","")))</f>
        <v>#NUM!</v>
      </c>
      <c r="P268" s="23" t="str">
        <f t="shared" si="60"/>
        <v/>
      </c>
      <c r="Q268" s="24" t="e">
        <f t="shared" si="61"/>
        <v>#NUM!</v>
      </c>
      <c r="R268" s="24" t="e">
        <f t="shared" si="62"/>
        <v>#NUM!</v>
      </c>
      <c r="S268" s="24" t="e">
        <f t="shared" si="63"/>
        <v>#NUM!</v>
      </c>
      <c r="T268" s="24" t="e">
        <f t="shared" si="64"/>
        <v>#NUM!</v>
      </c>
      <c r="U268" s="24" t="e">
        <f t="shared" si="65"/>
        <v>#NUM!</v>
      </c>
      <c r="V268" s="24" t="e">
        <f t="shared" si="66"/>
        <v>#NUM!</v>
      </c>
      <c r="W268" s="24" t="e">
        <f t="shared" si="67"/>
        <v>#NUM!</v>
      </c>
      <c r="X268" s="24" t="e">
        <f t="shared" si="68"/>
        <v>#NUM!</v>
      </c>
      <c r="Y268" s="24" t="e">
        <f t="shared" si="69"/>
        <v>#NUM!</v>
      </c>
      <c r="Z268" s="24" t="e">
        <f t="shared" si="70"/>
        <v>#NUM!</v>
      </c>
      <c r="AA268" s="24" t="str">
        <f t="shared" si="71"/>
        <v/>
      </c>
      <c r="AD268" s="14" t="str">
        <f>IF(OR(G268=""),"",IF(G268&lt;=基準値!M$2=TRUE,"○","×"))</f>
        <v/>
      </c>
      <c r="AE268" s="14" t="str">
        <f>IF(OR(H268=""),"",IF(H268&lt;=基準値!N$2=TRUE,"○","×"))</f>
        <v/>
      </c>
    </row>
    <row r="269" spans="2:31" ht="14.25" customHeight="1" x14ac:dyDescent="0.15">
      <c r="B269" s="92">
        <v>263</v>
      </c>
      <c r="C269" s="38"/>
      <c r="D269" s="37"/>
      <c r="E269" s="37"/>
      <c r="F269" s="39"/>
      <c r="G269" s="40"/>
      <c r="H269" s="41"/>
      <c r="I269" s="42" t="str">
        <f t="shared" si="59"/>
        <v/>
      </c>
      <c r="J269" s="43"/>
      <c r="K269" s="44"/>
      <c r="L269" s="43"/>
      <c r="M269" s="44"/>
      <c r="N269" s="45" t="str">
        <f t="shared" si="72"/>
        <v/>
      </c>
      <c r="O269" s="79" t="e">
        <f>IF(AND(SMALL($P$7:$P$306,ROUNDUP('第四面（別紙）集計'!$E$5/2,0))=MAX($P$7:$P$306),ISNUMBER($N269),$P269=MAX($P$7:$P$306)),"代表&amp;最大",IF($P269=SMALL($P$7:$P$306,ROUNDUP('第四面（別紙）集計'!$E$5/2,0)),"代表",IF($P269=MAX($P$7:$P$306),"最大","")))</f>
        <v>#NUM!</v>
      </c>
      <c r="P269" s="23" t="str">
        <f t="shared" si="60"/>
        <v/>
      </c>
      <c r="Q269" s="24" t="e">
        <f t="shared" si="61"/>
        <v>#NUM!</v>
      </c>
      <c r="R269" s="24" t="e">
        <f t="shared" si="62"/>
        <v>#NUM!</v>
      </c>
      <c r="S269" s="24" t="e">
        <f t="shared" si="63"/>
        <v>#NUM!</v>
      </c>
      <c r="T269" s="24" t="e">
        <f t="shared" si="64"/>
        <v>#NUM!</v>
      </c>
      <c r="U269" s="24" t="e">
        <f t="shared" si="65"/>
        <v>#NUM!</v>
      </c>
      <c r="V269" s="24" t="e">
        <f t="shared" si="66"/>
        <v>#NUM!</v>
      </c>
      <c r="W269" s="24" t="e">
        <f t="shared" si="67"/>
        <v>#NUM!</v>
      </c>
      <c r="X269" s="24" t="e">
        <f t="shared" si="68"/>
        <v>#NUM!</v>
      </c>
      <c r="Y269" s="24" t="e">
        <f t="shared" si="69"/>
        <v>#NUM!</v>
      </c>
      <c r="Z269" s="24" t="e">
        <f t="shared" si="70"/>
        <v>#NUM!</v>
      </c>
      <c r="AA269" s="24" t="str">
        <f t="shared" si="71"/>
        <v/>
      </c>
      <c r="AD269" s="14" t="str">
        <f>IF(OR(G269=""),"",IF(G269&lt;=基準値!M$2=TRUE,"○","×"))</f>
        <v/>
      </c>
      <c r="AE269" s="14" t="str">
        <f>IF(OR(H269=""),"",IF(H269&lt;=基準値!N$2=TRUE,"○","×"))</f>
        <v/>
      </c>
    </row>
    <row r="270" spans="2:31" ht="14.25" customHeight="1" x14ac:dyDescent="0.15">
      <c r="B270" s="91">
        <v>264</v>
      </c>
      <c r="C270" s="38"/>
      <c r="D270" s="37"/>
      <c r="E270" s="37"/>
      <c r="F270" s="39"/>
      <c r="G270" s="40"/>
      <c r="H270" s="41"/>
      <c r="I270" s="42" t="str">
        <f t="shared" si="59"/>
        <v/>
      </c>
      <c r="J270" s="43"/>
      <c r="K270" s="44"/>
      <c r="L270" s="43"/>
      <c r="M270" s="44"/>
      <c r="N270" s="45" t="str">
        <f t="shared" si="72"/>
        <v/>
      </c>
      <c r="O270" s="79" t="e">
        <f>IF(AND(SMALL($P$7:$P$306,ROUNDUP('第四面（別紙）集計'!$E$5/2,0))=MAX($P$7:$P$306),ISNUMBER($N270),$P270=MAX($P$7:$P$306)),"代表&amp;最大",IF($P270=SMALL($P$7:$P$306,ROUNDUP('第四面（別紙）集計'!$E$5/2,0)),"代表",IF($P270=MAX($P$7:$P$306),"最大","")))</f>
        <v>#NUM!</v>
      </c>
      <c r="P270" s="23" t="str">
        <f t="shared" si="60"/>
        <v/>
      </c>
      <c r="Q270" s="24" t="e">
        <f t="shared" si="61"/>
        <v>#NUM!</v>
      </c>
      <c r="R270" s="24" t="e">
        <f t="shared" si="62"/>
        <v>#NUM!</v>
      </c>
      <c r="S270" s="24" t="e">
        <f t="shared" si="63"/>
        <v>#NUM!</v>
      </c>
      <c r="T270" s="24" t="e">
        <f t="shared" si="64"/>
        <v>#NUM!</v>
      </c>
      <c r="U270" s="24" t="e">
        <f t="shared" si="65"/>
        <v>#NUM!</v>
      </c>
      <c r="V270" s="24" t="e">
        <f t="shared" si="66"/>
        <v>#NUM!</v>
      </c>
      <c r="W270" s="24" t="e">
        <f t="shared" si="67"/>
        <v>#NUM!</v>
      </c>
      <c r="X270" s="24" t="e">
        <f t="shared" si="68"/>
        <v>#NUM!</v>
      </c>
      <c r="Y270" s="24" t="e">
        <f t="shared" si="69"/>
        <v>#NUM!</v>
      </c>
      <c r="Z270" s="24" t="e">
        <f t="shared" si="70"/>
        <v>#NUM!</v>
      </c>
      <c r="AA270" s="24" t="str">
        <f t="shared" si="71"/>
        <v/>
      </c>
      <c r="AD270" s="14" t="str">
        <f>IF(OR(G270=""),"",IF(G270&lt;=基準値!M$2=TRUE,"○","×"))</f>
        <v/>
      </c>
      <c r="AE270" s="14" t="str">
        <f>IF(OR(H270=""),"",IF(H270&lt;=基準値!N$2=TRUE,"○","×"))</f>
        <v/>
      </c>
    </row>
    <row r="271" spans="2:31" ht="14.25" customHeight="1" x14ac:dyDescent="0.15">
      <c r="B271" s="92">
        <v>265</v>
      </c>
      <c r="C271" s="38"/>
      <c r="D271" s="37"/>
      <c r="E271" s="37"/>
      <c r="F271" s="39"/>
      <c r="G271" s="40"/>
      <c r="H271" s="41"/>
      <c r="I271" s="42" t="str">
        <f t="shared" si="59"/>
        <v/>
      </c>
      <c r="J271" s="43"/>
      <c r="K271" s="44"/>
      <c r="L271" s="43"/>
      <c r="M271" s="44"/>
      <c r="N271" s="45" t="str">
        <f t="shared" si="72"/>
        <v/>
      </c>
      <c r="O271" s="79" t="e">
        <f>IF(AND(SMALL($P$7:$P$306,ROUNDUP('第四面（別紙）集計'!$E$5/2,0))=MAX($P$7:$P$306),ISNUMBER($N271),$P271=MAX($P$7:$P$306)),"代表&amp;最大",IF($P271=SMALL($P$7:$P$306,ROUNDUP('第四面（別紙）集計'!$E$5/2,0)),"代表",IF($P271=MAX($P$7:$P$306),"最大","")))</f>
        <v>#NUM!</v>
      </c>
      <c r="P271" s="23" t="str">
        <f t="shared" si="60"/>
        <v/>
      </c>
      <c r="Q271" s="24" t="e">
        <f t="shared" si="61"/>
        <v>#NUM!</v>
      </c>
      <c r="R271" s="24" t="e">
        <f t="shared" si="62"/>
        <v>#NUM!</v>
      </c>
      <c r="S271" s="24" t="e">
        <f t="shared" si="63"/>
        <v>#NUM!</v>
      </c>
      <c r="T271" s="24" t="e">
        <f t="shared" si="64"/>
        <v>#NUM!</v>
      </c>
      <c r="U271" s="24" t="e">
        <f t="shared" si="65"/>
        <v>#NUM!</v>
      </c>
      <c r="V271" s="24" t="e">
        <f t="shared" si="66"/>
        <v>#NUM!</v>
      </c>
      <c r="W271" s="24" t="e">
        <f t="shared" si="67"/>
        <v>#NUM!</v>
      </c>
      <c r="X271" s="24" t="e">
        <f t="shared" si="68"/>
        <v>#NUM!</v>
      </c>
      <c r="Y271" s="24" t="e">
        <f t="shared" si="69"/>
        <v>#NUM!</v>
      </c>
      <c r="Z271" s="24" t="e">
        <f t="shared" si="70"/>
        <v>#NUM!</v>
      </c>
      <c r="AA271" s="24" t="str">
        <f t="shared" si="71"/>
        <v/>
      </c>
      <c r="AD271" s="14" t="str">
        <f>IF(OR(G271=""),"",IF(G271&lt;=基準値!M$2=TRUE,"○","×"))</f>
        <v/>
      </c>
      <c r="AE271" s="14" t="str">
        <f>IF(OR(H271=""),"",IF(H271&lt;=基準値!N$2=TRUE,"○","×"))</f>
        <v/>
      </c>
    </row>
    <row r="272" spans="2:31" ht="14.25" customHeight="1" x14ac:dyDescent="0.15">
      <c r="B272" s="91">
        <v>266</v>
      </c>
      <c r="C272" s="38"/>
      <c r="D272" s="37"/>
      <c r="E272" s="37"/>
      <c r="F272" s="39"/>
      <c r="G272" s="40"/>
      <c r="H272" s="41"/>
      <c r="I272" s="42" t="str">
        <f t="shared" si="59"/>
        <v/>
      </c>
      <c r="J272" s="43"/>
      <c r="K272" s="44"/>
      <c r="L272" s="43"/>
      <c r="M272" s="44"/>
      <c r="N272" s="45" t="str">
        <f t="shared" si="72"/>
        <v/>
      </c>
      <c r="O272" s="79" t="e">
        <f>IF(AND(SMALL($P$7:$P$306,ROUNDUP('第四面（別紙）集計'!$E$5/2,0))=MAX($P$7:$P$306),ISNUMBER($N272),$P272=MAX($P$7:$P$306)),"代表&amp;最大",IF($P272=SMALL($P$7:$P$306,ROUNDUP('第四面（別紙）集計'!$E$5/2,0)),"代表",IF($P272=MAX($P$7:$P$306),"最大","")))</f>
        <v>#NUM!</v>
      </c>
      <c r="P272" s="23" t="str">
        <f t="shared" si="60"/>
        <v/>
      </c>
      <c r="Q272" s="24" t="e">
        <f t="shared" si="61"/>
        <v>#NUM!</v>
      </c>
      <c r="R272" s="24" t="e">
        <f t="shared" si="62"/>
        <v>#NUM!</v>
      </c>
      <c r="S272" s="24" t="e">
        <f t="shared" si="63"/>
        <v>#NUM!</v>
      </c>
      <c r="T272" s="24" t="e">
        <f t="shared" si="64"/>
        <v>#NUM!</v>
      </c>
      <c r="U272" s="24" t="e">
        <f t="shared" si="65"/>
        <v>#NUM!</v>
      </c>
      <c r="V272" s="24" t="e">
        <f t="shared" si="66"/>
        <v>#NUM!</v>
      </c>
      <c r="W272" s="24" t="e">
        <f t="shared" si="67"/>
        <v>#NUM!</v>
      </c>
      <c r="X272" s="24" t="e">
        <f t="shared" si="68"/>
        <v>#NUM!</v>
      </c>
      <c r="Y272" s="24" t="e">
        <f t="shared" si="69"/>
        <v>#NUM!</v>
      </c>
      <c r="Z272" s="24" t="e">
        <f t="shared" si="70"/>
        <v>#NUM!</v>
      </c>
      <c r="AA272" s="24" t="str">
        <f t="shared" si="71"/>
        <v/>
      </c>
      <c r="AD272" s="14" t="str">
        <f>IF(OR(G272=""),"",IF(G272&lt;=基準値!M$2=TRUE,"○","×"))</f>
        <v/>
      </c>
      <c r="AE272" s="14" t="str">
        <f>IF(OR(H272=""),"",IF(H272&lt;=基準値!N$2=TRUE,"○","×"))</f>
        <v/>
      </c>
    </row>
    <row r="273" spans="2:31" ht="14.25" customHeight="1" x14ac:dyDescent="0.15">
      <c r="B273" s="92">
        <v>267</v>
      </c>
      <c r="C273" s="38"/>
      <c r="D273" s="37"/>
      <c r="E273" s="37"/>
      <c r="F273" s="39"/>
      <c r="G273" s="40"/>
      <c r="H273" s="41"/>
      <c r="I273" s="42" t="str">
        <f t="shared" si="59"/>
        <v/>
      </c>
      <c r="J273" s="43"/>
      <c r="K273" s="44"/>
      <c r="L273" s="43"/>
      <c r="M273" s="44"/>
      <c r="N273" s="45" t="str">
        <f t="shared" si="72"/>
        <v/>
      </c>
      <c r="O273" s="79" t="e">
        <f>IF(AND(SMALL($P$7:$P$306,ROUNDUP('第四面（別紙）集計'!$E$5/2,0))=MAX($P$7:$P$306),ISNUMBER($N273),$P273=MAX($P$7:$P$306)),"代表&amp;最大",IF($P273=SMALL($P$7:$P$306,ROUNDUP('第四面（別紙）集計'!$E$5/2,0)),"代表",IF($P273=MAX($P$7:$P$306),"最大","")))</f>
        <v>#NUM!</v>
      </c>
      <c r="P273" s="23" t="str">
        <f t="shared" si="60"/>
        <v/>
      </c>
      <c r="Q273" s="24" t="e">
        <f t="shared" si="61"/>
        <v>#NUM!</v>
      </c>
      <c r="R273" s="24" t="e">
        <f t="shared" si="62"/>
        <v>#NUM!</v>
      </c>
      <c r="S273" s="24" t="e">
        <f t="shared" si="63"/>
        <v>#NUM!</v>
      </c>
      <c r="T273" s="24" t="e">
        <f t="shared" si="64"/>
        <v>#NUM!</v>
      </c>
      <c r="U273" s="24" t="e">
        <f t="shared" si="65"/>
        <v>#NUM!</v>
      </c>
      <c r="V273" s="24" t="e">
        <f t="shared" si="66"/>
        <v>#NUM!</v>
      </c>
      <c r="W273" s="24" t="e">
        <f t="shared" si="67"/>
        <v>#NUM!</v>
      </c>
      <c r="X273" s="24" t="e">
        <f t="shared" si="68"/>
        <v>#NUM!</v>
      </c>
      <c r="Y273" s="24" t="e">
        <f t="shared" si="69"/>
        <v>#NUM!</v>
      </c>
      <c r="Z273" s="24" t="e">
        <f t="shared" si="70"/>
        <v>#NUM!</v>
      </c>
      <c r="AA273" s="24" t="str">
        <f t="shared" si="71"/>
        <v/>
      </c>
      <c r="AD273" s="14" t="str">
        <f>IF(OR(G273=""),"",IF(G273&lt;=基準値!M$2=TRUE,"○","×"))</f>
        <v/>
      </c>
      <c r="AE273" s="14" t="str">
        <f>IF(OR(H273=""),"",IF(H273&lt;=基準値!N$2=TRUE,"○","×"))</f>
        <v/>
      </c>
    </row>
    <row r="274" spans="2:31" ht="14.25" customHeight="1" x14ac:dyDescent="0.15">
      <c r="B274" s="91">
        <v>268</v>
      </c>
      <c r="C274" s="38"/>
      <c r="D274" s="37"/>
      <c r="E274" s="37"/>
      <c r="F274" s="39"/>
      <c r="G274" s="40"/>
      <c r="H274" s="41"/>
      <c r="I274" s="42" t="str">
        <f t="shared" si="59"/>
        <v/>
      </c>
      <c r="J274" s="43"/>
      <c r="K274" s="44"/>
      <c r="L274" s="43"/>
      <c r="M274" s="44"/>
      <c r="N274" s="45" t="str">
        <f t="shared" si="72"/>
        <v/>
      </c>
      <c r="O274" s="79" t="e">
        <f>IF(AND(SMALL($P$7:$P$306,ROUNDUP('第四面（別紙）集計'!$E$5/2,0))=MAX($P$7:$P$306),ISNUMBER($N274),$P274=MAX($P$7:$P$306)),"代表&amp;最大",IF($P274=SMALL($P$7:$P$306,ROUNDUP('第四面（別紙）集計'!$E$5/2,0)),"代表",IF($P274=MAX($P$7:$P$306),"最大","")))</f>
        <v>#NUM!</v>
      </c>
      <c r="P274" s="23" t="str">
        <f t="shared" si="60"/>
        <v/>
      </c>
      <c r="Q274" s="24" t="e">
        <f t="shared" si="61"/>
        <v>#NUM!</v>
      </c>
      <c r="R274" s="24" t="e">
        <f t="shared" si="62"/>
        <v>#NUM!</v>
      </c>
      <c r="S274" s="24" t="e">
        <f t="shared" si="63"/>
        <v>#NUM!</v>
      </c>
      <c r="T274" s="24" t="e">
        <f t="shared" si="64"/>
        <v>#NUM!</v>
      </c>
      <c r="U274" s="24" t="e">
        <f t="shared" si="65"/>
        <v>#NUM!</v>
      </c>
      <c r="V274" s="24" t="e">
        <f t="shared" si="66"/>
        <v>#NUM!</v>
      </c>
      <c r="W274" s="24" t="e">
        <f t="shared" si="67"/>
        <v>#NUM!</v>
      </c>
      <c r="X274" s="24" t="e">
        <f t="shared" si="68"/>
        <v>#NUM!</v>
      </c>
      <c r="Y274" s="24" t="e">
        <f t="shared" si="69"/>
        <v>#NUM!</v>
      </c>
      <c r="Z274" s="24" t="e">
        <f t="shared" si="70"/>
        <v>#NUM!</v>
      </c>
      <c r="AA274" s="24" t="str">
        <f t="shared" si="71"/>
        <v/>
      </c>
      <c r="AD274" s="14" t="str">
        <f>IF(OR(G274=""),"",IF(G274&lt;=基準値!M$2=TRUE,"○","×"))</f>
        <v/>
      </c>
      <c r="AE274" s="14" t="str">
        <f>IF(OR(H274=""),"",IF(H274&lt;=基準値!N$2=TRUE,"○","×"))</f>
        <v/>
      </c>
    </row>
    <row r="275" spans="2:31" ht="14.25" customHeight="1" x14ac:dyDescent="0.15">
      <c r="B275" s="92">
        <v>269</v>
      </c>
      <c r="C275" s="38"/>
      <c r="D275" s="37"/>
      <c r="E275" s="37"/>
      <c r="F275" s="39"/>
      <c r="G275" s="40"/>
      <c r="H275" s="41"/>
      <c r="I275" s="42" t="str">
        <f t="shared" si="59"/>
        <v/>
      </c>
      <c r="J275" s="43"/>
      <c r="K275" s="44"/>
      <c r="L275" s="43"/>
      <c r="M275" s="44"/>
      <c r="N275" s="45" t="str">
        <f t="shared" si="72"/>
        <v/>
      </c>
      <c r="O275" s="79" t="e">
        <f>IF(AND(SMALL($P$7:$P$306,ROUNDUP('第四面（別紙）集計'!$E$5/2,0))=MAX($P$7:$P$306),ISNUMBER($N275),$P275=MAX($P$7:$P$306)),"代表&amp;最大",IF($P275=SMALL($P$7:$P$306,ROUNDUP('第四面（別紙）集計'!$E$5/2,0)),"代表",IF($P275=MAX($P$7:$P$306),"最大","")))</f>
        <v>#NUM!</v>
      </c>
      <c r="P275" s="23" t="str">
        <f t="shared" si="60"/>
        <v/>
      </c>
      <c r="Q275" s="24" t="e">
        <f t="shared" si="61"/>
        <v>#NUM!</v>
      </c>
      <c r="R275" s="24" t="e">
        <f t="shared" si="62"/>
        <v>#NUM!</v>
      </c>
      <c r="S275" s="24" t="e">
        <f t="shared" si="63"/>
        <v>#NUM!</v>
      </c>
      <c r="T275" s="24" t="e">
        <f t="shared" si="64"/>
        <v>#NUM!</v>
      </c>
      <c r="U275" s="24" t="e">
        <f t="shared" si="65"/>
        <v>#NUM!</v>
      </c>
      <c r="V275" s="24" t="e">
        <f t="shared" si="66"/>
        <v>#NUM!</v>
      </c>
      <c r="W275" s="24" t="e">
        <f t="shared" si="67"/>
        <v>#NUM!</v>
      </c>
      <c r="X275" s="24" t="e">
        <f t="shared" si="68"/>
        <v>#NUM!</v>
      </c>
      <c r="Y275" s="24" t="e">
        <f t="shared" si="69"/>
        <v>#NUM!</v>
      </c>
      <c r="Z275" s="24" t="e">
        <f t="shared" si="70"/>
        <v>#NUM!</v>
      </c>
      <c r="AA275" s="24" t="str">
        <f t="shared" si="71"/>
        <v/>
      </c>
      <c r="AD275" s="14" t="str">
        <f>IF(OR(G275=""),"",IF(G275&lt;=基準値!M$2=TRUE,"○","×"))</f>
        <v/>
      </c>
      <c r="AE275" s="14" t="str">
        <f>IF(OR(H275=""),"",IF(H275&lt;=基準値!N$2=TRUE,"○","×"))</f>
        <v/>
      </c>
    </row>
    <row r="276" spans="2:31" ht="14.25" customHeight="1" x14ac:dyDescent="0.15">
      <c r="B276" s="91">
        <v>270</v>
      </c>
      <c r="C276" s="38"/>
      <c r="D276" s="37"/>
      <c r="E276" s="37"/>
      <c r="F276" s="39"/>
      <c r="G276" s="40"/>
      <c r="H276" s="41"/>
      <c r="I276" s="42" t="str">
        <f t="shared" si="59"/>
        <v/>
      </c>
      <c r="J276" s="43"/>
      <c r="K276" s="44"/>
      <c r="L276" s="43"/>
      <c r="M276" s="44"/>
      <c r="N276" s="45" t="str">
        <f t="shared" si="72"/>
        <v/>
      </c>
      <c r="O276" s="79" t="e">
        <f>IF(AND(SMALL($P$7:$P$306,ROUNDUP('第四面（別紙）集計'!$E$5/2,0))=MAX($P$7:$P$306),ISNUMBER($N276),$P276=MAX($P$7:$P$306)),"代表&amp;最大",IF($P276=SMALL($P$7:$P$306,ROUNDUP('第四面（別紙）集計'!$E$5/2,0)),"代表",IF($P276=MAX($P$7:$P$306),"最大","")))</f>
        <v>#NUM!</v>
      </c>
      <c r="P276" s="23" t="str">
        <f t="shared" si="60"/>
        <v/>
      </c>
      <c r="Q276" s="24" t="e">
        <f t="shared" si="61"/>
        <v>#NUM!</v>
      </c>
      <c r="R276" s="24" t="e">
        <f t="shared" si="62"/>
        <v>#NUM!</v>
      </c>
      <c r="S276" s="24" t="e">
        <f t="shared" si="63"/>
        <v>#NUM!</v>
      </c>
      <c r="T276" s="24" t="e">
        <f t="shared" si="64"/>
        <v>#NUM!</v>
      </c>
      <c r="U276" s="24" t="e">
        <f t="shared" si="65"/>
        <v>#NUM!</v>
      </c>
      <c r="V276" s="24" t="e">
        <f t="shared" si="66"/>
        <v>#NUM!</v>
      </c>
      <c r="W276" s="24" t="e">
        <f t="shared" si="67"/>
        <v>#NUM!</v>
      </c>
      <c r="X276" s="24" t="e">
        <f t="shared" si="68"/>
        <v>#NUM!</v>
      </c>
      <c r="Y276" s="24" t="e">
        <f t="shared" si="69"/>
        <v>#NUM!</v>
      </c>
      <c r="Z276" s="24" t="e">
        <f t="shared" si="70"/>
        <v>#NUM!</v>
      </c>
      <c r="AA276" s="24" t="str">
        <f t="shared" si="71"/>
        <v/>
      </c>
      <c r="AD276" s="14" t="str">
        <f>IF(OR(G276=""),"",IF(G276&lt;=基準値!M$2=TRUE,"○","×"))</f>
        <v/>
      </c>
      <c r="AE276" s="14" t="str">
        <f>IF(OR(H276=""),"",IF(H276&lt;=基準値!N$2=TRUE,"○","×"))</f>
        <v/>
      </c>
    </row>
    <row r="277" spans="2:31" ht="14.25" customHeight="1" x14ac:dyDescent="0.15">
      <c r="B277" s="92">
        <v>271</v>
      </c>
      <c r="C277" s="38"/>
      <c r="D277" s="37"/>
      <c r="E277" s="37"/>
      <c r="F277" s="39"/>
      <c r="G277" s="40"/>
      <c r="H277" s="41"/>
      <c r="I277" s="42" t="str">
        <f t="shared" si="59"/>
        <v/>
      </c>
      <c r="J277" s="43"/>
      <c r="K277" s="44"/>
      <c r="L277" s="43"/>
      <c r="M277" s="44"/>
      <c r="N277" s="45" t="str">
        <f t="shared" si="72"/>
        <v/>
      </c>
      <c r="O277" s="79" t="e">
        <f>IF(AND(SMALL($P$7:$P$306,ROUNDUP('第四面（別紙）集計'!$E$5/2,0))=MAX($P$7:$P$306),ISNUMBER($N277),$P277=MAX($P$7:$P$306)),"代表&amp;最大",IF($P277=SMALL($P$7:$P$306,ROUNDUP('第四面（別紙）集計'!$E$5/2,0)),"代表",IF($P277=MAX($P$7:$P$306),"最大","")))</f>
        <v>#NUM!</v>
      </c>
      <c r="P277" s="23" t="str">
        <f t="shared" si="60"/>
        <v/>
      </c>
      <c r="Q277" s="24" t="e">
        <f t="shared" si="61"/>
        <v>#NUM!</v>
      </c>
      <c r="R277" s="24" t="e">
        <f t="shared" si="62"/>
        <v>#NUM!</v>
      </c>
      <c r="S277" s="24" t="e">
        <f t="shared" si="63"/>
        <v>#NUM!</v>
      </c>
      <c r="T277" s="24" t="e">
        <f t="shared" si="64"/>
        <v>#NUM!</v>
      </c>
      <c r="U277" s="24" t="e">
        <f t="shared" si="65"/>
        <v>#NUM!</v>
      </c>
      <c r="V277" s="24" t="e">
        <f t="shared" si="66"/>
        <v>#NUM!</v>
      </c>
      <c r="W277" s="24" t="e">
        <f t="shared" si="67"/>
        <v>#NUM!</v>
      </c>
      <c r="X277" s="24" t="e">
        <f t="shared" si="68"/>
        <v>#NUM!</v>
      </c>
      <c r="Y277" s="24" t="e">
        <f t="shared" si="69"/>
        <v>#NUM!</v>
      </c>
      <c r="Z277" s="24" t="e">
        <f t="shared" si="70"/>
        <v>#NUM!</v>
      </c>
      <c r="AA277" s="24" t="str">
        <f t="shared" si="71"/>
        <v/>
      </c>
      <c r="AD277" s="14" t="str">
        <f>IF(OR(G277=""),"",IF(G277&lt;=基準値!M$2=TRUE,"○","×"))</f>
        <v/>
      </c>
      <c r="AE277" s="14" t="str">
        <f>IF(OR(H277=""),"",IF(H277&lt;=基準値!N$2=TRUE,"○","×"))</f>
        <v/>
      </c>
    </row>
    <row r="278" spans="2:31" ht="14.25" customHeight="1" x14ac:dyDescent="0.15">
      <c r="B278" s="91">
        <v>272</v>
      </c>
      <c r="C278" s="38"/>
      <c r="D278" s="37"/>
      <c r="E278" s="37"/>
      <c r="F278" s="39"/>
      <c r="G278" s="40"/>
      <c r="H278" s="41"/>
      <c r="I278" s="42" t="str">
        <f t="shared" si="59"/>
        <v/>
      </c>
      <c r="J278" s="43"/>
      <c r="K278" s="44"/>
      <c r="L278" s="43"/>
      <c r="M278" s="44"/>
      <c r="N278" s="45" t="str">
        <f t="shared" si="72"/>
        <v/>
      </c>
      <c r="O278" s="79" t="e">
        <f>IF(AND(SMALL($P$7:$P$306,ROUNDUP('第四面（別紙）集計'!$E$5/2,0))=MAX($P$7:$P$306),ISNUMBER($N278),$P278=MAX($P$7:$P$306)),"代表&amp;最大",IF($P278=SMALL($P$7:$P$306,ROUNDUP('第四面（別紙）集計'!$E$5/2,0)),"代表",IF($P278=MAX($P$7:$P$306),"最大","")))</f>
        <v>#NUM!</v>
      </c>
      <c r="P278" s="23" t="str">
        <f t="shared" si="60"/>
        <v/>
      </c>
      <c r="Q278" s="24" t="e">
        <f t="shared" si="61"/>
        <v>#NUM!</v>
      </c>
      <c r="R278" s="24" t="e">
        <f t="shared" si="62"/>
        <v>#NUM!</v>
      </c>
      <c r="S278" s="24" t="e">
        <f t="shared" si="63"/>
        <v>#NUM!</v>
      </c>
      <c r="T278" s="24" t="e">
        <f t="shared" si="64"/>
        <v>#NUM!</v>
      </c>
      <c r="U278" s="24" t="e">
        <f t="shared" si="65"/>
        <v>#NUM!</v>
      </c>
      <c r="V278" s="24" t="e">
        <f t="shared" si="66"/>
        <v>#NUM!</v>
      </c>
      <c r="W278" s="24" t="e">
        <f t="shared" si="67"/>
        <v>#NUM!</v>
      </c>
      <c r="X278" s="24" t="e">
        <f t="shared" si="68"/>
        <v>#NUM!</v>
      </c>
      <c r="Y278" s="24" t="e">
        <f t="shared" si="69"/>
        <v>#NUM!</v>
      </c>
      <c r="Z278" s="24" t="e">
        <f t="shared" si="70"/>
        <v>#NUM!</v>
      </c>
      <c r="AA278" s="24" t="str">
        <f t="shared" si="71"/>
        <v/>
      </c>
      <c r="AD278" s="14" t="str">
        <f>IF(OR(G278=""),"",IF(G278&lt;=基準値!M$2=TRUE,"○","×"))</f>
        <v/>
      </c>
      <c r="AE278" s="14" t="str">
        <f>IF(OR(H278=""),"",IF(H278&lt;=基準値!N$2=TRUE,"○","×"))</f>
        <v/>
      </c>
    </row>
    <row r="279" spans="2:31" ht="14.25" customHeight="1" x14ac:dyDescent="0.15">
      <c r="B279" s="92">
        <v>273</v>
      </c>
      <c r="C279" s="38"/>
      <c r="D279" s="37"/>
      <c r="E279" s="37"/>
      <c r="F279" s="39"/>
      <c r="G279" s="40"/>
      <c r="H279" s="41"/>
      <c r="I279" s="42" t="str">
        <f t="shared" si="59"/>
        <v/>
      </c>
      <c r="J279" s="43"/>
      <c r="K279" s="44"/>
      <c r="L279" s="43"/>
      <c r="M279" s="44"/>
      <c r="N279" s="45" t="str">
        <f t="shared" si="72"/>
        <v/>
      </c>
      <c r="O279" s="79" t="e">
        <f>IF(AND(SMALL($P$7:$P$306,ROUNDUP('第四面（別紙）集計'!$E$5/2,0))=MAX($P$7:$P$306),ISNUMBER($N279),$P279=MAX($P$7:$P$306)),"代表&amp;最大",IF($P279=SMALL($P$7:$P$306,ROUNDUP('第四面（別紙）集計'!$E$5/2,0)),"代表",IF($P279=MAX($P$7:$P$306),"最大","")))</f>
        <v>#NUM!</v>
      </c>
      <c r="P279" s="23" t="str">
        <f t="shared" si="60"/>
        <v/>
      </c>
      <c r="Q279" s="24" t="e">
        <f t="shared" si="61"/>
        <v>#NUM!</v>
      </c>
      <c r="R279" s="24" t="e">
        <f t="shared" si="62"/>
        <v>#NUM!</v>
      </c>
      <c r="S279" s="24" t="e">
        <f t="shared" si="63"/>
        <v>#NUM!</v>
      </c>
      <c r="T279" s="24" t="e">
        <f t="shared" si="64"/>
        <v>#NUM!</v>
      </c>
      <c r="U279" s="24" t="e">
        <f t="shared" si="65"/>
        <v>#NUM!</v>
      </c>
      <c r="V279" s="24" t="e">
        <f t="shared" si="66"/>
        <v>#NUM!</v>
      </c>
      <c r="W279" s="24" t="e">
        <f t="shared" si="67"/>
        <v>#NUM!</v>
      </c>
      <c r="X279" s="24" t="e">
        <f t="shared" si="68"/>
        <v>#NUM!</v>
      </c>
      <c r="Y279" s="24" t="e">
        <f t="shared" si="69"/>
        <v>#NUM!</v>
      </c>
      <c r="Z279" s="24" t="e">
        <f t="shared" si="70"/>
        <v>#NUM!</v>
      </c>
      <c r="AA279" s="24" t="str">
        <f t="shared" si="71"/>
        <v/>
      </c>
      <c r="AD279" s="14" t="str">
        <f>IF(OR(G279=""),"",IF(G279&lt;=基準値!M$2=TRUE,"○","×"))</f>
        <v/>
      </c>
      <c r="AE279" s="14" t="str">
        <f>IF(OR(H279=""),"",IF(H279&lt;=基準値!N$2=TRUE,"○","×"))</f>
        <v/>
      </c>
    </row>
    <row r="280" spans="2:31" ht="14.25" customHeight="1" x14ac:dyDescent="0.15">
      <c r="B280" s="91">
        <v>274</v>
      </c>
      <c r="C280" s="38"/>
      <c r="D280" s="37"/>
      <c r="E280" s="37"/>
      <c r="F280" s="39"/>
      <c r="G280" s="40"/>
      <c r="H280" s="41"/>
      <c r="I280" s="42" t="str">
        <f t="shared" si="59"/>
        <v/>
      </c>
      <c r="J280" s="43"/>
      <c r="K280" s="44"/>
      <c r="L280" s="43"/>
      <c r="M280" s="44"/>
      <c r="N280" s="45" t="str">
        <f t="shared" si="72"/>
        <v/>
      </c>
      <c r="O280" s="79" t="e">
        <f>IF(AND(SMALL($P$7:$P$306,ROUNDUP('第四面（別紙）集計'!$E$5/2,0))=MAX($P$7:$P$306),ISNUMBER($N280),$P280=MAX($P$7:$P$306)),"代表&amp;最大",IF($P280=SMALL($P$7:$P$306,ROUNDUP('第四面（別紙）集計'!$E$5/2,0)),"代表",IF($P280=MAX($P$7:$P$306),"最大","")))</f>
        <v>#NUM!</v>
      </c>
      <c r="P280" s="23" t="str">
        <f t="shared" si="60"/>
        <v/>
      </c>
      <c r="Q280" s="24" t="e">
        <f t="shared" si="61"/>
        <v>#NUM!</v>
      </c>
      <c r="R280" s="24" t="e">
        <f t="shared" si="62"/>
        <v>#NUM!</v>
      </c>
      <c r="S280" s="24" t="e">
        <f t="shared" si="63"/>
        <v>#NUM!</v>
      </c>
      <c r="T280" s="24" t="e">
        <f t="shared" si="64"/>
        <v>#NUM!</v>
      </c>
      <c r="U280" s="24" t="e">
        <f t="shared" si="65"/>
        <v>#NUM!</v>
      </c>
      <c r="V280" s="24" t="e">
        <f t="shared" si="66"/>
        <v>#NUM!</v>
      </c>
      <c r="W280" s="24" t="e">
        <f t="shared" si="67"/>
        <v>#NUM!</v>
      </c>
      <c r="X280" s="24" t="e">
        <f t="shared" si="68"/>
        <v>#NUM!</v>
      </c>
      <c r="Y280" s="24" t="e">
        <f t="shared" si="69"/>
        <v>#NUM!</v>
      </c>
      <c r="Z280" s="24" t="e">
        <f t="shared" si="70"/>
        <v>#NUM!</v>
      </c>
      <c r="AA280" s="24" t="str">
        <f t="shared" si="71"/>
        <v/>
      </c>
      <c r="AD280" s="14" t="str">
        <f>IF(OR(G280=""),"",IF(G280&lt;=基準値!M$2=TRUE,"○","×"))</f>
        <v/>
      </c>
      <c r="AE280" s="14" t="str">
        <f>IF(OR(H280=""),"",IF(H280&lt;=基準値!N$2=TRUE,"○","×"))</f>
        <v/>
      </c>
    </row>
    <row r="281" spans="2:31" ht="14.25" customHeight="1" x14ac:dyDescent="0.15">
      <c r="B281" s="92">
        <v>275</v>
      </c>
      <c r="C281" s="38"/>
      <c r="D281" s="37"/>
      <c r="E281" s="37"/>
      <c r="F281" s="39"/>
      <c r="G281" s="40"/>
      <c r="H281" s="41"/>
      <c r="I281" s="42" t="str">
        <f t="shared" si="59"/>
        <v/>
      </c>
      <c r="J281" s="43"/>
      <c r="K281" s="44"/>
      <c r="L281" s="43"/>
      <c r="M281" s="44"/>
      <c r="N281" s="45" t="str">
        <f t="shared" si="72"/>
        <v/>
      </c>
      <c r="O281" s="79" t="e">
        <f>IF(AND(SMALL($P$7:$P$306,ROUNDUP('第四面（別紙）集計'!$E$5/2,0))=MAX($P$7:$P$306),ISNUMBER($N281),$P281=MAX($P$7:$P$306)),"代表&amp;最大",IF($P281=SMALL($P$7:$P$306,ROUNDUP('第四面（別紙）集計'!$E$5/2,0)),"代表",IF($P281=MAX($P$7:$P$306),"最大","")))</f>
        <v>#NUM!</v>
      </c>
      <c r="P281" s="23" t="str">
        <f t="shared" si="60"/>
        <v/>
      </c>
      <c r="Q281" s="24" t="e">
        <f t="shared" si="61"/>
        <v>#NUM!</v>
      </c>
      <c r="R281" s="24" t="e">
        <f t="shared" si="62"/>
        <v>#NUM!</v>
      </c>
      <c r="S281" s="24" t="e">
        <f t="shared" si="63"/>
        <v>#NUM!</v>
      </c>
      <c r="T281" s="24" t="e">
        <f t="shared" si="64"/>
        <v>#NUM!</v>
      </c>
      <c r="U281" s="24" t="e">
        <f t="shared" si="65"/>
        <v>#NUM!</v>
      </c>
      <c r="V281" s="24" t="e">
        <f t="shared" si="66"/>
        <v>#NUM!</v>
      </c>
      <c r="W281" s="24" t="e">
        <f t="shared" si="67"/>
        <v>#NUM!</v>
      </c>
      <c r="X281" s="24" t="e">
        <f t="shared" si="68"/>
        <v>#NUM!</v>
      </c>
      <c r="Y281" s="24" t="e">
        <f t="shared" si="69"/>
        <v>#NUM!</v>
      </c>
      <c r="Z281" s="24" t="e">
        <f t="shared" si="70"/>
        <v>#NUM!</v>
      </c>
      <c r="AA281" s="24" t="str">
        <f t="shared" si="71"/>
        <v/>
      </c>
      <c r="AD281" s="14" t="str">
        <f>IF(OR(G281=""),"",IF(G281&lt;=基準値!M$2=TRUE,"○","×"))</f>
        <v/>
      </c>
      <c r="AE281" s="14" t="str">
        <f>IF(OR(H281=""),"",IF(H281&lt;=基準値!N$2=TRUE,"○","×"))</f>
        <v/>
      </c>
    </row>
    <row r="282" spans="2:31" ht="14.25" customHeight="1" x14ac:dyDescent="0.15">
      <c r="B282" s="91">
        <v>276</v>
      </c>
      <c r="C282" s="38"/>
      <c r="D282" s="37"/>
      <c r="E282" s="37"/>
      <c r="F282" s="39"/>
      <c r="G282" s="40"/>
      <c r="H282" s="41"/>
      <c r="I282" s="42" t="str">
        <f t="shared" si="59"/>
        <v/>
      </c>
      <c r="J282" s="43"/>
      <c r="K282" s="44"/>
      <c r="L282" s="43"/>
      <c r="M282" s="44"/>
      <c r="N282" s="45" t="str">
        <f t="shared" si="72"/>
        <v/>
      </c>
      <c r="O282" s="79" t="e">
        <f>IF(AND(SMALL($P$7:$P$306,ROUNDUP('第四面（別紙）集計'!$E$5/2,0))=MAX($P$7:$P$306),ISNUMBER($N282),$P282=MAX($P$7:$P$306)),"代表&amp;最大",IF($P282=SMALL($P$7:$P$306,ROUNDUP('第四面（別紙）集計'!$E$5/2,0)),"代表",IF($P282=MAX($P$7:$P$306),"最大","")))</f>
        <v>#NUM!</v>
      </c>
      <c r="P282" s="23" t="str">
        <f t="shared" si="60"/>
        <v/>
      </c>
      <c r="Q282" s="24" t="e">
        <f t="shared" si="61"/>
        <v>#NUM!</v>
      </c>
      <c r="R282" s="24" t="e">
        <f t="shared" si="62"/>
        <v>#NUM!</v>
      </c>
      <c r="S282" s="24" t="e">
        <f t="shared" si="63"/>
        <v>#NUM!</v>
      </c>
      <c r="T282" s="24" t="e">
        <f t="shared" si="64"/>
        <v>#NUM!</v>
      </c>
      <c r="U282" s="24" t="e">
        <f t="shared" si="65"/>
        <v>#NUM!</v>
      </c>
      <c r="V282" s="24" t="e">
        <f t="shared" si="66"/>
        <v>#NUM!</v>
      </c>
      <c r="W282" s="24" t="e">
        <f t="shared" si="67"/>
        <v>#NUM!</v>
      </c>
      <c r="X282" s="24" t="e">
        <f t="shared" si="68"/>
        <v>#NUM!</v>
      </c>
      <c r="Y282" s="24" t="e">
        <f t="shared" si="69"/>
        <v>#NUM!</v>
      </c>
      <c r="Z282" s="24" t="e">
        <f t="shared" si="70"/>
        <v>#NUM!</v>
      </c>
      <c r="AA282" s="24" t="str">
        <f t="shared" si="71"/>
        <v/>
      </c>
      <c r="AD282" s="14" t="str">
        <f>IF(OR(G282=""),"",IF(G282&lt;=基準値!M$2=TRUE,"○","×"))</f>
        <v/>
      </c>
      <c r="AE282" s="14" t="str">
        <f>IF(OR(H282=""),"",IF(H282&lt;=基準値!N$2=TRUE,"○","×"))</f>
        <v/>
      </c>
    </row>
    <row r="283" spans="2:31" ht="14.25" customHeight="1" x14ac:dyDescent="0.15">
      <c r="B283" s="92">
        <v>277</v>
      </c>
      <c r="C283" s="38"/>
      <c r="D283" s="37"/>
      <c r="E283" s="37"/>
      <c r="F283" s="39"/>
      <c r="G283" s="40"/>
      <c r="H283" s="41"/>
      <c r="I283" s="42" t="str">
        <f t="shared" si="59"/>
        <v/>
      </c>
      <c r="J283" s="43"/>
      <c r="K283" s="44"/>
      <c r="L283" s="43"/>
      <c r="M283" s="44"/>
      <c r="N283" s="45" t="str">
        <f t="shared" si="72"/>
        <v/>
      </c>
      <c r="O283" s="79" t="e">
        <f>IF(AND(SMALL($P$7:$P$306,ROUNDUP('第四面（別紙）集計'!$E$5/2,0))=MAX($P$7:$P$306),ISNUMBER($N283),$P283=MAX($P$7:$P$306)),"代表&amp;最大",IF($P283=SMALL($P$7:$P$306,ROUNDUP('第四面（別紙）集計'!$E$5/2,0)),"代表",IF($P283=MAX($P$7:$P$306),"最大","")))</f>
        <v>#NUM!</v>
      </c>
      <c r="P283" s="23" t="str">
        <f t="shared" si="60"/>
        <v/>
      </c>
      <c r="Q283" s="24" t="e">
        <f t="shared" si="61"/>
        <v>#NUM!</v>
      </c>
      <c r="R283" s="24" t="e">
        <f t="shared" si="62"/>
        <v>#NUM!</v>
      </c>
      <c r="S283" s="24" t="e">
        <f t="shared" si="63"/>
        <v>#NUM!</v>
      </c>
      <c r="T283" s="24" t="e">
        <f t="shared" si="64"/>
        <v>#NUM!</v>
      </c>
      <c r="U283" s="24" t="e">
        <f t="shared" si="65"/>
        <v>#NUM!</v>
      </c>
      <c r="V283" s="24" t="e">
        <f t="shared" si="66"/>
        <v>#NUM!</v>
      </c>
      <c r="W283" s="24" t="e">
        <f t="shared" si="67"/>
        <v>#NUM!</v>
      </c>
      <c r="X283" s="24" t="e">
        <f t="shared" si="68"/>
        <v>#NUM!</v>
      </c>
      <c r="Y283" s="24" t="e">
        <f t="shared" si="69"/>
        <v>#NUM!</v>
      </c>
      <c r="Z283" s="24" t="e">
        <f t="shared" si="70"/>
        <v>#NUM!</v>
      </c>
      <c r="AA283" s="24" t="str">
        <f t="shared" si="71"/>
        <v/>
      </c>
      <c r="AD283" s="14" t="str">
        <f>IF(OR(G283=""),"",IF(G283&lt;=基準値!M$2=TRUE,"○","×"))</f>
        <v/>
      </c>
      <c r="AE283" s="14" t="str">
        <f>IF(OR(H283=""),"",IF(H283&lt;=基準値!N$2=TRUE,"○","×"))</f>
        <v/>
      </c>
    </row>
    <row r="284" spans="2:31" ht="14.25" customHeight="1" x14ac:dyDescent="0.15">
      <c r="B284" s="91">
        <v>278</v>
      </c>
      <c r="C284" s="38"/>
      <c r="D284" s="37"/>
      <c r="E284" s="37"/>
      <c r="F284" s="39"/>
      <c r="G284" s="40"/>
      <c r="H284" s="41"/>
      <c r="I284" s="42" t="str">
        <f t="shared" si="59"/>
        <v/>
      </c>
      <c r="J284" s="43"/>
      <c r="K284" s="44"/>
      <c r="L284" s="43"/>
      <c r="M284" s="44"/>
      <c r="N284" s="45" t="str">
        <f t="shared" si="72"/>
        <v/>
      </c>
      <c r="O284" s="79" t="e">
        <f>IF(AND(SMALL($P$7:$P$306,ROUNDUP('第四面（別紙）集計'!$E$5/2,0))=MAX($P$7:$P$306),ISNUMBER($N284),$P284=MAX($P$7:$P$306)),"代表&amp;最大",IF($P284=SMALL($P$7:$P$306,ROUNDUP('第四面（別紙）集計'!$E$5/2,0)),"代表",IF($P284=MAX($P$7:$P$306),"最大","")))</f>
        <v>#NUM!</v>
      </c>
      <c r="P284" s="23" t="str">
        <f t="shared" si="60"/>
        <v/>
      </c>
      <c r="Q284" s="24" t="e">
        <f t="shared" si="61"/>
        <v>#NUM!</v>
      </c>
      <c r="R284" s="24" t="e">
        <f t="shared" si="62"/>
        <v>#NUM!</v>
      </c>
      <c r="S284" s="24" t="e">
        <f t="shared" si="63"/>
        <v>#NUM!</v>
      </c>
      <c r="T284" s="24" t="e">
        <f t="shared" si="64"/>
        <v>#NUM!</v>
      </c>
      <c r="U284" s="24" t="e">
        <f t="shared" si="65"/>
        <v>#NUM!</v>
      </c>
      <c r="V284" s="24" t="e">
        <f t="shared" si="66"/>
        <v>#NUM!</v>
      </c>
      <c r="W284" s="24" t="e">
        <f t="shared" si="67"/>
        <v>#NUM!</v>
      </c>
      <c r="X284" s="24" t="e">
        <f t="shared" si="68"/>
        <v>#NUM!</v>
      </c>
      <c r="Y284" s="24" t="e">
        <f t="shared" si="69"/>
        <v>#NUM!</v>
      </c>
      <c r="Z284" s="24" t="e">
        <f t="shared" si="70"/>
        <v>#NUM!</v>
      </c>
      <c r="AA284" s="24" t="str">
        <f t="shared" si="71"/>
        <v/>
      </c>
      <c r="AD284" s="14" t="str">
        <f>IF(OR(G284=""),"",IF(G284&lt;=基準値!M$2=TRUE,"○","×"))</f>
        <v/>
      </c>
      <c r="AE284" s="14" t="str">
        <f>IF(OR(H284=""),"",IF(H284&lt;=基準値!N$2=TRUE,"○","×"))</f>
        <v/>
      </c>
    </row>
    <row r="285" spans="2:31" ht="14.25" customHeight="1" x14ac:dyDescent="0.15">
      <c r="B285" s="92">
        <v>279</v>
      </c>
      <c r="C285" s="38"/>
      <c r="D285" s="37"/>
      <c r="E285" s="37"/>
      <c r="F285" s="39"/>
      <c r="G285" s="40"/>
      <c r="H285" s="41"/>
      <c r="I285" s="42" t="str">
        <f t="shared" si="59"/>
        <v/>
      </c>
      <c r="J285" s="43"/>
      <c r="K285" s="44"/>
      <c r="L285" s="43"/>
      <c r="M285" s="44"/>
      <c r="N285" s="45" t="str">
        <f t="shared" si="72"/>
        <v/>
      </c>
      <c r="O285" s="79" t="e">
        <f>IF(AND(SMALL($P$7:$P$306,ROUNDUP('第四面（別紙）集計'!$E$5/2,0))=MAX($P$7:$P$306),ISNUMBER($N285),$P285=MAX($P$7:$P$306)),"代表&amp;最大",IF($P285=SMALL($P$7:$P$306,ROUNDUP('第四面（別紙）集計'!$E$5/2,0)),"代表",IF($P285=MAX($P$7:$P$306),"最大","")))</f>
        <v>#NUM!</v>
      </c>
      <c r="P285" s="23" t="str">
        <f t="shared" si="60"/>
        <v/>
      </c>
      <c r="Q285" s="24" t="e">
        <f t="shared" si="61"/>
        <v>#NUM!</v>
      </c>
      <c r="R285" s="24" t="e">
        <f t="shared" si="62"/>
        <v>#NUM!</v>
      </c>
      <c r="S285" s="24" t="e">
        <f t="shared" si="63"/>
        <v>#NUM!</v>
      </c>
      <c r="T285" s="24" t="e">
        <f t="shared" si="64"/>
        <v>#NUM!</v>
      </c>
      <c r="U285" s="24" t="e">
        <f t="shared" si="65"/>
        <v>#NUM!</v>
      </c>
      <c r="V285" s="24" t="e">
        <f t="shared" si="66"/>
        <v>#NUM!</v>
      </c>
      <c r="W285" s="24" t="e">
        <f t="shared" si="67"/>
        <v>#NUM!</v>
      </c>
      <c r="X285" s="24" t="e">
        <f t="shared" si="68"/>
        <v>#NUM!</v>
      </c>
      <c r="Y285" s="24" t="e">
        <f t="shared" si="69"/>
        <v>#NUM!</v>
      </c>
      <c r="Z285" s="24" t="e">
        <f t="shared" si="70"/>
        <v>#NUM!</v>
      </c>
      <c r="AA285" s="24" t="str">
        <f t="shared" si="71"/>
        <v/>
      </c>
      <c r="AD285" s="14" t="str">
        <f>IF(OR(G285=""),"",IF(G285&lt;=基準値!M$2=TRUE,"○","×"))</f>
        <v/>
      </c>
      <c r="AE285" s="14" t="str">
        <f>IF(OR(H285=""),"",IF(H285&lt;=基準値!N$2=TRUE,"○","×"))</f>
        <v/>
      </c>
    </row>
    <row r="286" spans="2:31" ht="14.25" customHeight="1" x14ac:dyDescent="0.15">
      <c r="B286" s="91">
        <v>280</v>
      </c>
      <c r="C286" s="38"/>
      <c r="D286" s="37"/>
      <c r="E286" s="37"/>
      <c r="F286" s="39"/>
      <c r="G286" s="40"/>
      <c r="H286" s="41"/>
      <c r="I286" s="42" t="str">
        <f t="shared" si="59"/>
        <v/>
      </c>
      <c r="J286" s="43"/>
      <c r="K286" s="44"/>
      <c r="L286" s="43"/>
      <c r="M286" s="44"/>
      <c r="N286" s="45" t="str">
        <f t="shared" si="72"/>
        <v/>
      </c>
      <c r="O286" s="79" t="e">
        <f>IF(AND(SMALL($P$7:$P$306,ROUNDUP('第四面（別紙）集計'!$E$5/2,0))=MAX($P$7:$P$306),ISNUMBER($N286),$P286=MAX($P$7:$P$306)),"代表&amp;最大",IF($P286=SMALL($P$7:$P$306,ROUNDUP('第四面（別紙）集計'!$E$5/2,0)),"代表",IF($P286=MAX($P$7:$P$306),"最大","")))</f>
        <v>#NUM!</v>
      </c>
      <c r="P286" s="23" t="str">
        <f t="shared" si="60"/>
        <v/>
      </c>
      <c r="Q286" s="24" t="e">
        <f t="shared" si="61"/>
        <v>#NUM!</v>
      </c>
      <c r="R286" s="24" t="e">
        <f t="shared" si="62"/>
        <v>#NUM!</v>
      </c>
      <c r="S286" s="24" t="e">
        <f t="shared" si="63"/>
        <v>#NUM!</v>
      </c>
      <c r="T286" s="24" t="e">
        <f t="shared" si="64"/>
        <v>#NUM!</v>
      </c>
      <c r="U286" s="24" t="e">
        <f t="shared" si="65"/>
        <v>#NUM!</v>
      </c>
      <c r="V286" s="24" t="e">
        <f t="shared" si="66"/>
        <v>#NUM!</v>
      </c>
      <c r="W286" s="24" t="e">
        <f t="shared" si="67"/>
        <v>#NUM!</v>
      </c>
      <c r="X286" s="24" t="e">
        <f t="shared" si="68"/>
        <v>#NUM!</v>
      </c>
      <c r="Y286" s="24" t="e">
        <f t="shared" si="69"/>
        <v>#NUM!</v>
      </c>
      <c r="Z286" s="24" t="e">
        <f t="shared" si="70"/>
        <v>#NUM!</v>
      </c>
      <c r="AA286" s="24" t="str">
        <f t="shared" si="71"/>
        <v/>
      </c>
      <c r="AD286" s="14" t="str">
        <f>IF(OR(G286=""),"",IF(G286&lt;=基準値!M$2=TRUE,"○","×"))</f>
        <v/>
      </c>
      <c r="AE286" s="14" t="str">
        <f>IF(OR(H286=""),"",IF(H286&lt;=基準値!N$2=TRUE,"○","×"))</f>
        <v/>
      </c>
    </row>
    <row r="287" spans="2:31" ht="14.25" customHeight="1" x14ac:dyDescent="0.15">
      <c r="B287" s="92">
        <v>281</v>
      </c>
      <c r="C287" s="38"/>
      <c r="D287" s="37"/>
      <c r="E287" s="37"/>
      <c r="F287" s="39"/>
      <c r="G287" s="40"/>
      <c r="H287" s="41"/>
      <c r="I287" s="42" t="str">
        <f t="shared" si="59"/>
        <v/>
      </c>
      <c r="J287" s="43"/>
      <c r="K287" s="44"/>
      <c r="L287" s="43"/>
      <c r="M287" s="44"/>
      <c r="N287" s="45" t="str">
        <f t="shared" si="72"/>
        <v/>
      </c>
      <c r="O287" s="79" t="e">
        <f>IF(AND(SMALL($P$7:$P$306,ROUNDUP('第四面（別紙）集計'!$E$5/2,0))=MAX($P$7:$P$306),ISNUMBER($N287),$P287=MAX($P$7:$P$306)),"代表&amp;最大",IF($P287=SMALL($P$7:$P$306,ROUNDUP('第四面（別紙）集計'!$E$5/2,0)),"代表",IF($P287=MAX($P$7:$P$306),"最大","")))</f>
        <v>#NUM!</v>
      </c>
      <c r="P287" s="23" t="str">
        <f t="shared" si="60"/>
        <v/>
      </c>
      <c r="Q287" s="24" t="e">
        <f t="shared" si="61"/>
        <v>#NUM!</v>
      </c>
      <c r="R287" s="24" t="e">
        <f t="shared" si="62"/>
        <v>#NUM!</v>
      </c>
      <c r="S287" s="24" t="e">
        <f t="shared" si="63"/>
        <v>#NUM!</v>
      </c>
      <c r="T287" s="24" t="e">
        <f t="shared" si="64"/>
        <v>#NUM!</v>
      </c>
      <c r="U287" s="24" t="e">
        <f t="shared" si="65"/>
        <v>#NUM!</v>
      </c>
      <c r="V287" s="24" t="e">
        <f t="shared" si="66"/>
        <v>#NUM!</v>
      </c>
      <c r="W287" s="24" t="e">
        <f t="shared" si="67"/>
        <v>#NUM!</v>
      </c>
      <c r="X287" s="24" t="e">
        <f t="shared" si="68"/>
        <v>#NUM!</v>
      </c>
      <c r="Y287" s="24" t="e">
        <f t="shared" si="69"/>
        <v>#NUM!</v>
      </c>
      <c r="Z287" s="24" t="e">
        <f t="shared" si="70"/>
        <v>#NUM!</v>
      </c>
      <c r="AA287" s="24" t="str">
        <f t="shared" si="71"/>
        <v/>
      </c>
      <c r="AD287" s="14" t="str">
        <f>IF(OR(G287=""),"",IF(G287&lt;=基準値!M$2=TRUE,"○","×"))</f>
        <v/>
      </c>
      <c r="AE287" s="14" t="str">
        <f>IF(OR(H287=""),"",IF(H287&lt;=基準値!N$2=TRUE,"○","×"))</f>
        <v/>
      </c>
    </row>
    <row r="288" spans="2:31" ht="14.25" customHeight="1" x14ac:dyDescent="0.15">
      <c r="B288" s="91">
        <v>282</v>
      </c>
      <c r="C288" s="38"/>
      <c r="D288" s="37"/>
      <c r="E288" s="37"/>
      <c r="F288" s="39"/>
      <c r="G288" s="40"/>
      <c r="H288" s="41"/>
      <c r="I288" s="42" t="str">
        <f t="shared" si="59"/>
        <v/>
      </c>
      <c r="J288" s="43"/>
      <c r="K288" s="44"/>
      <c r="L288" s="43"/>
      <c r="M288" s="44"/>
      <c r="N288" s="45" t="str">
        <f t="shared" si="72"/>
        <v/>
      </c>
      <c r="O288" s="79" t="e">
        <f>IF(AND(SMALL($P$7:$P$306,ROUNDUP('第四面（別紙）集計'!$E$5/2,0))=MAX($P$7:$P$306),ISNUMBER($N288),$P288=MAX($P$7:$P$306)),"代表&amp;最大",IF($P288=SMALL($P$7:$P$306,ROUNDUP('第四面（別紙）集計'!$E$5/2,0)),"代表",IF($P288=MAX($P$7:$P$306),"最大","")))</f>
        <v>#NUM!</v>
      </c>
      <c r="P288" s="23" t="str">
        <f t="shared" si="60"/>
        <v/>
      </c>
      <c r="Q288" s="24" t="e">
        <f t="shared" si="61"/>
        <v>#NUM!</v>
      </c>
      <c r="R288" s="24" t="e">
        <f t="shared" si="62"/>
        <v>#NUM!</v>
      </c>
      <c r="S288" s="24" t="e">
        <f t="shared" si="63"/>
        <v>#NUM!</v>
      </c>
      <c r="T288" s="24" t="e">
        <f t="shared" si="64"/>
        <v>#NUM!</v>
      </c>
      <c r="U288" s="24" t="e">
        <f t="shared" si="65"/>
        <v>#NUM!</v>
      </c>
      <c r="V288" s="24" t="e">
        <f t="shared" si="66"/>
        <v>#NUM!</v>
      </c>
      <c r="W288" s="24" t="e">
        <f t="shared" si="67"/>
        <v>#NUM!</v>
      </c>
      <c r="X288" s="24" t="e">
        <f t="shared" si="68"/>
        <v>#NUM!</v>
      </c>
      <c r="Y288" s="24" t="e">
        <f t="shared" si="69"/>
        <v>#NUM!</v>
      </c>
      <c r="Z288" s="24" t="e">
        <f t="shared" si="70"/>
        <v>#NUM!</v>
      </c>
      <c r="AA288" s="24" t="str">
        <f t="shared" si="71"/>
        <v/>
      </c>
      <c r="AD288" s="14" t="str">
        <f>IF(OR(G288=""),"",IF(G288&lt;=基準値!M$2=TRUE,"○","×"))</f>
        <v/>
      </c>
      <c r="AE288" s="14" t="str">
        <f>IF(OR(H288=""),"",IF(H288&lt;=基準値!N$2=TRUE,"○","×"))</f>
        <v/>
      </c>
    </row>
    <row r="289" spans="2:31" ht="14.25" customHeight="1" x14ac:dyDescent="0.15">
      <c r="B289" s="92">
        <v>283</v>
      </c>
      <c r="C289" s="38"/>
      <c r="D289" s="37"/>
      <c r="E289" s="37"/>
      <c r="F289" s="39"/>
      <c r="G289" s="40"/>
      <c r="H289" s="41"/>
      <c r="I289" s="42" t="str">
        <f t="shared" si="59"/>
        <v/>
      </c>
      <c r="J289" s="43"/>
      <c r="K289" s="44"/>
      <c r="L289" s="43"/>
      <c r="M289" s="44"/>
      <c r="N289" s="45" t="str">
        <f t="shared" si="72"/>
        <v/>
      </c>
      <c r="O289" s="79" t="e">
        <f>IF(AND(SMALL($P$7:$P$306,ROUNDUP('第四面（別紙）集計'!$E$5/2,0))=MAX($P$7:$P$306),ISNUMBER($N289),$P289=MAX($P$7:$P$306)),"代表&amp;最大",IF($P289=SMALL($P$7:$P$306,ROUNDUP('第四面（別紙）集計'!$E$5/2,0)),"代表",IF($P289=MAX($P$7:$P$306),"最大","")))</f>
        <v>#NUM!</v>
      </c>
      <c r="P289" s="23" t="str">
        <f t="shared" si="60"/>
        <v/>
      </c>
      <c r="Q289" s="24" t="e">
        <f t="shared" si="61"/>
        <v>#NUM!</v>
      </c>
      <c r="R289" s="24" t="e">
        <f t="shared" si="62"/>
        <v>#NUM!</v>
      </c>
      <c r="S289" s="24" t="e">
        <f t="shared" si="63"/>
        <v>#NUM!</v>
      </c>
      <c r="T289" s="24" t="e">
        <f t="shared" si="64"/>
        <v>#NUM!</v>
      </c>
      <c r="U289" s="24" t="e">
        <f t="shared" si="65"/>
        <v>#NUM!</v>
      </c>
      <c r="V289" s="24" t="e">
        <f t="shared" si="66"/>
        <v>#NUM!</v>
      </c>
      <c r="W289" s="24" t="e">
        <f t="shared" si="67"/>
        <v>#NUM!</v>
      </c>
      <c r="X289" s="24" t="e">
        <f t="shared" si="68"/>
        <v>#NUM!</v>
      </c>
      <c r="Y289" s="24" t="e">
        <f t="shared" si="69"/>
        <v>#NUM!</v>
      </c>
      <c r="Z289" s="24" t="e">
        <f t="shared" si="70"/>
        <v>#NUM!</v>
      </c>
      <c r="AA289" s="24" t="str">
        <f t="shared" si="71"/>
        <v/>
      </c>
      <c r="AD289" s="14" t="str">
        <f>IF(OR(G289=""),"",IF(G289&lt;=基準値!M$2=TRUE,"○","×"))</f>
        <v/>
      </c>
      <c r="AE289" s="14" t="str">
        <f>IF(OR(H289=""),"",IF(H289&lt;=基準値!N$2=TRUE,"○","×"))</f>
        <v/>
      </c>
    </row>
    <row r="290" spans="2:31" ht="14.25" customHeight="1" x14ac:dyDescent="0.15">
      <c r="B290" s="91">
        <v>284</v>
      </c>
      <c r="C290" s="38"/>
      <c r="D290" s="37"/>
      <c r="E290" s="37"/>
      <c r="F290" s="39"/>
      <c r="G290" s="40"/>
      <c r="H290" s="41"/>
      <c r="I290" s="42" t="str">
        <f t="shared" si="59"/>
        <v/>
      </c>
      <c r="J290" s="43"/>
      <c r="K290" s="44"/>
      <c r="L290" s="43"/>
      <c r="M290" s="44"/>
      <c r="N290" s="45" t="str">
        <f t="shared" si="72"/>
        <v/>
      </c>
      <c r="O290" s="79" t="e">
        <f>IF(AND(SMALL($P$7:$P$306,ROUNDUP('第四面（別紙）集計'!$E$5/2,0))=MAX($P$7:$P$306),ISNUMBER($N290),$P290=MAX($P$7:$P$306)),"代表&amp;最大",IF($P290=SMALL($P$7:$P$306,ROUNDUP('第四面（別紙）集計'!$E$5/2,0)),"代表",IF($P290=MAX($P$7:$P$306),"最大","")))</f>
        <v>#NUM!</v>
      </c>
      <c r="P290" s="23" t="str">
        <f t="shared" si="60"/>
        <v/>
      </c>
      <c r="Q290" s="24" t="e">
        <f t="shared" si="61"/>
        <v>#NUM!</v>
      </c>
      <c r="R290" s="24" t="e">
        <f t="shared" si="62"/>
        <v>#NUM!</v>
      </c>
      <c r="S290" s="24" t="e">
        <f t="shared" si="63"/>
        <v>#NUM!</v>
      </c>
      <c r="T290" s="24" t="e">
        <f t="shared" si="64"/>
        <v>#NUM!</v>
      </c>
      <c r="U290" s="24" t="e">
        <f t="shared" si="65"/>
        <v>#NUM!</v>
      </c>
      <c r="V290" s="24" t="e">
        <f t="shared" si="66"/>
        <v>#NUM!</v>
      </c>
      <c r="W290" s="24" t="e">
        <f t="shared" si="67"/>
        <v>#NUM!</v>
      </c>
      <c r="X290" s="24" t="e">
        <f t="shared" si="68"/>
        <v>#NUM!</v>
      </c>
      <c r="Y290" s="24" t="e">
        <f t="shared" si="69"/>
        <v>#NUM!</v>
      </c>
      <c r="Z290" s="24" t="e">
        <f t="shared" si="70"/>
        <v>#NUM!</v>
      </c>
      <c r="AA290" s="24" t="str">
        <f t="shared" si="71"/>
        <v/>
      </c>
      <c r="AD290" s="14" t="str">
        <f>IF(OR(G290=""),"",IF(G290&lt;=基準値!M$2=TRUE,"○","×"))</f>
        <v/>
      </c>
      <c r="AE290" s="14" t="str">
        <f>IF(OR(H290=""),"",IF(H290&lt;=基準値!N$2=TRUE,"○","×"))</f>
        <v/>
      </c>
    </row>
    <row r="291" spans="2:31" ht="14.25" customHeight="1" x14ac:dyDescent="0.15">
      <c r="B291" s="92">
        <v>285</v>
      </c>
      <c r="C291" s="38"/>
      <c r="D291" s="37"/>
      <c r="E291" s="37"/>
      <c r="F291" s="39"/>
      <c r="G291" s="40"/>
      <c r="H291" s="41"/>
      <c r="I291" s="42" t="str">
        <f t="shared" si="59"/>
        <v/>
      </c>
      <c r="J291" s="43"/>
      <c r="K291" s="44"/>
      <c r="L291" s="43"/>
      <c r="M291" s="44"/>
      <c r="N291" s="45" t="str">
        <f t="shared" si="72"/>
        <v/>
      </c>
      <c r="O291" s="79" t="e">
        <f>IF(AND(SMALL($P$7:$P$306,ROUNDUP('第四面（別紙）集計'!$E$5/2,0))=MAX($P$7:$P$306),ISNUMBER($N291),$P291=MAX($P$7:$P$306)),"代表&amp;最大",IF($P291=SMALL($P$7:$P$306,ROUNDUP('第四面（別紙）集計'!$E$5/2,0)),"代表",IF($P291=MAX($P$7:$P$306),"最大","")))</f>
        <v>#NUM!</v>
      </c>
      <c r="P291" s="23" t="str">
        <f t="shared" si="60"/>
        <v/>
      </c>
      <c r="Q291" s="24" t="e">
        <f t="shared" si="61"/>
        <v>#NUM!</v>
      </c>
      <c r="R291" s="24" t="e">
        <f t="shared" si="62"/>
        <v>#NUM!</v>
      </c>
      <c r="S291" s="24" t="e">
        <f t="shared" si="63"/>
        <v>#NUM!</v>
      </c>
      <c r="T291" s="24" t="e">
        <f t="shared" si="64"/>
        <v>#NUM!</v>
      </c>
      <c r="U291" s="24" t="e">
        <f t="shared" si="65"/>
        <v>#NUM!</v>
      </c>
      <c r="V291" s="24" t="e">
        <f t="shared" si="66"/>
        <v>#NUM!</v>
      </c>
      <c r="W291" s="24" t="e">
        <f t="shared" si="67"/>
        <v>#NUM!</v>
      </c>
      <c r="X291" s="24" t="e">
        <f t="shared" si="68"/>
        <v>#NUM!</v>
      </c>
      <c r="Y291" s="24" t="e">
        <f t="shared" si="69"/>
        <v>#NUM!</v>
      </c>
      <c r="Z291" s="24" t="e">
        <f t="shared" si="70"/>
        <v>#NUM!</v>
      </c>
      <c r="AA291" s="24" t="str">
        <f t="shared" si="71"/>
        <v/>
      </c>
      <c r="AD291" s="14" t="str">
        <f>IF(OR(G291=""),"",IF(G291&lt;=基準値!M$2=TRUE,"○","×"))</f>
        <v/>
      </c>
      <c r="AE291" s="14" t="str">
        <f>IF(OR(H291=""),"",IF(H291&lt;=基準値!N$2=TRUE,"○","×"))</f>
        <v/>
      </c>
    </row>
    <row r="292" spans="2:31" ht="14.25" customHeight="1" x14ac:dyDescent="0.15">
      <c r="B292" s="91">
        <v>286</v>
      </c>
      <c r="C292" s="38"/>
      <c r="D292" s="37"/>
      <c r="E292" s="37"/>
      <c r="F292" s="39"/>
      <c r="G292" s="40"/>
      <c r="H292" s="41"/>
      <c r="I292" s="42" t="str">
        <f t="shared" si="59"/>
        <v/>
      </c>
      <c r="J292" s="43"/>
      <c r="K292" s="44"/>
      <c r="L292" s="43"/>
      <c r="M292" s="44"/>
      <c r="N292" s="45" t="str">
        <f t="shared" si="72"/>
        <v/>
      </c>
      <c r="O292" s="79" t="e">
        <f>IF(AND(SMALL($P$7:$P$306,ROUNDUP('第四面（別紙）集計'!$E$5/2,0))=MAX($P$7:$P$306),ISNUMBER($N292),$P292=MAX($P$7:$P$306)),"代表&amp;最大",IF($P292=SMALL($P$7:$P$306,ROUNDUP('第四面（別紙）集計'!$E$5/2,0)),"代表",IF($P292=MAX($P$7:$P$306),"最大","")))</f>
        <v>#NUM!</v>
      </c>
      <c r="P292" s="23" t="str">
        <f t="shared" si="60"/>
        <v/>
      </c>
      <c r="Q292" s="24" t="e">
        <f t="shared" si="61"/>
        <v>#NUM!</v>
      </c>
      <c r="R292" s="24" t="e">
        <f t="shared" si="62"/>
        <v>#NUM!</v>
      </c>
      <c r="S292" s="24" t="e">
        <f t="shared" si="63"/>
        <v>#NUM!</v>
      </c>
      <c r="T292" s="24" t="e">
        <f t="shared" si="64"/>
        <v>#NUM!</v>
      </c>
      <c r="U292" s="24" t="e">
        <f t="shared" si="65"/>
        <v>#NUM!</v>
      </c>
      <c r="V292" s="24" t="e">
        <f t="shared" si="66"/>
        <v>#NUM!</v>
      </c>
      <c r="W292" s="24" t="e">
        <f t="shared" si="67"/>
        <v>#NUM!</v>
      </c>
      <c r="X292" s="24" t="e">
        <f t="shared" si="68"/>
        <v>#NUM!</v>
      </c>
      <c r="Y292" s="24" t="e">
        <f t="shared" si="69"/>
        <v>#NUM!</v>
      </c>
      <c r="Z292" s="24" t="e">
        <f t="shared" si="70"/>
        <v>#NUM!</v>
      </c>
      <c r="AA292" s="24" t="str">
        <f t="shared" si="71"/>
        <v/>
      </c>
      <c r="AD292" s="14" t="str">
        <f>IF(OR(G292=""),"",IF(G292&lt;=基準値!M$2=TRUE,"○","×"))</f>
        <v/>
      </c>
      <c r="AE292" s="14" t="str">
        <f>IF(OR(H292=""),"",IF(H292&lt;=基準値!N$2=TRUE,"○","×"))</f>
        <v/>
      </c>
    </row>
    <row r="293" spans="2:31" ht="14.25" customHeight="1" x14ac:dyDescent="0.15">
      <c r="B293" s="92">
        <v>287</v>
      </c>
      <c r="C293" s="38"/>
      <c r="D293" s="37"/>
      <c r="E293" s="37"/>
      <c r="F293" s="39"/>
      <c r="G293" s="40"/>
      <c r="H293" s="41"/>
      <c r="I293" s="42" t="str">
        <f t="shared" si="59"/>
        <v/>
      </c>
      <c r="J293" s="43"/>
      <c r="K293" s="44"/>
      <c r="L293" s="43"/>
      <c r="M293" s="44"/>
      <c r="N293" s="45" t="str">
        <f t="shared" si="72"/>
        <v/>
      </c>
      <c r="O293" s="79" t="e">
        <f>IF(AND(SMALL($P$7:$P$306,ROUNDUP('第四面（別紙）集計'!$E$5/2,0))=MAX($P$7:$P$306),ISNUMBER($N293),$P293=MAX($P$7:$P$306)),"代表&amp;最大",IF($P293=SMALL($P$7:$P$306,ROUNDUP('第四面（別紙）集計'!$E$5/2,0)),"代表",IF($P293=MAX($P$7:$P$306),"最大","")))</f>
        <v>#NUM!</v>
      </c>
      <c r="P293" s="23" t="str">
        <f t="shared" si="60"/>
        <v/>
      </c>
      <c r="Q293" s="24" t="e">
        <f t="shared" si="61"/>
        <v>#NUM!</v>
      </c>
      <c r="R293" s="24" t="e">
        <f t="shared" si="62"/>
        <v>#NUM!</v>
      </c>
      <c r="S293" s="24" t="e">
        <f t="shared" si="63"/>
        <v>#NUM!</v>
      </c>
      <c r="T293" s="24" t="e">
        <f t="shared" si="64"/>
        <v>#NUM!</v>
      </c>
      <c r="U293" s="24" t="e">
        <f t="shared" si="65"/>
        <v>#NUM!</v>
      </c>
      <c r="V293" s="24" t="e">
        <f t="shared" si="66"/>
        <v>#NUM!</v>
      </c>
      <c r="W293" s="24" t="e">
        <f t="shared" si="67"/>
        <v>#NUM!</v>
      </c>
      <c r="X293" s="24" t="e">
        <f t="shared" si="68"/>
        <v>#NUM!</v>
      </c>
      <c r="Y293" s="24" t="e">
        <f t="shared" si="69"/>
        <v>#NUM!</v>
      </c>
      <c r="Z293" s="24" t="e">
        <f t="shared" si="70"/>
        <v>#NUM!</v>
      </c>
      <c r="AA293" s="24" t="str">
        <f t="shared" si="71"/>
        <v/>
      </c>
      <c r="AD293" s="14" t="str">
        <f>IF(OR(G293=""),"",IF(G293&lt;=基準値!M$2=TRUE,"○","×"))</f>
        <v/>
      </c>
      <c r="AE293" s="14" t="str">
        <f>IF(OR(H293=""),"",IF(H293&lt;=基準値!N$2=TRUE,"○","×"))</f>
        <v/>
      </c>
    </row>
    <row r="294" spans="2:31" ht="14.25" customHeight="1" x14ac:dyDescent="0.15">
      <c r="B294" s="91">
        <v>288</v>
      </c>
      <c r="C294" s="38"/>
      <c r="D294" s="37"/>
      <c r="E294" s="37"/>
      <c r="F294" s="39"/>
      <c r="G294" s="40"/>
      <c r="H294" s="41"/>
      <c r="I294" s="42" t="str">
        <f t="shared" si="59"/>
        <v/>
      </c>
      <c r="J294" s="43"/>
      <c r="K294" s="44"/>
      <c r="L294" s="43"/>
      <c r="M294" s="44"/>
      <c r="N294" s="45" t="str">
        <f t="shared" si="72"/>
        <v/>
      </c>
      <c r="O294" s="79" t="e">
        <f>IF(AND(SMALL($P$7:$P$306,ROUNDUP('第四面（別紙）集計'!$E$5/2,0))=MAX($P$7:$P$306),ISNUMBER($N294),$P294=MAX($P$7:$P$306)),"代表&amp;最大",IF($P294=SMALL($P$7:$P$306,ROUNDUP('第四面（別紙）集計'!$E$5/2,0)),"代表",IF($P294=MAX($P$7:$P$306),"最大","")))</f>
        <v>#NUM!</v>
      </c>
      <c r="P294" s="23" t="str">
        <f t="shared" si="60"/>
        <v/>
      </c>
      <c r="Q294" s="24" t="e">
        <f t="shared" si="61"/>
        <v>#NUM!</v>
      </c>
      <c r="R294" s="24" t="e">
        <f t="shared" si="62"/>
        <v>#NUM!</v>
      </c>
      <c r="S294" s="24" t="e">
        <f t="shared" si="63"/>
        <v>#NUM!</v>
      </c>
      <c r="T294" s="24" t="e">
        <f t="shared" si="64"/>
        <v>#NUM!</v>
      </c>
      <c r="U294" s="24" t="e">
        <f t="shared" si="65"/>
        <v>#NUM!</v>
      </c>
      <c r="V294" s="24" t="e">
        <f t="shared" si="66"/>
        <v>#NUM!</v>
      </c>
      <c r="W294" s="24" t="e">
        <f t="shared" si="67"/>
        <v>#NUM!</v>
      </c>
      <c r="X294" s="24" t="e">
        <f t="shared" si="68"/>
        <v>#NUM!</v>
      </c>
      <c r="Y294" s="24" t="e">
        <f t="shared" si="69"/>
        <v>#NUM!</v>
      </c>
      <c r="Z294" s="24" t="e">
        <f t="shared" si="70"/>
        <v>#NUM!</v>
      </c>
      <c r="AA294" s="24" t="str">
        <f t="shared" si="71"/>
        <v/>
      </c>
      <c r="AD294" s="14" t="str">
        <f>IF(OR(G294=""),"",IF(G294&lt;=基準値!M$2=TRUE,"○","×"))</f>
        <v/>
      </c>
      <c r="AE294" s="14" t="str">
        <f>IF(OR(H294=""),"",IF(H294&lt;=基準値!N$2=TRUE,"○","×"))</f>
        <v/>
      </c>
    </row>
    <row r="295" spans="2:31" ht="14.25" customHeight="1" x14ac:dyDescent="0.15">
      <c r="B295" s="92">
        <v>289</v>
      </c>
      <c r="C295" s="38"/>
      <c r="D295" s="37"/>
      <c r="E295" s="37"/>
      <c r="F295" s="39"/>
      <c r="G295" s="40"/>
      <c r="H295" s="41"/>
      <c r="I295" s="42" t="str">
        <f t="shared" si="59"/>
        <v/>
      </c>
      <c r="J295" s="43"/>
      <c r="K295" s="44"/>
      <c r="L295" s="43"/>
      <c r="M295" s="44"/>
      <c r="N295" s="45" t="str">
        <f t="shared" si="72"/>
        <v/>
      </c>
      <c r="O295" s="79" t="e">
        <f>IF(AND(SMALL($P$7:$P$306,ROUNDUP('第四面（別紙）集計'!$E$5/2,0))=MAX($P$7:$P$306),ISNUMBER($N295),$P295=MAX($P$7:$P$306)),"代表&amp;最大",IF($P295=SMALL($P$7:$P$306,ROUNDUP('第四面（別紙）集計'!$E$5/2,0)),"代表",IF($P295=MAX($P$7:$P$306),"最大","")))</f>
        <v>#NUM!</v>
      </c>
      <c r="P295" s="23" t="str">
        <f t="shared" si="60"/>
        <v/>
      </c>
      <c r="Q295" s="24" t="e">
        <f t="shared" si="61"/>
        <v>#NUM!</v>
      </c>
      <c r="R295" s="24" t="e">
        <f t="shared" si="62"/>
        <v>#NUM!</v>
      </c>
      <c r="S295" s="24" t="e">
        <f t="shared" si="63"/>
        <v>#NUM!</v>
      </c>
      <c r="T295" s="24" t="e">
        <f t="shared" si="64"/>
        <v>#NUM!</v>
      </c>
      <c r="U295" s="24" t="e">
        <f t="shared" si="65"/>
        <v>#NUM!</v>
      </c>
      <c r="V295" s="24" t="e">
        <f t="shared" si="66"/>
        <v>#NUM!</v>
      </c>
      <c r="W295" s="24" t="e">
        <f t="shared" si="67"/>
        <v>#NUM!</v>
      </c>
      <c r="X295" s="24" t="e">
        <f t="shared" si="68"/>
        <v>#NUM!</v>
      </c>
      <c r="Y295" s="24" t="e">
        <f t="shared" si="69"/>
        <v>#NUM!</v>
      </c>
      <c r="Z295" s="24" t="e">
        <f t="shared" si="70"/>
        <v>#NUM!</v>
      </c>
      <c r="AA295" s="24" t="str">
        <f t="shared" si="71"/>
        <v/>
      </c>
      <c r="AD295" s="14" t="str">
        <f>IF(OR(G295=""),"",IF(G295&lt;=基準値!M$2=TRUE,"○","×"))</f>
        <v/>
      </c>
      <c r="AE295" s="14" t="str">
        <f>IF(OR(H295=""),"",IF(H295&lt;=基準値!N$2=TRUE,"○","×"))</f>
        <v/>
      </c>
    </row>
    <row r="296" spans="2:31" ht="14.25" customHeight="1" x14ac:dyDescent="0.15">
      <c r="B296" s="91">
        <v>290</v>
      </c>
      <c r="C296" s="38"/>
      <c r="D296" s="37"/>
      <c r="E296" s="37"/>
      <c r="F296" s="39"/>
      <c r="G296" s="40"/>
      <c r="H296" s="41"/>
      <c r="I296" s="42" t="str">
        <f t="shared" si="59"/>
        <v/>
      </c>
      <c r="J296" s="43"/>
      <c r="K296" s="44"/>
      <c r="L296" s="43"/>
      <c r="M296" s="44"/>
      <c r="N296" s="45" t="str">
        <f t="shared" si="72"/>
        <v/>
      </c>
      <c r="O296" s="79" t="e">
        <f>IF(AND(SMALL($P$7:$P$306,ROUNDUP('第四面（別紙）集計'!$E$5/2,0))=MAX($P$7:$P$306),ISNUMBER($N296),$P296=MAX($P$7:$P$306)),"代表&amp;最大",IF($P296=SMALL($P$7:$P$306,ROUNDUP('第四面（別紙）集計'!$E$5/2,0)),"代表",IF($P296=MAX($P$7:$P$306),"最大","")))</f>
        <v>#NUM!</v>
      </c>
      <c r="P296" s="23" t="str">
        <f t="shared" si="60"/>
        <v/>
      </c>
      <c r="Q296" s="24" t="e">
        <f t="shared" si="61"/>
        <v>#NUM!</v>
      </c>
      <c r="R296" s="24" t="e">
        <f t="shared" si="62"/>
        <v>#NUM!</v>
      </c>
      <c r="S296" s="24" t="e">
        <f t="shared" si="63"/>
        <v>#NUM!</v>
      </c>
      <c r="T296" s="24" t="e">
        <f t="shared" si="64"/>
        <v>#NUM!</v>
      </c>
      <c r="U296" s="24" t="e">
        <f t="shared" si="65"/>
        <v>#NUM!</v>
      </c>
      <c r="V296" s="24" t="e">
        <f t="shared" si="66"/>
        <v>#NUM!</v>
      </c>
      <c r="W296" s="24" t="e">
        <f t="shared" si="67"/>
        <v>#NUM!</v>
      </c>
      <c r="X296" s="24" t="e">
        <f t="shared" si="68"/>
        <v>#NUM!</v>
      </c>
      <c r="Y296" s="24" t="e">
        <f t="shared" si="69"/>
        <v>#NUM!</v>
      </c>
      <c r="Z296" s="24" t="e">
        <f t="shared" si="70"/>
        <v>#NUM!</v>
      </c>
      <c r="AA296" s="24" t="str">
        <f t="shared" si="71"/>
        <v/>
      </c>
      <c r="AD296" s="14" t="str">
        <f>IF(OR(G296=""),"",IF(G296&lt;=基準値!M$2=TRUE,"○","×"))</f>
        <v/>
      </c>
      <c r="AE296" s="14" t="str">
        <f>IF(OR(H296=""),"",IF(H296&lt;=基準値!N$2=TRUE,"○","×"))</f>
        <v/>
      </c>
    </row>
    <row r="297" spans="2:31" ht="14.25" customHeight="1" x14ac:dyDescent="0.15">
      <c r="B297" s="92">
        <v>291</v>
      </c>
      <c r="C297" s="38"/>
      <c r="D297" s="37"/>
      <c r="E297" s="37"/>
      <c r="F297" s="39"/>
      <c r="G297" s="40"/>
      <c r="H297" s="41"/>
      <c r="I297" s="42" t="str">
        <f t="shared" si="59"/>
        <v/>
      </c>
      <c r="J297" s="43"/>
      <c r="K297" s="44"/>
      <c r="L297" s="43"/>
      <c r="M297" s="44"/>
      <c r="N297" s="45" t="str">
        <f t="shared" si="72"/>
        <v/>
      </c>
      <c r="O297" s="79" t="e">
        <f>IF(AND(SMALL($P$7:$P$306,ROUNDUP('第四面（別紙）集計'!$E$5/2,0))=MAX($P$7:$P$306),ISNUMBER($N297),$P297=MAX($P$7:$P$306)),"代表&amp;最大",IF($P297=SMALL($P$7:$P$306,ROUNDUP('第四面（別紙）集計'!$E$5/2,0)),"代表",IF($P297=MAX($P$7:$P$306),"最大","")))</f>
        <v>#NUM!</v>
      </c>
      <c r="P297" s="23" t="str">
        <f t="shared" si="60"/>
        <v/>
      </c>
      <c r="Q297" s="24" t="e">
        <f t="shared" si="61"/>
        <v>#NUM!</v>
      </c>
      <c r="R297" s="24" t="e">
        <f t="shared" si="62"/>
        <v>#NUM!</v>
      </c>
      <c r="S297" s="24" t="e">
        <f t="shared" si="63"/>
        <v>#NUM!</v>
      </c>
      <c r="T297" s="24" t="e">
        <f t="shared" si="64"/>
        <v>#NUM!</v>
      </c>
      <c r="U297" s="24" t="e">
        <f t="shared" si="65"/>
        <v>#NUM!</v>
      </c>
      <c r="V297" s="24" t="e">
        <f t="shared" si="66"/>
        <v>#NUM!</v>
      </c>
      <c r="W297" s="24" t="e">
        <f t="shared" si="67"/>
        <v>#NUM!</v>
      </c>
      <c r="X297" s="24" t="e">
        <f t="shared" si="68"/>
        <v>#NUM!</v>
      </c>
      <c r="Y297" s="24" t="e">
        <f t="shared" si="69"/>
        <v>#NUM!</v>
      </c>
      <c r="Z297" s="24" t="e">
        <f t="shared" si="70"/>
        <v>#NUM!</v>
      </c>
      <c r="AA297" s="24" t="str">
        <f t="shared" si="71"/>
        <v/>
      </c>
      <c r="AD297" s="14" t="str">
        <f>IF(OR(G297=""),"",IF(G297&lt;=基準値!M$2=TRUE,"○","×"))</f>
        <v/>
      </c>
      <c r="AE297" s="14" t="str">
        <f>IF(OR(H297=""),"",IF(H297&lt;=基準値!N$2=TRUE,"○","×"))</f>
        <v/>
      </c>
    </row>
    <row r="298" spans="2:31" ht="14.25" customHeight="1" x14ac:dyDescent="0.15">
      <c r="B298" s="91">
        <v>292</v>
      </c>
      <c r="C298" s="38"/>
      <c r="D298" s="37"/>
      <c r="E298" s="37"/>
      <c r="F298" s="39"/>
      <c r="G298" s="40"/>
      <c r="H298" s="41"/>
      <c r="I298" s="42" t="str">
        <f t="shared" si="59"/>
        <v/>
      </c>
      <c r="J298" s="43"/>
      <c r="K298" s="44"/>
      <c r="L298" s="43"/>
      <c r="M298" s="44"/>
      <c r="N298" s="45" t="str">
        <f t="shared" si="72"/>
        <v/>
      </c>
      <c r="O298" s="79" t="e">
        <f>IF(AND(SMALL($P$7:$P$306,ROUNDUP('第四面（別紙）集計'!$E$5/2,0))=MAX($P$7:$P$306),ISNUMBER($N298),$P298=MAX($P$7:$P$306)),"代表&amp;最大",IF($P298=SMALL($P$7:$P$306,ROUNDUP('第四面（別紙）集計'!$E$5/2,0)),"代表",IF($P298=MAX($P$7:$P$306),"最大","")))</f>
        <v>#NUM!</v>
      </c>
      <c r="P298" s="23" t="str">
        <f t="shared" si="60"/>
        <v/>
      </c>
      <c r="Q298" s="24" t="e">
        <f t="shared" si="61"/>
        <v>#NUM!</v>
      </c>
      <c r="R298" s="24" t="e">
        <f t="shared" si="62"/>
        <v>#NUM!</v>
      </c>
      <c r="S298" s="24" t="e">
        <f t="shared" si="63"/>
        <v>#NUM!</v>
      </c>
      <c r="T298" s="24" t="e">
        <f t="shared" si="64"/>
        <v>#NUM!</v>
      </c>
      <c r="U298" s="24" t="e">
        <f t="shared" si="65"/>
        <v>#NUM!</v>
      </c>
      <c r="V298" s="24" t="e">
        <f t="shared" si="66"/>
        <v>#NUM!</v>
      </c>
      <c r="W298" s="24" t="e">
        <f t="shared" si="67"/>
        <v>#NUM!</v>
      </c>
      <c r="X298" s="24" t="e">
        <f t="shared" si="68"/>
        <v>#NUM!</v>
      </c>
      <c r="Y298" s="24" t="e">
        <f t="shared" si="69"/>
        <v>#NUM!</v>
      </c>
      <c r="Z298" s="24" t="e">
        <f t="shared" si="70"/>
        <v>#NUM!</v>
      </c>
      <c r="AA298" s="24" t="str">
        <f t="shared" si="71"/>
        <v/>
      </c>
      <c r="AD298" s="14" t="str">
        <f>IF(OR(G298=""),"",IF(G298&lt;=基準値!M$2=TRUE,"○","×"))</f>
        <v/>
      </c>
      <c r="AE298" s="14" t="str">
        <f>IF(OR(H298=""),"",IF(H298&lt;=基準値!N$2=TRUE,"○","×"))</f>
        <v/>
      </c>
    </row>
    <row r="299" spans="2:31" ht="14.25" customHeight="1" x14ac:dyDescent="0.15">
      <c r="B299" s="92">
        <v>293</v>
      </c>
      <c r="C299" s="38"/>
      <c r="D299" s="37"/>
      <c r="E299" s="37"/>
      <c r="F299" s="39"/>
      <c r="G299" s="40"/>
      <c r="H299" s="41"/>
      <c r="I299" s="42" t="str">
        <f t="shared" ref="I299:I306" si="73">IF(AD299="","",IF(AND(AD299="○",AE299="○"),"○","×"))</f>
        <v/>
      </c>
      <c r="J299" s="43"/>
      <c r="K299" s="44"/>
      <c r="L299" s="43"/>
      <c r="M299" s="44"/>
      <c r="N299" s="45" t="str">
        <f t="shared" si="72"/>
        <v/>
      </c>
      <c r="O299" s="79" t="e">
        <f>IF(AND(SMALL($P$7:$P$306,ROUNDUP('第四面（別紙）集計'!$E$5/2,0))=MAX($P$7:$P$306),ISNUMBER($N299),$P299=MAX($P$7:$P$306)),"代表&amp;最大",IF($P299=SMALL($P$7:$P$306,ROUNDUP('第四面（別紙）集計'!$E$5/2,0)),"代表",IF($P299=MAX($P$7:$P$306),"最大","")))</f>
        <v>#NUM!</v>
      </c>
      <c r="P299" s="23" t="str">
        <f t="shared" si="60"/>
        <v/>
      </c>
      <c r="Q299" s="24" t="e">
        <f t="shared" si="61"/>
        <v>#NUM!</v>
      </c>
      <c r="R299" s="24" t="e">
        <f t="shared" si="62"/>
        <v>#NUM!</v>
      </c>
      <c r="S299" s="24" t="e">
        <f t="shared" si="63"/>
        <v>#NUM!</v>
      </c>
      <c r="T299" s="24" t="e">
        <f t="shared" si="64"/>
        <v>#NUM!</v>
      </c>
      <c r="U299" s="24" t="e">
        <f t="shared" si="65"/>
        <v>#NUM!</v>
      </c>
      <c r="V299" s="24" t="e">
        <f t="shared" si="66"/>
        <v>#NUM!</v>
      </c>
      <c r="W299" s="24" t="e">
        <f t="shared" si="67"/>
        <v>#NUM!</v>
      </c>
      <c r="X299" s="24" t="e">
        <f t="shared" si="68"/>
        <v>#NUM!</v>
      </c>
      <c r="Y299" s="24" t="e">
        <f t="shared" si="69"/>
        <v>#NUM!</v>
      </c>
      <c r="Z299" s="24" t="e">
        <f t="shared" si="70"/>
        <v>#NUM!</v>
      </c>
      <c r="AA299" s="24" t="str">
        <f t="shared" si="71"/>
        <v/>
      </c>
      <c r="AD299" s="14" t="str">
        <f>IF(OR(G299=""),"",IF(G299&lt;=基準値!M$2=TRUE,"○","×"))</f>
        <v/>
      </c>
      <c r="AE299" s="14" t="str">
        <f>IF(OR(H299=""),"",IF(H299&lt;=基準値!N$2=TRUE,"○","×"))</f>
        <v/>
      </c>
    </row>
    <row r="300" spans="2:31" ht="14.25" customHeight="1" x14ac:dyDescent="0.15">
      <c r="B300" s="91">
        <v>294</v>
      </c>
      <c r="C300" s="38"/>
      <c r="D300" s="37"/>
      <c r="E300" s="37"/>
      <c r="F300" s="39"/>
      <c r="G300" s="40"/>
      <c r="H300" s="41"/>
      <c r="I300" s="42" t="str">
        <f t="shared" si="73"/>
        <v/>
      </c>
      <c r="J300" s="43"/>
      <c r="K300" s="44"/>
      <c r="L300" s="43"/>
      <c r="M300" s="44"/>
      <c r="N300" s="45" t="str">
        <f t="shared" si="72"/>
        <v/>
      </c>
      <c r="O300" s="79" t="e">
        <f>IF(AND(SMALL($P$7:$P$306,ROUNDUP('第四面（別紙）集計'!$E$5/2,0))=MAX($P$7:$P$306),ISNUMBER($N300),$P300=MAX($P$7:$P$306)),"代表&amp;最大",IF($P300=SMALL($P$7:$P$306,ROUNDUP('第四面（別紙）集計'!$E$5/2,0)),"代表",IF($P300=MAX($P$7:$P$306),"最大","")))</f>
        <v>#NUM!</v>
      </c>
      <c r="P300" s="23" t="str">
        <f t="shared" si="60"/>
        <v/>
      </c>
      <c r="Q300" s="24" t="e">
        <f t="shared" si="61"/>
        <v>#NUM!</v>
      </c>
      <c r="R300" s="24" t="e">
        <f t="shared" si="62"/>
        <v>#NUM!</v>
      </c>
      <c r="S300" s="24" t="e">
        <f t="shared" si="63"/>
        <v>#NUM!</v>
      </c>
      <c r="T300" s="24" t="e">
        <f t="shared" si="64"/>
        <v>#NUM!</v>
      </c>
      <c r="U300" s="24" t="e">
        <f t="shared" si="65"/>
        <v>#NUM!</v>
      </c>
      <c r="V300" s="24" t="e">
        <f t="shared" si="66"/>
        <v>#NUM!</v>
      </c>
      <c r="W300" s="24" t="e">
        <f t="shared" si="67"/>
        <v>#NUM!</v>
      </c>
      <c r="X300" s="24" t="e">
        <f t="shared" si="68"/>
        <v>#NUM!</v>
      </c>
      <c r="Y300" s="24" t="e">
        <f t="shared" si="69"/>
        <v>#NUM!</v>
      </c>
      <c r="Z300" s="24" t="e">
        <f t="shared" si="70"/>
        <v>#NUM!</v>
      </c>
      <c r="AA300" s="24" t="str">
        <f t="shared" si="71"/>
        <v/>
      </c>
      <c r="AD300" s="14" t="str">
        <f>IF(OR(G300=""),"",IF(G300&lt;=基準値!M$2=TRUE,"○","×"))</f>
        <v/>
      </c>
      <c r="AE300" s="14" t="str">
        <f>IF(OR(H300=""),"",IF(H300&lt;=基準値!N$2=TRUE,"○","×"))</f>
        <v/>
      </c>
    </row>
    <row r="301" spans="2:31" ht="14.25" customHeight="1" x14ac:dyDescent="0.15">
      <c r="B301" s="92">
        <v>295</v>
      </c>
      <c r="C301" s="38"/>
      <c r="D301" s="37"/>
      <c r="E301" s="37"/>
      <c r="F301" s="39"/>
      <c r="G301" s="40"/>
      <c r="H301" s="41"/>
      <c r="I301" s="42" t="str">
        <f t="shared" si="73"/>
        <v/>
      </c>
      <c r="J301" s="43"/>
      <c r="K301" s="44"/>
      <c r="L301" s="43"/>
      <c r="M301" s="44"/>
      <c r="N301" s="45" t="str">
        <f t="shared" si="72"/>
        <v/>
      </c>
      <c r="O301" s="79" t="e">
        <f>IF(AND(SMALL($P$7:$P$306,ROUNDUP('第四面（別紙）集計'!$E$5/2,0))=MAX($P$7:$P$306),ISNUMBER($N301),$P301=MAX($P$7:$P$306)),"代表&amp;最大",IF($P301=SMALL($P$7:$P$306,ROUNDUP('第四面（別紙）集計'!$E$5/2,0)),"代表",IF($P301=MAX($P$7:$P$306),"最大","")))</f>
        <v>#NUM!</v>
      </c>
      <c r="P301" s="23" t="str">
        <f t="shared" si="60"/>
        <v/>
      </c>
      <c r="Q301" s="24" t="e">
        <f t="shared" si="61"/>
        <v>#NUM!</v>
      </c>
      <c r="R301" s="24" t="e">
        <f t="shared" si="62"/>
        <v>#NUM!</v>
      </c>
      <c r="S301" s="24" t="e">
        <f t="shared" si="63"/>
        <v>#NUM!</v>
      </c>
      <c r="T301" s="24" t="e">
        <f t="shared" si="64"/>
        <v>#NUM!</v>
      </c>
      <c r="U301" s="24" t="e">
        <f t="shared" si="65"/>
        <v>#NUM!</v>
      </c>
      <c r="V301" s="24" t="e">
        <f t="shared" si="66"/>
        <v>#NUM!</v>
      </c>
      <c r="W301" s="24" t="e">
        <f t="shared" si="67"/>
        <v>#NUM!</v>
      </c>
      <c r="X301" s="24" t="e">
        <f t="shared" si="68"/>
        <v>#NUM!</v>
      </c>
      <c r="Y301" s="24" t="e">
        <f t="shared" si="69"/>
        <v>#NUM!</v>
      </c>
      <c r="Z301" s="24" t="e">
        <f t="shared" si="70"/>
        <v>#NUM!</v>
      </c>
      <c r="AA301" s="24" t="str">
        <f t="shared" si="71"/>
        <v/>
      </c>
      <c r="AD301" s="14" t="str">
        <f>IF(OR(G301=""),"",IF(G301&lt;=基準値!M$2=TRUE,"○","×"))</f>
        <v/>
      </c>
      <c r="AE301" s="14" t="str">
        <f>IF(OR(H301=""),"",IF(H301&lt;=基準値!N$2=TRUE,"○","×"))</f>
        <v/>
      </c>
    </row>
    <row r="302" spans="2:31" ht="14.25" customHeight="1" x14ac:dyDescent="0.15">
      <c r="B302" s="91">
        <v>296</v>
      </c>
      <c r="C302" s="38"/>
      <c r="D302" s="37"/>
      <c r="E302" s="37"/>
      <c r="F302" s="39"/>
      <c r="G302" s="40"/>
      <c r="H302" s="41"/>
      <c r="I302" s="42" t="str">
        <f t="shared" si="73"/>
        <v/>
      </c>
      <c r="J302" s="43"/>
      <c r="K302" s="44"/>
      <c r="L302" s="43"/>
      <c r="M302" s="44"/>
      <c r="N302" s="45" t="str">
        <f t="shared" si="72"/>
        <v/>
      </c>
      <c r="O302" s="79" t="e">
        <f>IF(AND(SMALL($P$7:$P$306,ROUNDUP('第四面（別紙）集計'!$E$5/2,0))=MAX($P$7:$P$306),ISNUMBER($N302),$P302=MAX($P$7:$P$306)),"代表&amp;最大",IF($P302=SMALL($P$7:$P$306,ROUNDUP('第四面（別紙）集計'!$E$5/2,0)),"代表",IF($P302=MAX($P$7:$P$306),"最大","")))</f>
        <v>#NUM!</v>
      </c>
      <c r="P302" s="23" t="str">
        <f t="shared" si="60"/>
        <v/>
      </c>
      <c r="Q302" s="24" t="e">
        <f t="shared" si="61"/>
        <v>#NUM!</v>
      </c>
      <c r="R302" s="24" t="e">
        <f t="shared" si="62"/>
        <v>#NUM!</v>
      </c>
      <c r="S302" s="24" t="e">
        <f t="shared" si="63"/>
        <v>#NUM!</v>
      </c>
      <c r="T302" s="24" t="e">
        <f t="shared" si="64"/>
        <v>#NUM!</v>
      </c>
      <c r="U302" s="24" t="e">
        <f t="shared" si="65"/>
        <v>#NUM!</v>
      </c>
      <c r="V302" s="24" t="e">
        <f t="shared" si="66"/>
        <v>#NUM!</v>
      </c>
      <c r="W302" s="24" t="e">
        <f t="shared" si="67"/>
        <v>#NUM!</v>
      </c>
      <c r="X302" s="24" t="e">
        <f t="shared" si="68"/>
        <v>#NUM!</v>
      </c>
      <c r="Y302" s="24" t="e">
        <f t="shared" si="69"/>
        <v>#NUM!</v>
      </c>
      <c r="Z302" s="24" t="e">
        <f t="shared" si="70"/>
        <v>#NUM!</v>
      </c>
      <c r="AA302" s="24" t="str">
        <f t="shared" si="71"/>
        <v/>
      </c>
      <c r="AD302" s="14" t="str">
        <f>IF(OR(G302=""),"",IF(G302&lt;=基準値!M$2=TRUE,"○","×"))</f>
        <v/>
      </c>
      <c r="AE302" s="14" t="str">
        <f>IF(OR(H302=""),"",IF(H302&lt;=基準値!N$2=TRUE,"○","×"))</f>
        <v/>
      </c>
    </row>
    <row r="303" spans="2:31" ht="14.25" customHeight="1" x14ac:dyDescent="0.15">
      <c r="B303" s="92">
        <v>297</v>
      </c>
      <c r="C303" s="38"/>
      <c r="D303" s="37"/>
      <c r="E303" s="37"/>
      <c r="F303" s="39"/>
      <c r="G303" s="40"/>
      <c r="H303" s="41"/>
      <c r="I303" s="42" t="str">
        <f t="shared" si="73"/>
        <v/>
      </c>
      <c r="J303" s="43"/>
      <c r="K303" s="44"/>
      <c r="L303" s="43"/>
      <c r="M303" s="44"/>
      <c r="N303" s="45" t="str">
        <f t="shared" si="72"/>
        <v/>
      </c>
      <c r="O303" s="79" t="e">
        <f>IF(AND(SMALL($P$7:$P$306,ROUNDUP('第四面（別紙）集計'!$E$5/2,0))=MAX($P$7:$P$306),ISNUMBER($N303),$P303=MAX($P$7:$P$306)),"代表&amp;最大",IF($P303=SMALL($P$7:$P$306,ROUNDUP('第四面（別紙）集計'!$E$5/2,0)),"代表",IF($P303=MAX($P$7:$P$306),"最大","")))</f>
        <v>#NUM!</v>
      </c>
      <c r="P303" s="23" t="str">
        <f t="shared" si="60"/>
        <v/>
      </c>
      <c r="Q303" s="24" t="e">
        <f t="shared" si="61"/>
        <v>#NUM!</v>
      </c>
      <c r="R303" s="24" t="e">
        <f t="shared" si="62"/>
        <v>#NUM!</v>
      </c>
      <c r="S303" s="24" t="e">
        <f t="shared" si="63"/>
        <v>#NUM!</v>
      </c>
      <c r="T303" s="24" t="e">
        <f t="shared" si="64"/>
        <v>#NUM!</v>
      </c>
      <c r="U303" s="24" t="e">
        <f t="shared" si="65"/>
        <v>#NUM!</v>
      </c>
      <c r="V303" s="24" t="e">
        <f t="shared" si="66"/>
        <v>#NUM!</v>
      </c>
      <c r="W303" s="24" t="e">
        <f t="shared" si="67"/>
        <v>#NUM!</v>
      </c>
      <c r="X303" s="24" t="e">
        <f t="shared" si="68"/>
        <v>#NUM!</v>
      </c>
      <c r="Y303" s="24" t="e">
        <f t="shared" si="69"/>
        <v>#NUM!</v>
      </c>
      <c r="Z303" s="24" t="e">
        <f t="shared" si="70"/>
        <v>#NUM!</v>
      </c>
      <c r="AA303" s="24" t="str">
        <f t="shared" si="71"/>
        <v/>
      </c>
      <c r="AD303" s="14" t="str">
        <f>IF(OR(G303=""),"",IF(G303&lt;=基準値!M$2=TRUE,"○","×"))</f>
        <v/>
      </c>
      <c r="AE303" s="14" t="str">
        <f>IF(OR(H303=""),"",IF(H303&lt;=基準値!N$2=TRUE,"○","×"))</f>
        <v/>
      </c>
    </row>
    <row r="304" spans="2:31" ht="14.25" customHeight="1" x14ac:dyDescent="0.15">
      <c r="B304" s="91">
        <v>298</v>
      </c>
      <c r="C304" s="38"/>
      <c r="D304" s="37"/>
      <c r="E304" s="37"/>
      <c r="F304" s="39"/>
      <c r="G304" s="40"/>
      <c r="H304" s="41"/>
      <c r="I304" s="42" t="str">
        <f t="shared" si="73"/>
        <v/>
      </c>
      <c r="J304" s="43"/>
      <c r="K304" s="44"/>
      <c r="L304" s="43"/>
      <c r="M304" s="44"/>
      <c r="N304" s="45" t="str">
        <f t="shared" si="72"/>
        <v/>
      </c>
      <c r="O304" s="79" t="e">
        <f>IF(AND(SMALL($P$7:$P$306,ROUNDUP('第四面（別紙）集計'!$E$5/2,0))=MAX($P$7:$P$306),ISNUMBER($N304),$P304=MAX($P$7:$P$306)),"代表&amp;最大",IF($P304=SMALL($P$7:$P$306,ROUNDUP('第四面（別紙）集計'!$E$5/2,0)),"代表",IF($P304=MAX($P$7:$P$306),"最大","")))</f>
        <v>#NUM!</v>
      </c>
      <c r="P304" s="23" t="str">
        <f t="shared" si="60"/>
        <v/>
      </c>
      <c r="Q304" s="24" t="e">
        <f t="shared" si="61"/>
        <v>#NUM!</v>
      </c>
      <c r="R304" s="24" t="e">
        <f t="shared" si="62"/>
        <v>#NUM!</v>
      </c>
      <c r="S304" s="24" t="e">
        <f t="shared" si="63"/>
        <v>#NUM!</v>
      </c>
      <c r="T304" s="24" t="e">
        <f t="shared" si="64"/>
        <v>#NUM!</v>
      </c>
      <c r="U304" s="24" t="e">
        <f t="shared" si="65"/>
        <v>#NUM!</v>
      </c>
      <c r="V304" s="24" t="e">
        <f t="shared" si="66"/>
        <v>#NUM!</v>
      </c>
      <c r="W304" s="24" t="e">
        <f t="shared" si="67"/>
        <v>#NUM!</v>
      </c>
      <c r="X304" s="24" t="e">
        <f t="shared" si="68"/>
        <v>#NUM!</v>
      </c>
      <c r="Y304" s="24" t="e">
        <f t="shared" si="69"/>
        <v>#NUM!</v>
      </c>
      <c r="Z304" s="24" t="e">
        <f t="shared" si="70"/>
        <v>#NUM!</v>
      </c>
      <c r="AA304" s="24" t="str">
        <f t="shared" si="71"/>
        <v/>
      </c>
      <c r="AD304" s="14" t="str">
        <f>IF(OR(G304=""),"",IF(G304&lt;=基準値!M$2=TRUE,"○","×"))</f>
        <v/>
      </c>
      <c r="AE304" s="14" t="str">
        <f>IF(OR(H304=""),"",IF(H304&lt;=基準値!N$2=TRUE,"○","×"))</f>
        <v/>
      </c>
    </row>
    <row r="305" spans="2:31" ht="14.25" customHeight="1" x14ac:dyDescent="0.15">
      <c r="B305" s="92">
        <v>299</v>
      </c>
      <c r="C305" s="38"/>
      <c r="D305" s="37"/>
      <c r="E305" s="37"/>
      <c r="F305" s="39"/>
      <c r="G305" s="40"/>
      <c r="H305" s="41"/>
      <c r="I305" s="42" t="str">
        <f t="shared" si="73"/>
        <v/>
      </c>
      <c r="J305" s="43"/>
      <c r="K305" s="44"/>
      <c r="L305" s="43"/>
      <c r="M305" s="44"/>
      <c r="N305" s="45" t="str">
        <f t="shared" si="72"/>
        <v/>
      </c>
      <c r="O305" s="79" t="e">
        <f>IF(AND(SMALL($P$7:$P$306,ROUNDUP('第四面（別紙）集計'!$E$5/2,0))=MAX($P$7:$P$306),ISNUMBER($N305),$P305=MAX($P$7:$P$306)),"代表&amp;最大",IF($P305=SMALL($P$7:$P$306,ROUNDUP('第四面（別紙）集計'!$E$5/2,0)),"代表",IF($P305=MAX($P$7:$P$306),"最大","")))</f>
        <v>#NUM!</v>
      </c>
      <c r="P305" s="23" t="str">
        <f t="shared" si="60"/>
        <v/>
      </c>
      <c r="Q305" s="24" t="e">
        <f t="shared" si="61"/>
        <v>#NUM!</v>
      </c>
      <c r="R305" s="24" t="e">
        <f t="shared" si="62"/>
        <v>#NUM!</v>
      </c>
      <c r="S305" s="24" t="e">
        <f t="shared" si="63"/>
        <v>#NUM!</v>
      </c>
      <c r="T305" s="24" t="e">
        <f t="shared" si="64"/>
        <v>#NUM!</v>
      </c>
      <c r="U305" s="24" t="e">
        <f t="shared" si="65"/>
        <v>#NUM!</v>
      </c>
      <c r="V305" s="24" t="e">
        <f t="shared" si="66"/>
        <v>#NUM!</v>
      </c>
      <c r="W305" s="24" t="e">
        <f t="shared" si="67"/>
        <v>#NUM!</v>
      </c>
      <c r="X305" s="24" t="e">
        <f t="shared" si="68"/>
        <v>#NUM!</v>
      </c>
      <c r="Y305" s="24" t="e">
        <f t="shared" si="69"/>
        <v>#NUM!</v>
      </c>
      <c r="Z305" s="24" t="e">
        <f t="shared" si="70"/>
        <v>#NUM!</v>
      </c>
      <c r="AA305" s="24" t="str">
        <f t="shared" si="71"/>
        <v/>
      </c>
      <c r="AD305" s="14" t="str">
        <f>IF(OR(G305=""),"",IF(G305&lt;=基準値!M$2=TRUE,"○","×"))</f>
        <v/>
      </c>
      <c r="AE305" s="14" t="str">
        <f>IF(OR(H305=""),"",IF(H305&lt;=基準値!N$2=TRUE,"○","×"))</f>
        <v/>
      </c>
    </row>
    <row r="306" spans="2:31" ht="14.25" customHeight="1" x14ac:dyDescent="0.15">
      <c r="B306" s="91">
        <v>300</v>
      </c>
      <c r="C306" s="38"/>
      <c r="D306" s="37"/>
      <c r="E306" s="37"/>
      <c r="F306" s="39"/>
      <c r="G306" s="40"/>
      <c r="H306" s="41"/>
      <c r="I306" s="42" t="str">
        <f t="shared" si="73"/>
        <v/>
      </c>
      <c r="J306" s="43"/>
      <c r="K306" s="44"/>
      <c r="L306" s="43"/>
      <c r="M306" s="44"/>
      <c r="N306" s="45" t="str">
        <f t="shared" si="72"/>
        <v/>
      </c>
      <c r="O306" s="79" t="e">
        <f>IF(AND(SMALL($P$7:$P$306,ROUNDUP('第四面（別紙）集計'!$E$5/2,0))=MAX($P$7:$P$306),ISNUMBER($N306),$P306=MAX($P$7:$P$306)),"代表&amp;最大",IF($P306=SMALL($P$7:$P$306,ROUNDUP('第四面（別紙）集計'!$E$5/2,0)),"代表",IF($P306=MAX($P$7:$P$306),"最大","")))</f>
        <v>#NUM!</v>
      </c>
      <c r="P306" s="23" t="str">
        <f t="shared" si="60"/>
        <v/>
      </c>
      <c r="Q306" s="24" t="e">
        <f t="shared" si="61"/>
        <v>#NUM!</v>
      </c>
      <c r="R306" s="24" t="e">
        <f t="shared" si="62"/>
        <v>#NUM!</v>
      </c>
      <c r="S306" s="24" t="e">
        <f t="shared" si="63"/>
        <v>#NUM!</v>
      </c>
      <c r="T306" s="24" t="e">
        <f t="shared" si="64"/>
        <v>#NUM!</v>
      </c>
      <c r="U306" s="24" t="e">
        <f t="shared" si="65"/>
        <v>#NUM!</v>
      </c>
      <c r="V306" s="24" t="e">
        <f t="shared" si="66"/>
        <v>#NUM!</v>
      </c>
      <c r="W306" s="24" t="e">
        <f t="shared" si="67"/>
        <v>#NUM!</v>
      </c>
      <c r="X306" s="24" t="e">
        <f t="shared" si="68"/>
        <v>#NUM!</v>
      </c>
      <c r="Y306" s="24" t="e">
        <f t="shared" si="69"/>
        <v>#NUM!</v>
      </c>
      <c r="Z306" s="24" t="e">
        <f t="shared" si="70"/>
        <v>#NUM!</v>
      </c>
      <c r="AA306" s="24" t="str">
        <f t="shared" si="71"/>
        <v/>
      </c>
      <c r="AD306" s="14" t="str">
        <f>IF(OR(G306=""),"",IF(G306&lt;=基準値!M$2=TRUE,"○","×"))</f>
        <v/>
      </c>
      <c r="AE306" s="14" t="str">
        <f>IF(OR(H306=""),"",IF(H306&lt;=基準値!N$2=TRUE,"○","×"))</f>
        <v/>
      </c>
    </row>
  </sheetData>
  <sheetProtection algorithmName="SHA-512" hashValue="pfS5DoRUQlw/DzAJquMKY8f5mvtowCKR1BJfBhz09o9O5JeyGckJC1ddrIRJKNhb/QNKA0dw1ZpEJMaLDgzTgw==" saltValue="/Ny7qe8xL98rIabZtGSsbQ==" spinCount="100000" sheet="1" selectLockedCells="1"/>
  <autoFilter ref="B6:N6">
    <sortState ref="B7:N811">
      <sortCondition ref="B6"/>
    </sortState>
  </autoFilter>
  <mergeCells count="22">
    <mergeCell ref="P5:P6"/>
    <mergeCell ref="AA5:AA6"/>
    <mergeCell ref="G2:N2"/>
    <mergeCell ref="Q6:R6"/>
    <mergeCell ref="Q5:U5"/>
    <mergeCell ref="V5:Z5"/>
    <mergeCell ref="V6:W6"/>
    <mergeCell ref="X6:Y6"/>
    <mergeCell ref="S6:T6"/>
    <mergeCell ref="J3:N3"/>
    <mergeCell ref="G4:G5"/>
    <mergeCell ref="H4:H5"/>
    <mergeCell ref="I4:I5"/>
    <mergeCell ref="J4:J5"/>
    <mergeCell ref="K4:K5"/>
    <mergeCell ref="N4:N5"/>
    <mergeCell ref="G3:I3"/>
    <mergeCell ref="B2:B5"/>
    <mergeCell ref="C2:C5"/>
    <mergeCell ref="D2:D5"/>
    <mergeCell ref="E2:E5"/>
    <mergeCell ref="F2:F5"/>
  </mergeCells>
  <phoneticPr fontId="2"/>
  <conditionalFormatting sqref="G10 G35:G306">
    <cfRule type="expression" dxfId="24" priority="54">
      <formula>#REF!=OR("(2)","(3)")</formula>
    </cfRule>
  </conditionalFormatting>
  <conditionalFormatting sqref="H43 H52 H61 H70 H79 H88 H97 H106:H306">
    <cfRule type="expression" dxfId="23" priority="56">
      <formula>#REF!=OR("(2)","(3)")</formula>
    </cfRule>
  </conditionalFormatting>
  <conditionalFormatting sqref="G11">
    <cfRule type="expression" dxfId="22" priority="24">
      <formula>#REF!=OR("(2)","(3)")</formula>
    </cfRule>
  </conditionalFormatting>
  <conditionalFormatting sqref="G12">
    <cfRule type="expression" dxfId="21" priority="22">
      <formula>#REF!=OR("(2)","(3)")</formula>
    </cfRule>
  </conditionalFormatting>
  <conditionalFormatting sqref="G13">
    <cfRule type="expression" dxfId="20" priority="20">
      <formula>#REF!=OR("(2)","(3)")</formula>
    </cfRule>
  </conditionalFormatting>
  <conditionalFormatting sqref="G14 G16 G18 G20 G22 G24 G26 G28 G30 G32 G34">
    <cfRule type="expression" dxfId="19" priority="18">
      <formula>#REF!=OR("(2)","(3)")</formula>
    </cfRule>
  </conditionalFormatting>
  <conditionalFormatting sqref="G15 G17 G19 G21 G23 G25 G27 G29 G31 G33">
    <cfRule type="expression" dxfId="18" priority="16">
      <formula>#REF!=OR("(2)","(3)")</formula>
    </cfRule>
  </conditionalFormatting>
  <conditionalFormatting sqref="G7:G9">
    <cfRule type="expression" dxfId="17" priority="1">
      <formula>#REF!=OR("(2)","(3)")</formula>
    </cfRule>
  </conditionalFormatting>
  <conditionalFormatting sqref="H7">
    <cfRule type="expression" dxfId="16" priority="3">
      <formula>#REF!=OR("(2)","(3)")</formula>
    </cfRule>
  </conditionalFormatting>
  <pageMargins left="0.59055118110236227" right="0.39370078740157483" top="0.59055118110236227" bottom="0.59055118110236227" header="0.31496062992125984" footer="0.31496062992125984"/>
  <pageSetup paperSize="9" scale="75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5" operator="containsText" id="{9EF1B6BF-6021-4F56-BADC-6710D46B9570}">
            <xm:f>NOT(ISERROR(SEARCH(#REF!="(1)",G10)))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G10 G43:H43 G52:H52 G61:H61 G70:H70 G79:H79 G88:H88 G97:H97 G35:G42 G44:G51 G53:G60 G62:G69 G71:G78 G80:G87 G89:G96 G98:G105 G106:H306</xm:sqref>
        </x14:conditionalFormatting>
        <x14:conditionalFormatting xmlns:xm="http://schemas.microsoft.com/office/excel/2006/main">
          <x14:cfRule type="containsText" priority="50" operator="containsText" id="{E4352E8C-1950-4FFA-A70A-71806460BD50}">
            <xm:f>NOT(ISERROR(SEARCH(#REF!="(1)",I7)))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I7:I10 I19:I306</xm:sqref>
        </x14:conditionalFormatting>
        <x14:conditionalFormatting xmlns:xm="http://schemas.microsoft.com/office/excel/2006/main">
          <x14:cfRule type="containsText" priority="47" operator="containsText" id="{9CC38D58-7C46-4738-8CD9-C7BAE9B64097}">
            <xm:f>NOT(ISERROR(SEARCH(#REF!="(1)",I11)))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containsText" priority="44" operator="containsText" id="{53816EF9-477C-492D-86B7-CD7CDE5FA8A2}">
            <xm:f>NOT(ISERROR(SEARCH(#REF!="(1)",I12)))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41" operator="containsText" id="{B300590C-7F1B-41F5-9478-2075B8D8A415}">
            <xm:f>NOT(ISERROR(SEARCH(#REF!="(1)",I13)))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38" operator="containsText" id="{BA323402-09C6-4BF4-9D1D-31CC7A48C31B}">
            <xm:f>NOT(ISERROR(SEARCH(#REF!="(1)",I14)))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35" operator="containsText" id="{7E82ACE1-DD4A-4893-8B9E-4EEE9C3C12CF}">
            <xm:f>NOT(ISERROR(SEARCH(#REF!="(1)",I15)))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32" operator="containsText" id="{424B4046-0281-47CF-9BE2-3C3AE65A9D24}">
            <xm:f>NOT(ISERROR(SEARCH(#REF!="(1)",I16)))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containsText" priority="29" operator="containsText" id="{3DCCAE35-C0F2-40C0-9F67-DAC7BA678741}">
            <xm:f>NOT(ISERROR(SEARCH(#REF!="(1)",I17)))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26" operator="containsText" id="{B4A447A2-5EF1-4786-A14C-39BB69EF2FEE}">
            <xm:f>NOT(ISERROR(SEARCH(#REF!="(1)",I18)))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25" operator="containsText" id="{BDF50C14-2535-495D-BF5C-12E8273DE72E}">
            <xm:f>NOT(ISERROR(SEARCH(#REF!="(1)",G11)))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containsText" priority="23" operator="containsText" id="{FAA63903-77E6-4F73-BE59-20A055A753C7}">
            <xm:f>NOT(ISERROR(SEARCH(#REF!="(1)",G12)))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Text" priority="21" operator="containsText" id="{2A87C505-535C-4CB7-A576-A056F715AE7F}">
            <xm:f>NOT(ISERROR(SEARCH(#REF!="(1)",G13)))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ontainsText" priority="19" operator="containsText" id="{8C9CFCBA-C305-4F54-82CB-5B1A4CD37E24}">
            <xm:f>NOT(ISERROR(SEARCH(#REF!="(1)",G14)))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G14 G16 G18 G20 G22 G24 G26 G28 G30 G32 G34</xm:sqref>
        </x14:conditionalFormatting>
        <x14:conditionalFormatting xmlns:xm="http://schemas.microsoft.com/office/excel/2006/main">
          <x14:cfRule type="containsText" priority="17" operator="containsText" id="{509E7DB5-8DD4-4884-B038-BCBBEB68C145}">
            <xm:f>NOT(ISERROR(SEARCH(#REF!="(1)",G15)))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G15 G17 G19 G21 G23 G25 G27 G29 G31 G33</xm:sqref>
        </x14:conditionalFormatting>
        <x14:conditionalFormatting xmlns:xm="http://schemas.microsoft.com/office/excel/2006/main">
          <x14:cfRule type="containsText" priority="2" operator="containsText" id="{E2EFBD69-8CE5-451A-A37F-E35F3665CCD2}">
            <xm:f>NOT(ISERROR(SEARCH(#REF!="(1)",G7)))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G7:H7 G8:G9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F16" sqref="F16"/>
    </sheetView>
  </sheetViews>
  <sheetFormatPr defaultRowHeight="13.5" x14ac:dyDescent="0.15"/>
  <cols>
    <col min="1" max="1" width="19.875" customWidth="1"/>
  </cols>
  <sheetData>
    <row r="2" spans="1:16" x14ac:dyDescent="0.15">
      <c r="A2" t="s">
        <v>16</v>
      </c>
      <c r="C2" s="8"/>
      <c r="D2" s="8"/>
      <c r="E2" s="8"/>
      <c r="F2" s="8"/>
      <c r="G2" s="8"/>
      <c r="H2" s="8"/>
      <c r="I2" s="8"/>
      <c r="J2" s="8"/>
      <c r="L2" s="9">
        <f>'第四面（別紙）集計'!O5</f>
        <v>0</v>
      </c>
      <c r="M2" s="9" t="str">
        <f>IF(L2=0,"",HLOOKUP(L2,C5:K6,2,FALSE))</f>
        <v/>
      </c>
      <c r="N2" s="9" t="str">
        <f>IF(L2=0,"",HLOOKUP(L2,C5:K7,3,FALSE))</f>
        <v/>
      </c>
      <c r="O2" s="9" t="str">
        <f>IF(L2=0,"",HLOOKUP(L2,C5:J10,6,FALSE))</f>
        <v/>
      </c>
      <c r="P2" t="s">
        <v>92</v>
      </c>
    </row>
    <row r="3" spans="1:16" x14ac:dyDescent="0.15">
      <c r="C3" s="8"/>
      <c r="D3" s="8"/>
      <c r="E3" s="8"/>
      <c r="F3" s="8"/>
      <c r="G3" s="8"/>
      <c r="H3" s="8"/>
      <c r="I3" s="8"/>
      <c r="J3" s="8"/>
      <c r="L3" s="80"/>
      <c r="M3" s="9" t="str">
        <f>IF(L2=0,"",HLOOKUP(L2,C5:K8,4,FALSE))</f>
        <v/>
      </c>
      <c r="N3" s="9" t="str">
        <f>IF(L2=0,"",HLOOKUP(L2,C5:K9,5,FALSE))</f>
        <v/>
      </c>
      <c r="O3" s="81"/>
      <c r="P3" t="s">
        <v>93</v>
      </c>
    </row>
    <row r="4" spans="1:16" x14ac:dyDescent="0.15">
      <c r="C4" s="8" t="s">
        <v>17</v>
      </c>
      <c r="D4" s="8"/>
      <c r="E4" s="8"/>
      <c r="F4" s="8"/>
      <c r="G4" s="8"/>
      <c r="H4" s="8"/>
      <c r="I4" s="8"/>
      <c r="J4" s="8"/>
    </row>
    <row r="5" spans="1:16" x14ac:dyDescent="0.15">
      <c r="A5" t="s">
        <v>17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</row>
    <row r="6" spans="1:16" x14ac:dyDescent="0.15">
      <c r="A6" t="s">
        <v>25</v>
      </c>
      <c r="B6" t="s">
        <v>14</v>
      </c>
      <c r="C6" s="7">
        <v>0.46</v>
      </c>
      <c r="D6" s="7">
        <v>0.46</v>
      </c>
      <c r="E6" s="7">
        <v>0.56000000000000005</v>
      </c>
      <c r="F6" s="7">
        <v>0.75</v>
      </c>
      <c r="G6" s="7">
        <v>0.87</v>
      </c>
      <c r="H6" s="7">
        <v>0.87</v>
      </c>
      <c r="I6" s="7">
        <v>0.87</v>
      </c>
      <c r="J6" s="7" t="s">
        <v>15</v>
      </c>
    </row>
    <row r="7" spans="1:16" x14ac:dyDescent="0.15">
      <c r="A7" t="s">
        <v>96</v>
      </c>
      <c r="B7" t="s">
        <v>26</v>
      </c>
      <c r="C7" s="7" t="s">
        <v>15</v>
      </c>
      <c r="D7" s="7" t="s">
        <v>15</v>
      </c>
      <c r="E7" s="7" t="s">
        <v>15</v>
      </c>
      <c r="F7" s="7" t="s">
        <v>15</v>
      </c>
      <c r="G7" s="7">
        <v>3</v>
      </c>
      <c r="H7" s="7">
        <v>2.8</v>
      </c>
      <c r="I7" s="7">
        <v>2.7</v>
      </c>
      <c r="J7" s="7">
        <v>6.7</v>
      </c>
    </row>
    <row r="8" spans="1:16" x14ac:dyDescent="0.15">
      <c r="A8" t="s">
        <v>94</v>
      </c>
      <c r="B8" t="s">
        <v>97</v>
      </c>
      <c r="C8" s="7">
        <v>0.41</v>
      </c>
      <c r="D8" s="7">
        <v>0.41</v>
      </c>
      <c r="E8" s="7">
        <v>0.44</v>
      </c>
      <c r="F8" s="7">
        <v>0.69</v>
      </c>
      <c r="G8" s="7">
        <v>0.75</v>
      </c>
      <c r="H8" s="7">
        <v>0.75</v>
      </c>
      <c r="I8" s="7">
        <v>0.75</v>
      </c>
      <c r="J8" s="7" t="s">
        <v>15</v>
      </c>
    </row>
    <row r="9" spans="1:16" x14ac:dyDescent="0.15">
      <c r="A9" t="s">
        <v>95</v>
      </c>
      <c r="B9" t="s">
        <v>98</v>
      </c>
      <c r="C9" s="7" t="s">
        <v>15</v>
      </c>
      <c r="D9" s="7" t="s">
        <v>15</v>
      </c>
      <c r="E9" s="7" t="s">
        <v>15</v>
      </c>
      <c r="F9" s="7" t="s">
        <v>15</v>
      </c>
      <c r="G9" s="7">
        <v>1.5</v>
      </c>
      <c r="H9" s="7">
        <v>1.4</v>
      </c>
      <c r="I9" s="7">
        <v>1.3</v>
      </c>
      <c r="J9" s="7">
        <v>2.8</v>
      </c>
    </row>
    <row r="10" spans="1:16" x14ac:dyDescent="0.15">
      <c r="C10" s="7" t="s">
        <v>29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22</v>
      </c>
      <c r="I10" s="7" t="s">
        <v>23</v>
      </c>
      <c r="J10" s="7" t="s">
        <v>24</v>
      </c>
    </row>
    <row r="25" hidden="1" x14ac:dyDescent="0.15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第四面（別紙）集計</vt:lpstr>
      <vt:lpstr>第四面（別紙） 各戸</vt:lpstr>
      <vt:lpstr>基準値</vt:lpstr>
      <vt:lpstr>'第四面（別紙） 各戸'!_FilterDatabase</vt:lpstr>
      <vt:lpstr>'第四面（別紙） 各戸'!Print_Area</vt:lpstr>
      <vt:lpstr>'第四面（別紙）集計'!Print_Area</vt:lpstr>
      <vt:lpstr>'第四面（別紙） 各戸'!Print_Titles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2021-06-02T02:30:16Z</dcterms:created>
  <dcterms:modified xsi:type="dcterms:W3CDTF">2022-11-01T08:19:55Z</dcterms:modified>
</cp:coreProperties>
</file>