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110820000\Desktop\R30101～押印廃止様式\"/>
    </mc:Choice>
  </mc:AlternateContent>
  <bookViews>
    <workbookView xWindow="600" yWindow="75" windowWidth="19395" windowHeight="7620" tabRatio="834"/>
  </bookViews>
  <sheets>
    <sheet name="はじめにお読みください" sheetId="14" r:id="rId1"/>
    <sheet name="①総括表" sheetId="4" r:id="rId2"/>
    <sheet name="①総括表 記入例" sheetId="38" r:id="rId3"/>
    <sheet name="②別紙様式３　実績報告書" sheetId="12" r:id="rId4"/>
    <sheet name="③添付書類１ 愛知県" sheetId="15" r:id="rId5"/>
    <sheet name="④添付書類1　愛知県以外" sheetId="9" r:id="rId6"/>
    <sheet name="⑤添付書類２" sheetId="11" r:id="rId7"/>
    <sheet name="⑥添付書類３" sheetId="10" r:id="rId8"/>
    <sheet name="⑦様式例1" sheetId="29" r:id="rId9"/>
    <sheet name="⑧様式例1　記載例" sheetId="23" r:id="rId10"/>
    <sheet name="⑨様式例2" sheetId="27" r:id="rId11"/>
    <sheet name="⑩様式例２　記載例" sheetId="28" r:id="rId12"/>
    <sheet name="⑪★別紙様式３　実績報告書 " sheetId="32" r:id="rId13"/>
    <sheet name="⑫★別紙様式3（添付書類１）(1)" sheetId="17" r:id="rId14"/>
    <sheet name="⑫★別紙様式3（添付書類１） (2)" sheetId="34" r:id="rId15"/>
    <sheet name="⑫★別紙様式3（添付書類１） (3)" sheetId="35" r:id="rId16"/>
    <sheet name="⑫★別紙様式3（添付書類１） (4)" sheetId="36" r:id="rId17"/>
    <sheet name="⑫★別紙様式3（添付書類１） (5)" sheetId="37" r:id="rId18"/>
    <sheet name="⑬★別紙様式３（添付書類2）" sheetId="19" r:id="rId19"/>
    <sheet name="⑭★別紙様式３（添付書類3）" sheetId="20" r:id="rId20"/>
    <sheet name="⑮★様式例1 " sheetId="30" r:id="rId21"/>
    <sheet name="⑯★様式例1　記載例 " sheetId="31" r:id="rId22"/>
    <sheet name="⑰★様式例2" sheetId="21" r:id="rId23"/>
    <sheet name="⑱★様式例2　記載例" sheetId="22" r:id="rId24"/>
    <sheet name="⑲リスト" sheetId="5" r:id="rId25"/>
  </sheets>
  <definedNames>
    <definedName name="_xlnm.Print_Area" localSheetId="3">'②別紙様式３　実績報告書'!$A$1:$Y$38</definedName>
    <definedName name="_xlnm.Print_Area" localSheetId="4">'③添付書類１ 愛知県'!$A$1:$I$38</definedName>
    <definedName name="_xlnm.Print_Area" localSheetId="5">'④添付書類1　愛知県以外'!$A$1:$I$38</definedName>
    <definedName name="_xlnm.Print_Area" localSheetId="6">⑤添付書類２!$A$1:$C$47</definedName>
    <definedName name="_xlnm.Print_Area" localSheetId="8">⑦様式例1!$A$1:$J$26</definedName>
    <definedName name="_xlnm.Print_Area" localSheetId="9">'⑧様式例1　記載例'!$A$1:$K$26</definedName>
    <definedName name="_xlnm.Print_Area" localSheetId="12">'⑪★別紙様式３　実績報告書 '!$A$1:$Y$38</definedName>
    <definedName name="_xlnm.Print_Area" localSheetId="14">'⑫★別紙様式3（添付書類１） (2)'!$A$1:$I$38</definedName>
    <definedName name="_xlnm.Print_Area" localSheetId="15">'⑫★別紙様式3（添付書類１） (3)'!$A$1:$I$38</definedName>
    <definedName name="_xlnm.Print_Area" localSheetId="16">'⑫★別紙様式3（添付書類１） (4)'!$A$1:$I$38</definedName>
    <definedName name="_xlnm.Print_Area" localSheetId="17">'⑫★別紙様式3（添付書類１） (5)'!$A$1:$I$38</definedName>
    <definedName name="_xlnm.Print_Area" localSheetId="13">'⑫★別紙様式3（添付書類１）(1)'!$A$1:$I$38</definedName>
    <definedName name="_xlnm.Print_Area" localSheetId="18">'⑬★別紙様式３（添付書類2）'!$A$1:$C$47</definedName>
    <definedName name="_xlnm.Print_Area" localSheetId="20">'⑮★様式例1 '!$A$1:$J$26</definedName>
    <definedName name="_xlnm.Print_Area" localSheetId="21">'⑯★様式例1　記載例 '!$A$1:$K$26</definedName>
    <definedName name="_xlnm.Print_Titles" localSheetId="8">⑦様式例1!$A:$B,⑦様式例1!$1:$6</definedName>
    <definedName name="_xlnm.Print_Titles" localSheetId="9">'⑧様式例1　記載例'!$A:$B,'⑧様式例1　記載例'!$1:$6</definedName>
    <definedName name="_xlnm.Print_Titles" localSheetId="20">'⑮★様式例1 '!$A:$B,'⑮★様式例1 '!$1:$6</definedName>
    <definedName name="_xlnm.Print_Titles" localSheetId="21">'⑯★様式例1　記載例 '!$A:$B,'⑯★様式例1　記載例 '!$1:$6</definedName>
    <definedName name="Z_39009131_981E_4568_A89D_7AF3C3FA3192_.wvu.PrintArea" localSheetId="3" hidden="1">'②別紙様式３　実績報告書'!$A$1:$Y$38</definedName>
    <definedName name="Z_39009131_981E_4568_A89D_7AF3C3FA3192_.wvu.PrintArea" localSheetId="12" hidden="1">'⑪★別紙様式３　実績報告書 '!$A$1:$Y$38</definedName>
    <definedName name="あああ" localSheetId="2">#REF!</definedName>
    <definedName name="あああ" localSheetId="10">#REF!</definedName>
    <definedName name="あああ" localSheetId="11">#REF!</definedName>
    <definedName name="あああ" localSheetId="12">#REF!</definedName>
    <definedName name="あああ" localSheetId="14">#REF!</definedName>
    <definedName name="あああ" localSheetId="15">#REF!</definedName>
    <definedName name="あああ" localSheetId="16">#REF!</definedName>
    <definedName name="あああ" localSheetId="17">#REF!</definedName>
    <definedName name="あああ" localSheetId="13">#REF!</definedName>
    <definedName name="あああ" localSheetId="18">#REF!</definedName>
    <definedName name="あああ" localSheetId="19">#REF!</definedName>
    <definedName name="あああ" localSheetId="20">#REF!</definedName>
    <definedName name="あああ" localSheetId="21">#REF!</definedName>
    <definedName name="あああ">#REF!</definedName>
    <definedName name="サービス種別" localSheetId="2">#REF!</definedName>
    <definedName name="サービス種別" localSheetId="3">#REF!</definedName>
    <definedName name="サービス種別" localSheetId="4">#REF!</definedName>
    <definedName name="サービス種別" localSheetId="5">#REF!</definedName>
    <definedName name="サービス種別" localSheetId="6">#REF!</definedName>
    <definedName name="サービス種別" localSheetId="7">#REF!</definedName>
    <definedName name="サービス種別" localSheetId="10">#REF!</definedName>
    <definedName name="サービス種別" localSheetId="11">#REF!</definedName>
    <definedName name="サービス種別" localSheetId="12">#REF!</definedName>
    <definedName name="サービス種別" localSheetId="14">#REF!</definedName>
    <definedName name="サービス種別" localSheetId="15">#REF!</definedName>
    <definedName name="サービス種別" localSheetId="16">#REF!</definedName>
    <definedName name="サービス種別" localSheetId="17">#REF!</definedName>
    <definedName name="サービス種別" localSheetId="13">#REF!</definedName>
    <definedName name="サービス種別" localSheetId="18">#REF!</definedName>
    <definedName name="サービス種別" localSheetId="19">#REF!</definedName>
    <definedName name="サービス種別" localSheetId="20">#REF!</definedName>
    <definedName name="サービス種別" localSheetId="21">#REF!</definedName>
    <definedName name="サービス種別">#REF!</definedName>
  </definedNames>
  <calcPr calcId="162913" calcMode="manual"/>
</workbook>
</file>

<file path=xl/calcChain.xml><?xml version="1.0" encoding="utf-8"?>
<calcChain xmlns="http://schemas.openxmlformats.org/spreadsheetml/2006/main">
  <c r="O141" i="38" l="1"/>
  <c r="M141" i="38"/>
  <c r="O140" i="38"/>
  <c r="M140" i="38"/>
  <c r="O139" i="38"/>
  <c r="M139" i="38"/>
  <c r="O138" i="38"/>
  <c r="M138" i="38"/>
  <c r="O137" i="38"/>
  <c r="M137" i="38"/>
  <c r="O136" i="38"/>
  <c r="M136" i="38"/>
  <c r="O135" i="38"/>
  <c r="M135" i="38"/>
  <c r="O134" i="38"/>
  <c r="M134" i="38"/>
  <c r="O133" i="38"/>
  <c r="M133" i="38"/>
  <c r="O132" i="38"/>
  <c r="M132" i="38"/>
  <c r="I115" i="38"/>
  <c r="G115" i="38"/>
  <c r="R114" i="38"/>
  <c r="B114" i="38"/>
  <c r="R113" i="38"/>
  <c r="B113" i="38"/>
  <c r="R112" i="38"/>
  <c r="B112" i="38"/>
  <c r="R111" i="38"/>
  <c r="B111" i="38"/>
  <c r="R110" i="38"/>
  <c r="S110" i="38" s="1"/>
  <c r="B110" i="38"/>
  <c r="R109" i="38"/>
  <c r="V109" i="38" s="1"/>
  <c r="B109" i="38"/>
  <c r="R108" i="38"/>
  <c r="S108" i="38" s="1"/>
  <c r="B108" i="38"/>
  <c r="R107" i="38"/>
  <c r="V107" i="38" s="1"/>
  <c r="B107" i="38"/>
  <c r="R106" i="38"/>
  <c r="S106" i="38" s="1"/>
  <c r="B106" i="38"/>
  <c r="R105" i="38"/>
  <c r="V105" i="38" s="1"/>
  <c r="B105" i="38"/>
  <c r="R104" i="38"/>
  <c r="V104" i="38" s="1"/>
  <c r="B104" i="38"/>
  <c r="R103" i="38"/>
  <c r="V103" i="38" s="1"/>
  <c r="B103" i="38"/>
  <c r="R102" i="38"/>
  <c r="B102" i="38"/>
  <c r="R101" i="38"/>
  <c r="B101" i="38"/>
  <c r="R100" i="38"/>
  <c r="S100" i="38" s="1"/>
  <c r="B100" i="38"/>
  <c r="R99" i="38"/>
  <c r="V99" i="38" s="1"/>
  <c r="B99" i="38"/>
  <c r="R98" i="38"/>
  <c r="B98" i="38"/>
  <c r="R97" i="38"/>
  <c r="B97" i="38"/>
  <c r="R96" i="38"/>
  <c r="V96" i="38" s="1"/>
  <c r="B96" i="38"/>
  <c r="R95" i="38"/>
  <c r="B95" i="38"/>
  <c r="R94" i="38"/>
  <c r="U94" i="38" s="1"/>
  <c r="B94" i="38"/>
  <c r="R93" i="38"/>
  <c r="B93" i="38"/>
  <c r="R92" i="38"/>
  <c r="V92" i="38" s="1"/>
  <c r="B92" i="38"/>
  <c r="R91" i="38"/>
  <c r="T91" i="38" s="1"/>
  <c r="B91" i="38"/>
  <c r="R90" i="38"/>
  <c r="U90" i="38" s="1"/>
  <c r="B90" i="38"/>
  <c r="R89" i="38"/>
  <c r="V89" i="38" s="1"/>
  <c r="B89" i="38"/>
  <c r="R88" i="38"/>
  <c r="U88" i="38" s="1"/>
  <c r="B88" i="38"/>
  <c r="R87" i="38"/>
  <c r="U87" i="38" s="1"/>
  <c r="B87" i="38"/>
  <c r="R86" i="38"/>
  <c r="U86" i="38" s="1"/>
  <c r="B86" i="38"/>
  <c r="R85" i="38"/>
  <c r="B85" i="38"/>
  <c r="R84" i="38"/>
  <c r="U84" i="38" s="1"/>
  <c r="B84" i="38"/>
  <c r="R83" i="38"/>
  <c r="U83" i="38" s="1"/>
  <c r="B83" i="38"/>
  <c r="R82" i="38"/>
  <c r="U82" i="38" s="1"/>
  <c r="B82" i="38"/>
  <c r="R81" i="38"/>
  <c r="B81" i="38"/>
  <c r="R80" i="38"/>
  <c r="U80" i="38" s="1"/>
  <c r="B80" i="38"/>
  <c r="R79" i="38"/>
  <c r="U79" i="38" s="1"/>
  <c r="B79" i="38"/>
  <c r="R78" i="38"/>
  <c r="U78" i="38" s="1"/>
  <c r="B78" i="38"/>
  <c r="R77" i="38"/>
  <c r="B77" i="38"/>
  <c r="R76" i="38"/>
  <c r="U76" i="38" s="1"/>
  <c r="B76" i="38"/>
  <c r="R75" i="38"/>
  <c r="U75" i="38" s="1"/>
  <c r="B75" i="38"/>
  <c r="R74" i="38"/>
  <c r="U74" i="38" s="1"/>
  <c r="B74" i="38"/>
  <c r="R73" i="38"/>
  <c r="T73" i="38" s="1"/>
  <c r="B73" i="38"/>
  <c r="R72" i="38"/>
  <c r="U72" i="38" s="1"/>
  <c r="B72" i="38"/>
  <c r="R71" i="38"/>
  <c r="B71" i="38"/>
  <c r="R70" i="38"/>
  <c r="U70" i="38" s="1"/>
  <c r="B70" i="38"/>
  <c r="R69" i="38"/>
  <c r="B69" i="38"/>
  <c r="R68" i="38"/>
  <c r="U68" i="38" s="1"/>
  <c r="B68" i="38"/>
  <c r="R67" i="38"/>
  <c r="S67" i="38" s="1"/>
  <c r="B67" i="38"/>
  <c r="R66" i="38"/>
  <c r="U66" i="38" s="1"/>
  <c r="B66" i="38"/>
  <c r="R65" i="38"/>
  <c r="V65" i="38" s="1"/>
  <c r="B65" i="38"/>
  <c r="R64" i="38"/>
  <c r="V64" i="38" s="1"/>
  <c r="B64" i="38"/>
  <c r="R63" i="38"/>
  <c r="B63" i="38"/>
  <c r="R62" i="38"/>
  <c r="U62" i="38" s="1"/>
  <c r="B62" i="38"/>
  <c r="R61" i="38"/>
  <c r="T61" i="38" s="1"/>
  <c r="B61" i="38"/>
  <c r="R60" i="38"/>
  <c r="V60" i="38" s="1"/>
  <c r="B60" i="38"/>
  <c r="R59" i="38"/>
  <c r="T59" i="38" s="1"/>
  <c r="B59" i="38"/>
  <c r="R58" i="38"/>
  <c r="U58" i="38" s="1"/>
  <c r="B58" i="38"/>
  <c r="R57" i="38"/>
  <c r="B57" i="38"/>
  <c r="R56" i="38"/>
  <c r="S56" i="38" s="1"/>
  <c r="B56" i="38"/>
  <c r="R55" i="38"/>
  <c r="T55" i="38" s="1"/>
  <c r="B55" i="38"/>
  <c r="R54" i="38"/>
  <c r="U54" i="38" s="1"/>
  <c r="B54" i="38"/>
  <c r="R53" i="38"/>
  <c r="V53" i="38" s="1"/>
  <c r="B53" i="38"/>
  <c r="R52" i="38"/>
  <c r="B52" i="38"/>
  <c r="R51" i="38"/>
  <c r="S51" i="38" s="1"/>
  <c r="B51" i="38"/>
  <c r="R50" i="38"/>
  <c r="U50" i="38" s="1"/>
  <c r="B50" i="38"/>
  <c r="R49" i="38"/>
  <c r="U49" i="38" s="1"/>
  <c r="B49" i="38"/>
  <c r="R48" i="38"/>
  <c r="U48" i="38" s="1"/>
  <c r="B48" i="38"/>
  <c r="R47" i="38"/>
  <c r="U47" i="38" s="1"/>
  <c r="B47" i="38"/>
  <c r="R46" i="38"/>
  <c r="U46" i="38" s="1"/>
  <c r="B46" i="38"/>
  <c r="R45" i="38"/>
  <c r="U45" i="38" s="1"/>
  <c r="B45" i="38"/>
  <c r="R44" i="38"/>
  <c r="U44" i="38" s="1"/>
  <c r="B44" i="38"/>
  <c r="R43" i="38"/>
  <c r="U43" i="38" s="1"/>
  <c r="B43" i="38"/>
  <c r="R42" i="38"/>
  <c r="U42" i="38" s="1"/>
  <c r="B42" i="38"/>
  <c r="R41" i="38"/>
  <c r="U41" i="38" s="1"/>
  <c r="B41" i="38"/>
  <c r="R40" i="38"/>
  <c r="U40" i="38" s="1"/>
  <c r="B40" i="38"/>
  <c r="R39" i="38"/>
  <c r="U39" i="38" s="1"/>
  <c r="B39" i="38"/>
  <c r="R38" i="38"/>
  <c r="U38" i="38" s="1"/>
  <c r="B38" i="38"/>
  <c r="R37" i="38"/>
  <c r="U37" i="38" s="1"/>
  <c r="B37" i="38"/>
  <c r="R36" i="38"/>
  <c r="U36" i="38" s="1"/>
  <c r="B36" i="38"/>
  <c r="R35" i="38"/>
  <c r="U35" i="38" s="1"/>
  <c r="B35" i="38"/>
  <c r="R34" i="38"/>
  <c r="U34" i="38" s="1"/>
  <c r="B34" i="38"/>
  <c r="R33" i="38"/>
  <c r="U33" i="38" s="1"/>
  <c r="B33" i="38"/>
  <c r="R32" i="38"/>
  <c r="U32" i="38" s="1"/>
  <c r="B32" i="38"/>
  <c r="R31" i="38"/>
  <c r="U31" i="38" s="1"/>
  <c r="B31" i="38"/>
  <c r="R30" i="38"/>
  <c r="U30" i="38" s="1"/>
  <c r="B30" i="38"/>
  <c r="R29" i="38"/>
  <c r="U29" i="38" s="1"/>
  <c r="B29" i="38"/>
  <c r="R28" i="38"/>
  <c r="U28" i="38" s="1"/>
  <c r="B28" i="38"/>
  <c r="R27" i="38"/>
  <c r="U27" i="38" s="1"/>
  <c r="B27" i="38"/>
  <c r="R26" i="38"/>
  <c r="U26" i="38" s="1"/>
  <c r="B26" i="38"/>
  <c r="R25" i="38"/>
  <c r="U25" i="38" s="1"/>
  <c r="B25" i="38"/>
  <c r="R24" i="38"/>
  <c r="U24" i="38" s="1"/>
  <c r="B24" i="38"/>
  <c r="R23" i="38"/>
  <c r="U23" i="38" s="1"/>
  <c r="R22" i="38"/>
  <c r="U22" i="38" s="1"/>
  <c r="B22" i="38"/>
  <c r="R21" i="38"/>
  <c r="U21" i="38" s="1"/>
  <c r="B21" i="38"/>
  <c r="R20" i="38"/>
  <c r="U20" i="38" s="1"/>
  <c r="R19" i="38"/>
  <c r="U19" i="38" s="1"/>
  <c r="R18" i="38"/>
  <c r="U18" i="38" s="1"/>
  <c r="B18" i="38"/>
  <c r="R17" i="38"/>
  <c r="U17" i="38" s="1"/>
  <c r="R16" i="38"/>
  <c r="U16" i="38" s="1"/>
  <c r="R15" i="38"/>
  <c r="U15" i="38" s="1"/>
  <c r="B15" i="38"/>
  <c r="S66" i="38" l="1"/>
  <c r="S92" i="38"/>
  <c r="V94" i="38"/>
  <c r="S50" i="38"/>
  <c r="V76" i="38"/>
  <c r="S59" i="38"/>
  <c r="V58" i="38"/>
  <c r="S74" i="38"/>
  <c r="T75" i="38"/>
  <c r="S82" i="38"/>
  <c r="S44" i="38"/>
  <c r="T43" i="38"/>
  <c r="T44" i="38"/>
  <c r="S58" i="38"/>
  <c r="S68" i="38"/>
  <c r="T74" i="38"/>
  <c r="S84" i="38"/>
  <c r="T58" i="38"/>
  <c r="V68" i="38"/>
  <c r="S42" i="38"/>
  <c r="S46" i="38"/>
  <c r="T47" i="38"/>
  <c r="T66" i="38"/>
  <c r="S72" i="38"/>
  <c r="T82" i="38"/>
  <c r="T83" i="38"/>
  <c r="V84" i="38"/>
  <c r="V46" i="38"/>
  <c r="S64" i="38"/>
  <c r="S76" i="38"/>
  <c r="V82" i="38"/>
  <c r="S90" i="38"/>
  <c r="V100" i="38"/>
  <c r="V42" i="38"/>
  <c r="V44" i="38"/>
  <c r="S48" i="38"/>
  <c r="V50" i="38"/>
  <c r="T53" i="38"/>
  <c r="S54" i="38"/>
  <c r="S62" i="38"/>
  <c r="V66" i="38"/>
  <c r="S70" i="38"/>
  <c r="V72" i="38"/>
  <c r="V74" i="38"/>
  <c r="S78" i="38"/>
  <c r="S80" i="38"/>
  <c r="S86" i="38"/>
  <c r="S88" i="38"/>
  <c r="T89" i="38"/>
  <c r="T90" i="38"/>
  <c r="T48" i="38"/>
  <c r="T54" i="38"/>
  <c r="T62" i="38"/>
  <c r="T70" i="38"/>
  <c r="T78" i="38"/>
  <c r="T79" i="38"/>
  <c r="V80" i="38"/>
  <c r="T86" i="38"/>
  <c r="T87" i="38"/>
  <c r="V88" i="38"/>
  <c r="V90" i="38"/>
  <c r="S94" i="38"/>
  <c r="S104" i="38"/>
  <c r="V48" i="38"/>
  <c r="V54" i="38"/>
  <c r="V62" i="38"/>
  <c r="V70" i="38"/>
  <c r="V78" i="38"/>
  <c r="V86" i="38"/>
  <c r="T94" i="38"/>
  <c r="V18" i="38"/>
  <c r="V22" i="38"/>
  <c r="V26" i="38"/>
  <c r="V30" i="38"/>
  <c r="V34" i="38"/>
  <c r="V38" i="38"/>
  <c r="U57" i="38"/>
  <c r="S57" i="38"/>
  <c r="U63" i="38"/>
  <c r="V63" i="38"/>
  <c r="U81" i="38"/>
  <c r="V81" i="38"/>
  <c r="T81" i="38"/>
  <c r="S81" i="38"/>
  <c r="U97" i="38"/>
  <c r="T97" i="38"/>
  <c r="S97" i="38"/>
  <c r="V97" i="38"/>
  <c r="U101" i="38"/>
  <c r="T101" i="38"/>
  <c r="S101" i="38"/>
  <c r="V101" i="38"/>
  <c r="V16" i="38"/>
  <c r="V20" i="38"/>
  <c r="V24" i="38"/>
  <c r="V28" i="38"/>
  <c r="V32" i="38"/>
  <c r="V36" i="38"/>
  <c r="V40" i="38"/>
  <c r="U52" i="38"/>
  <c r="T52" i="38"/>
  <c r="S15" i="38"/>
  <c r="S16" i="38"/>
  <c r="S17" i="38"/>
  <c r="S18" i="38"/>
  <c r="S19" i="38"/>
  <c r="S20" i="38"/>
  <c r="S21" i="38"/>
  <c r="S22" i="38"/>
  <c r="S23" i="38"/>
  <c r="S24" i="38"/>
  <c r="S25" i="38"/>
  <c r="S26" i="38"/>
  <c r="S27" i="38"/>
  <c r="S28" i="38"/>
  <c r="S29" i="38"/>
  <c r="S30" i="38"/>
  <c r="S31" i="38"/>
  <c r="S32" i="38"/>
  <c r="S33" i="38"/>
  <c r="S34" i="38"/>
  <c r="S35" i="38"/>
  <c r="S36" i="38"/>
  <c r="S37" i="38"/>
  <c r="S38" i="38"/>
  <c r="S39" i="38"/>
  <c r="S40" i="38"/>
  <c r="S41" i="38"/>
  <c r="V43" i="38"/>
  <c r="S45" i="38"/>
  <c r="V47" i="38"/>
  <c r="S49" i="38"/>
  <c r="U51" i="38"/>
  <c r="V51" i="38"/>
  <c r="S52" i="38"/>
  <c r="U56" i="38"/>
  <c r="T56" i="38"/>
  <c r="T57" i="38"/>
  <c r="U61" i="38"/>
  <c r="S61" i="38"/>
  <c r="S63" i="38"/>
  <c r="U67" i="38"/>
  <c r="V67" i="38"/>
  <c r="U73" i="38"/>
  <c r="V73" i="38"/>
  <c r="S73" i="38"/>
  <c r="V15" i="38"/>
  <c r="V19" i="38"/>
  <c r="V23" i="38"/>
  <c r="V27" i="38"/>
  <c r="V31" i="38"/>
  <c r="V35" i="38"/>
  <c r="V39" i="38"/>
  <c r="T45" i="38"/>
  <c r="U55" i="38"/>
  <c r="V55" i="38"/>
  <c r="V57" i="38"/>
  <c r="U65" i="38"/>
  <c r="S65" i="38"/>
  <c r="U71" i="38"/>
  <c r="S71" i="38"/>
  <c r="V71" i="38"/>
  <c r="U77" i="38"/>
  <c r="V77" i="38"/>
  <c r="T77" i="38"/>
  <c r="S77" i="38"/>
  <c r="U85" i="38"/>
  <c r="V85" i="38"/>
  <c r="T85" i="38"/>
  <c r="S85" i="38"/>
  <c r="U93" i="38"/>
  <c r="S93" i="38"/>
  <c r="V93" i="38"/>
  <c r="T93" i="38"/>
  <c r="U98" i="38"/>
  <c r="T98" i="38"/>
  <c r="V98" i="38"/>
  <c r="S98" i="38"/>
  <c r="U102" i="38"/>
  <c r="T102" i="38"/>
  <c r="V102" i="38"/>
  <c r="S102" i="38"/>
  <c r="V17" i="38"/>
  <c r="V21" i="38"/>
  <c r="V25" i="38"/>
  <c r="V29" i="38"/>
  <c r="V33" i="38"/>
  <c r="V37" i="38"/>
  <c r="T15" i="38"/>
  <c r="T16" i="38"/>
  <c r="T17" i="38"/>
  <c r="T18" i="38"/>
  <c r="T19" i="38"/>
  <c r="T20" i="38"/>
  <c r="T21" i="38"/>
  <c r="T22" i="38"/>
  <c r="T23" i="38"/>
  <c r="T24" i="38"/>
  <c r="T25" i="38"/>
  <c r="T26" i="38"/>
  <c r="T27" i="38"/>
  <c r="T28" i="38"/>
  <c r="T29" i="38"/>
  <c r="T30" i="38"/>
  <c r="T31" i="38"/>
  <c r="T32" i="38"/>
  <c r="T33" i="38"/>
  <c r="T34" i="38"/>
  <c r="T35" i="38"/>
  <c r="T36" i="38"/>
  <c r="T37" i="38"/>
  <c r="T38" i="38"/>
  <c r="T39" i="38"/>
  <c r="T40" i="38"/>
  <c r="T41" i="38"/>
  <c r="T49" i="38"/>
  <c r="V52" i="38"/>
  <c r="U60" i="38"/>
  <c r="T60" i="38"/>
  <c r="T63" i="38"/>
  <c r="U69" i="38"/>
  <c r="V69" i="38"/>
  <c r="S69" i="38"/>
  <c r="V41" i="38"/>
  <c r="T42" i="38"/>
  <c r="S43" i="38"/>
  <c r="V45" i="38"/>
  <c r="T46" i="38"/>
  <c r="S47" i="38"/>
  <c r="V49" i="38"/>
  <c r="T50" i="38"/>
  <c r="T51" i="38"/>
  <c r="U53" i="38"/>
  <c r="S53" i="38"/>
  <c r="S55" i="38"/>
  <c r="V56" i="38"/>
  <c r="U59" i="38"/>
  <c r="V59" i="38"/>
  <c r="S60" i="38"/>
  <c r="V61" i="38"/>
  <c r="U64" i="38"/>
  <c r="T64" i="38"/>
  <c r="T65" i="38"/>
  <c r="T67" i="38"/>
  <c r="T69" i="38"/>
  <c r="T71" i="38"/>
  <c r="T68" i="38"/>
  <c r="T72" i="38"/>
  <c r="V75" i="38"/>
  <c r="T76" i="38"/>
  <c r="V79" i="38"/>
  <c r="T80" i="38"/>
  <c r="V83" i="38"/>
  <c r="T84" i="38"/>
  <c r="V87" i="38"/>
  <c r="T88" i="38"/>
  <c r="U92" i="38"/>
  <c r="T92" i="38"/>
  <c r="U91" i="38"/>
  <c r="V91" i="38"/>
  <c r="U95" i="38"/>
  <c r="T95" i="38"/>
  <c r="S95" i="38"/>
  <c r="U96" i="38"/>
  <c r="T96" i="38"/>
  <c r="U99" i="38"/>
  <c r="T99" i="38"/>
  <c r="S99" i="38"/>
  <c r="U100" i="38"/>
  <c r="T100" i="38"/>
  <c r="U103" i="38"/>
  <c r="T103" i="38"/>
  <c r="S103" i="38"/>
  <c r="U104" i="38"/>
  <c r="T104" i="38"/>
  <c r="S75" i="38"/>
  <c r="S79" i="38"/>
  <c r="S83" i="38"/>
  <c r="S87" i="38"/>
  <c r="U89" i="38"/>
  <c r="S89" i="38"/>
  <c r="S91" i="38"/>
  <c r="V95" i="38"/>
  <c r="S96" i="38"/>
  <c r="U106" i="38"/>
  <c r="T106" i="38"/>
  <c r="V106" i="38"/>
  <c r="U108" i="38"/>
  <c r="T108" i="38"/>
  <c r="V108" i="38"/>
  <c r="U110" i="38"/>
  <c r="T110" i="38"/>
  <c r="V110" i="38"/>
  <c r="U111" i="38"/>
  <c r="T111" i="38"/>
  <c r="S111" i="38"/>
  <c r="V111" i="38"/>
  <c r="U112" i="38"/>
  <c r="T112" i="38"/>
  <c r="S112" i="38"/>
  <c r="U113" i="38"/>
  <c r="T113" i="38"/>
  <c r="S113" i="38"/>
  <c r="U114" i="38"/>
  <c r="T114" i="38"/>
  <c r="S114" i="38"/>
  <c r="U105" i="38"/>
  <c r="T105" i="38"/>
  <c r="U107" i="38"/>
  <c r="T107" i="38"/>
  <c r="U109" i="38"/>
  <c r="T109" i="38"/>
  <c r="V112" i="38"/>
  <c r="V113" i="38"/>
  <c r="V114" i="38"/>
  <c r="S105" i="38"/>
  <c r="S107" i="38"/>
  <c r="S109" i="38"/>
  <c r="C8" i="9"/>
  <c r="C9" i="9"/>
  <c r="C10" i="9"/>
  <c r="C11" i="9"/>
  <c r="C12" i="9"/>
  <c r="C13" i="9"/>
  <c r="C14" i="9"/>
  <c r="C15" i="9"/>
  <c r="C16" i="9"/>
  <c r="C17" i="9"/>
  <c r="C18" i="9"/>
  <c r="C19" i="9"/>
  <c r="C20" i="9"/>
  <c r="C21" i="9"/>
  <c r="C22" i="9"/>
  <c r="C23" i="9"/>
  <c r="C24" i="9"/>
  <c r="C25" i="9"/>
  <c r="C26" i="9"/>
  <c r="C27" i="9"/>
  <c r="C28" i="9"/>
  <c r="C29" i="9"/>
  <c r="C30" i="9"/>
  <c r="C31" i="9"/>
  <c r="B15" i="4"/>
  <c r="B16" i="4"/>
  <c r="A13" i="19"/>
  <c r="A12" i="19"/>
  <c r="A11" i="19"/>
  <c r="A10" i="19"/>
  <c r="A9" i="19"/>
  <c r="I32" i="37"/>
  <c r="C13" i="19" s="1"/>
  <c r="H32" i="37"/>
  <c r="G32" i="37"/>
  <c r="B13" i="19" s="1"/>
  <c r="K31" i="37"/>
  <c r="J31" i="37"/>
  <c r="K30" i="37"/>
  <c r="J30" i="37"/>
  <c r="K29" i="37"/>
  <c r="J29" i="37"/>
  <c r="K28" i="37"/>
  <c r="J28" i="37"/>
  <c r="K27" i="37"/>
  <c r="J27" i="37"/>
  <c r="K26" i="37"/>
  <c r="J26" i="37"/>
  <c r="K25" i="37"/>
  <c r="J25" i="37"/>
  <c r="K24" i="37"/>
  <c r="J24" i="37"/>
  <c r="K23" i="37"/>
  <c r="J23" i="37"/>
  <c r="K22" i="37"/>
  <c r="J22" i="37"/>
  <c r="K21" i="37"/>
  <c r="J21" i="37"/>
  <c r="K20" i="37"/>
  <c r="J20" i="37"/>
  <c r="K19" i="37"/>
  <c r="J19" i="37"/>
  <c r="K18" i="37"/>
  <c r="J18" i="37"/>
  <c r="K17" i="37"/>
  <c r="J17" i="37"/>
  <c r="K16" i="37"/>
  <c r="J16" i="37"/>
  <c r="K15" i="37"/>
  <c r="J15" i="37"/>
  <c r="K14" i="37"/>
  <c r="J14" i="37"/>
  <c r="K13" i="37"/>
  <c r="J13" i="37"/>
  <c r="K12" i="37"/>
  <c r="J12" i="37"/>
  <c r="K11" i="37"/>
  <c r="J11" i="37"/>
  <c r="K10" i="37"/>
  <c r="J10" i="37"/>
  <c r="K9" i="37"/>
  <c r="J9" i="37"/>
  <c r="K8" i="37"/>
  <c r="J8" i="37"/>
  <c r="K7" i="37"/>
  <c r="J7" i="37"/>
  <c r="I32" i="36"/>
  <c r="C12" i="19" s="1"/>
  <c r="H32" i="36"/>
  <c r="G32" i="36"/>
  <c r="B12" i="19" s="1"/>
  <c r="K31" i="36"/>
  <c r="J31" i="36"/>
  <c r="K30" i="36"/>
  <c r="J30" i="36"/>
  <c r="K29" i="36"/>
  <c r="J29" i="36"/>
  <c r="K28" i="36"/>
  <c r="J28" i="36"/>
  <c r="K27" i="36"/>
  <c r="J27" i="36"/>
  <c r="K26" i="36"/>
  <c r="J26" i="36"/>
  <c r="K25" i="36"/>
  <c r="J25" i="36"/>
  <c r="K24" i="36"/>
  <c r="J24" i="36"/>
  <c r="K23" i="36"/>
  <c r="J23" i="36"/>
  <c r="K22" i="36"/>
  <c r="J22" i="36"/>
  <c r="K21" i="36"/>
  <c r="J21" i="36"/>
  <c r="K20" i="36"/>
  <c r="J20" i="36"/>
  <c r="K19" i="36"/>
  <c r="J19" i="36"/>
  <c r="K18" i="36"/>
  <c r="J18" i="36"/>
  <c r="K17" i="36"/>
  <c r="J17" i="36"/>
  <c r="K16" i="36"/>
  <c r="J16" i="36"/>
  <c r="K15" i="36"/>
  <c r="J15" i="36"/>
  <c r="K14" i="36"/>
  <c r="J14" i="36"/>
  <c r="K13" i="36"/>
  <c r="J13" i="36"/>
  <c r="K12" i="36"/>
  <c r="J12" i="36"/>
  <c r="K11" i="36"/>
  <c r="J11" i="36"/>
  <c r="K10" i="36"/>
  <c r="J10" i="36"/>
  <c r="K9" i="36"/>
  <c r="J9" i="36"/>
  <c r="K8" i="36"/>
  <c r="J8" i="36"/>
  <c r="K7" i="36"/>
  <c r="J7" i="36"/>
  <c r="I32" i="35"/>
  <c r="C11" i="19" s="1"/>
  <c r="H32" i="35"/>
  <c r="G32" i="35"/>
  <c r="B11" i="19" s="1"/>
  <c r="K31" i="35"/>
  <c r="J31" i="35"/>
  <c r="K30" i="35"/>
  <c r="J30" i="35"/>
  <c r="K29" i="35"/>
  <c r="J29" i="35"/>
  <c r="K28" i="35"/>
  <c r="J28" i="35"/>
  <c r="K27" i="35"/>
  <c r="J27" i="35"/>
  <c r="K26" i="35"/>
  <c r="J26" i="35"/>
  <c r="K25" i="35"/>
  <c r="J25" i="35"/>
  <c r="K24" i="35"/>
  <c r="J24" i="35"/>
  <c r="K23" i="35"/>
  <c r="J23" i="35"/>
  <c r="K22" i="35"/>
  <c r="J22" i="35"/>
  <c r="K21" i="35"/>
  <c r="J21" i="35"/>
  <c r="K20" i="35"/>
  <c r="J20" i="35"/>
  <c r="K19" i="35"/>
  <c r="J19" i="35"/>
  <c r="K18" i="35"/>
  <c r="J18" i="35"/>
  <c r="K17" i="35"/>
  <c r="J17" i="35"/>
  <c r="K16" i="35"/>
  <c r="J16" i="35"/>
  <c r="K15" i="35"/>
  <c r="J15" i="35"/>
  <c r="K14" i="35"/>
  <c r="J14" i="35"/>
  <c r="K13" i="35"/>
  <c r="J13" i="35"/>
  <c r="K12" i="35"/>
  <c r="J12" i="35"/>
  <c r="K11" i="35"/>
  <c r="J11" i="35"/>
  <c r="K10" i="35"/>
  <c r="J10" i="35"/>
  <c r="K9" i="35"/>
  <c r="J9" i="35"/>
  <c r="K8" i="35"/>
  <c r="J8" i="35"/>
  <c r="K7" i="35"/>
  <c r="J7" i="35"/>
  <c r="I32" i="34"/>
  <c r="C10" i="19" s="1"/>
  <c r="H32" i="34"/>
  <c r="G32" i="34"/>
  <c r="B10" i="19" s="1"/>
  <c r="K31" i="34"/>
  <c r="J31" i="34"/>
  <c r="K30" i="34"/>
  <c r="J30" i="34"/>
  <c r="K29" i="34"/>
  <c r="J29" i="34"/>
  <c r="K28" i="34"/>
  <c r="J28" i="34"/>
  <c r="K27" i="34"/>
  <c r="J27" i="34"/>
  <c r="K26" i="34"/>
  <c r="J26" i="34"/>
  <c r="K25" i="34"/>
  <c r="J25" i="34"/>
  <c r="K24" i="34"/>
  <c r="J24" i="34"/>
  <c r="K23" i="34"/>
  <c r="J23" i="34"/>
  <c r="K22" i="34"/>
  <c r="J22" i="34"/>
  <c r="K21" i="34"/>
  <c r="J21" i="34"/>
  <c r="K20" i="34"/>
  <c r="J20" i="34"/>
  <c r="K19" i="34"/>
  <c r="J19" i="34"/>
  <c r="K18" i="34"/>
  <c r="J18" i="34"/>
  <c r="K17" i="34"/>
  <c r="J17" i="34"/>
  <c r="K16" i="34"/>
  <c r="J16" i="34"/>
  <c r="K15" i="34"/>
  <c r="J15" i="34"/>
  <c r="K14" i="34"/>
  <c r="J14" i="34"/>
  <c r="K13" i="34"/>
  <c r="J13" i="34"/>
  <c r="K12" i="34"/>
  <c r="J12" i="34"/>
  <c r="K11" i="34"/>
  <c r="J11" i="34"/>
  <c r="K10" i="34"/>
  <c r="J10" i="34"/>
  <c r="K9" i="34"/>
  <c r="J9" i="34"/>
  <c r="K8" i="34"/>
  <c r="J8" i="34"/>
  <c r="K7" i="34"/>
  <c r="J7" i="34"/>
  <c r="AA10" i="12"/>
  <c r="Z10" i="12"/>
  <c r="AA10" i="32"/>
  <c r="Z10" i="32"/>
  <c r="N35" i="32"/>
  <c r="C2" i="36" s="1"/>
  <c r="Z26" i="32"/>
  <c r="Z25" i="32"/>
  <c r="Z22" i="32"/>
  <c r="Z21" i="32"/>
  <c r="Z20" i="32"/>
  <c r="Z19" i="32"/>
  <c r="AA18" i="32"/>
  <c r="Z18" i="32"/>
  <c r="Z17" i="32"/>
  <c r="Z14" i="32"/>
  <c r="Z13" i="32"/>
  <c r="Z9" i="32"/>
  <c r="A1" i="32"/>
  <c r="B17" i="4"/>
  <c r="C2" i="34" l="1"/>
  <c r="C2" i="35"/>
  <c r="C2" i="37"/>
  <c r="B4" i="19"/>
  <c r="C2" i="17"/>
  <c r="U115" i="38"/>
  <c r="T115" i="38"/>
  <c r="V115" i="38"/>
  <c r="K32" i="35"/>
  <c r="K32" i="37"/>
  <c r="J32" i="36"/>
  <c r="K32" i="34"/>
  <c r="J32" i="34"/>
  <c r="J32" i="35"/>
  <c r="J32" i="37"/>
  <c r="K32" i="36"/>
  <c r="Z14" i="12"/>
  <c r="Z17" i="12"/>
  <c r="Z18" i="12"/>
  <c r="Z19" i="12"/>
  <c r="Z20" i="12"/>
  <c r="P30" i="27" l="1"/>
  <c r="P29" i="27"/>
  <c r="P7" i="27"/>
  <c r="P8" i="27"/>
  <c r="P9" i="27"/>
  <c r="P10" i="27"/>
  <c r="P11" i="27"/>
  <c r="P12" i="27"/>
  <c r="P13" i="27"/>
  <c r="P14" i="27"/>
  <c r="P15" i="27"/>
  <c r="P16" i="27"/>
  <c r="P17" i="27"/>
  <c r="P18" i="27"/>
  <c r="P19" i="27"/>
  <c r="P20" i="27"/>
  <c r="P21" i="27"/>
  <c r="P22" i="27"/>
  <c r="P23" i="27"/>
  <c r="P24" i="27"/>
  <c r="P25" i="27"/>
  <c r="P26" i="27"/>
  <c r="P27" i="27"/>
  <c r="P28" i="27"/>
  <c r="P6" i="27"/>
  <c r="P7" i="21"/>
  <c r="P8" i="21"/>
  <c r="P9" i="21"/>
  <c r="P10" i="21"/>
  <c r="P11" i="21"/>
  <c r="P12" i="21"/>
  <c r="P13" i="21"/>
  <c r="P14" i="21"/>
  <c r="P15" i="21"/>
  <c r="P16" i="21"/>
  <c r="P17" i="21"/>
  <c r="P18" i="21"/>
  <c r="P19" i="21"/>
  <c r="P20" i="21"/>
  <c r="P21" i="21"/>
  <c r="P22" i="21"/>
  <c r="P23" i="21"/>
  <c r="P24" i="21"/>
  <c r="P25" i="21"/>
  <c r="P26" i="21"/>
  <c r="P27" i="21"/>
  <c r="P28" i="21"/>
  <c r="P29" i="21"/>
  <c r="P30" i="21"/>
  <c r="P6" i="21"/>
  <c r="I21" i="30"/>
  <c r="H19" i="30"/>
  <c r="G19" i="30"/>
  <c r="F19" i="30"/>
  <c r="E19" i="30"/>
  <c r="D19" i="30"/>
  <c r="C19" i="30"/>
  <c r="I17" i="30"/>
  <c r="I15" i="30"/>
  <c r="I14" i="30"/>
  <c r="I13" i="30"/>
  <c r="I12" i="30"/>
  <c r="I11" i="30"/>
  <c r="I10" i="30"/>
  <c r="I9" i="30"/>
  <c r="I8" i="30"/>
  <c r="I21" i="29"/>
  <c r="D19" i="29"/>
  <c r="E19" i="29"/>
  <c r="F19" i="29"/>
  <c r="G19" i="29"/>
  <c r="H19" i="29"/>
  <c r="C19" i="29"/>
  <c r="I17" i="29"/>
  <c r="I9" i="29"/>
  <c r="I10" i="29"/>
  <c r="I11" i="29"/>
  <c r="I12" i="29"/>
  <c r="I13" i="29"/>
  <c r="I14" i="29"/>
  <c r="I15" i="29"/>
  <c r="I8" i="29"/>
  <c r="P29" i="28"/>
  <c r="P28" i="28"/>
  <c r="P27" i="28"/>
  <c r="P26" i="28"/>
  <c r="P25" i="28"/>
  <c r="P24" i="28"/>
  <c r="P23" i="28"/>
  <c r="P22" i="28"/>
  <c r="P21" i="28"/>
  <c r="P11" i="28"/>
  <c r="P10" i="28"/>
  <c r="P9" i="28"/>
  <c r="P8" i="28"/>
  <c r="P7" i="28"/>
  <c r="P6" i="28"/>
  <c r="P29" i="22"/>
  <c r="P28" i="22"/>
  <c r="P27" i="22"/>
  <c r="P26" i="22"/>
  <c r="P25" i="22"/>
  <c r="P24" i="22"/>
  <c r="P23" i="22"/>
  <c r="P22" i="22"/>
  <c r="P21" i="22"/>
  <c r="P11" i="22"/>
  <c r="P10" i="22"/>
  <c r="P9" i="22"/>
  <c r="P8" i="22"/>
  <c r="P7" i="22"/>
  <c r="P6" i="22"/>
  <c r="I19" i="30" l="1"/>
  <c r="K21" i="30" s="1"/>
  <c r="I19" i="29"/>
  <c r="K21" i="29" s="1"/>
  <c r="C54" i="20"/>
  <c r="B54" i="20"/>
  <c r="K31" i="17"/>
  <c r="J31" i="17"/>
  <c r="K30" i="17"/>
  <c r="J30" i="17"/>
  <c r="K29" i="17"/>
  <c r="J29" i="17"/>
  <c r="K28" i="17"/>
  <c r="J28" i="17"/>
  <c r="K27" i="17"/>
  <c r="J27" i="17"/>
  <c r="K26" i="17"/>
  <c r="J26" i="17"/>
  <c r="K25" i="17"/>
  <c r="J25" i="17"/>
  <c r="K24" i="17"/>
  <c r="J24" i="17"/>
  <c r="K23" i="17"/>
  <c r="J23" i="17"/>
  <c r="K22" i="17"/>
  <c r="J22" i="17"/>
  <c r="K21" i="17"/>
  <c r="J21" i="17"/>
  <c r="K20" i="17"/>
  <c r="J20" i="17"/>
  <c r="K19" i="17"/>
  <c r="J19" i="17"/>
  <c r="K18" i="17"/>
  <c r="J18" i="17"/>
  <c r="K17" i="17"/>
  <c r="J17" i="17"/>
  <c r="K16" i="17"/>
  <c r="J16" i="17"/>
  <c r="K15" i="17"/>
  <c r="J15" i="17"/>
  <c r="K14" i="17"/>
  <c r="J14" i="17"/>
  <c r="K13" i="17"/>
  <c r="J13" i="17"/>
  <c r="K12" i="17"/>
  <c r="J12" i="17"/>
  <c r="K11" i="17"/>
  <c r="J11" i="17"/>
  <c r="K10" i="17"/>
  <c r="J10" i="17"/>
  <c r="K9" i="17"/>
  <c r="J9" i="17"/>
  <c r="K8" i="17"/>
  <c r="J8" i="17"/>
  <c r="K7" i="17"/>
  <c r="J7" i="17"/>
  <c r="I32" i="17"/>
  <c r="C9" i="19" s="1"/>
  <c r="C43" i="19" s="1"/>
  <c r="J32" i="17" l="1"/>
  <c r="K32" i="17"/>
  <c r="G32" i="17"/>
  <c r="B9" i="19" s="1"/>
  <c r="B43" i="19" s="1"/>
  <c r="H32" i="17"/>
  <c r="R15" i="4"/>
  <c r="V15" i="4" s="1"/>
  <c r="R17" i="4"/>
  <c r="S17" i="4" s="1"/>
  <c r="R18" i="4"/>
  <c r="S18" i="4" s="1"/>
  <c r="R19" i="4"/>
  <c r="T19" i="4" s="1"/>
  <c r="R20" i="4"/>
  <c r="S20" i="4" s="1"/>
  <c r="R21" i="4"/>
  <c r="S21" i="4" s="1"/>
  <c r="R22" i="4"/>
  <c r="U22" i="4" s="1"/>
  <c r="R23" i="4"/>
  <c r="T23" i="4" s="1"/>
  <c r="R24" i="4"/>
  <c r="S24" i="4" s="1"/>
  <c r="R25" i="4"/>
  <c r="S25" i="4" s="1"/>
  <c r="R26" i="4"/>
  <c r="S26" i="4" s="1"/>
  <c r="R27" i="4"/>
  <c r="T27" i="4" s="1"/>
  <c r="R28" i="4"/>
  <c r="S28" i="4" s="1"/>
  <c r="R29" i="4"/>
  <c r="S29" i="4" s="1"/>
  <c r="R30" i="4"/>
  <c r="S30" i="4" s="1"/>
  <c r="R31" i="4"/>
  <c r="T31" i="4" s="1"/>
  <c r="R32" i="4"/>
  <c r="S32" i="4" s="1"/>
  <c r="R33" i="4"/>
  <c r="S33" i="4" s="1"/>
  <c r="R34" i="4"/>
  <c r="S34" i="4" s="1"/>
  <c r="R35" i="4"/>
  <c r="T35" i="4" s="1"/>
  <c r="R36" i="4"/>
  <c r="S36" i="4" s="1"/>
  <c r="R37" i="4"/>
  <c r="S37" i="4" s="1"/>
  <c r="R38" i="4"/>
  <c r="U38" i="4" s="1"/>
  <c r="R39" i="4"/>
  <c r="T39" i="4" s="1"/>
  <c r="R40" i="4"/>
  <c r="S40" i="4" s="1"/>
  <c r="R41" i="4"/>
  <c r="S41" i="4" s="1"/>
  <c r="R42" i="4"/>
  <c r="S42" i="4" s="1"/>
  <c r="R43" i="4"/>
  <c r="T43" i="4" s="1"/>
  <c r="R44" i="4"/>
  <c r="S44" i="4" s="1"/>
  <c r="R45" i="4"/>
  <c r="S45" i="4" s="1"/>
  <c r="R46" i="4"/>
  <c r="S46" i="4" s="1"/>
  <c r="R47" i="4"/>
  <c r="T47" i="4" s="1"/>
  <c r="R48" i="4"/>
  <c r="S48" i="4" s="1"/>
  <c r="R49" i="4"/>
  <c r="S49" i="4" s="1"/>
  <c r="R50" i="4"/>
  <c r="S50" i="4" s="1"/>
  <c r="R51" i="4"/>
  <c r="T51" i="4" s="1"/>
  <c r="R52" i="4"/>
  <c r="S52" i="4" s="1"/>
  <c r="R53" i="4"/>
  <c r="S53" i="4" s="1"/>
  <c r="R54" i="4"/>
  <c r="U54" i="4" s="1"/>
  <c r="R55" i="4"/>
  <c r="T55" i="4" s="1"/>
  <c r="R56" i="4"/>
  <c r="S56" i="4" s="1"/>
  <c r="R57" i="4"/>
  <c r="S57" i="4" s="1"/>
  <c r="R58" i="4"/>
  <c r="S58" i="4" s="1"/>
  <c r="R59" i="4"/>
  <c r="T59" i="4" s="1"/>
  <c r="R60" i="4"/>
  <c r="S60" i="4" s="1"/>
  <c r="R61" i="4"/>
  <c r="S61" i="4" s="1"/>
  <c r="R62" i="4"/>
  <c r="S62" i="4" s="1"/>
  <c r="R63" i="4"/>
  <c r="T63" i="4" s="1"/>
  <c r="R64" i="4"/>
  <c r="S64" i="4" s="1"/>
  <c r="R65" i="4"/>
  <c r="S65" i="4" s="1"/>
  <c r="R66" i="4"/>
  <c r="S66" i="4" s="1"/>
  <c r="R67" i="4"/>
  <c r="T67" i="4" s="1"/>
  <c r="R68" i="4"/>
  <c r="S68" i="4" s="1"/>
  <c r="R69" i="4"/>
  <c r="S69" i="4" s="1"/>
  <c r="R70" i="4"/>
  <c r="U70" i="4" s="1"/>
  <c r="R71" i="4"/>
  <c r="T71" i="4" s="1"/>
  <c r="R72" i="4"/>
  <c r="S72" i="4" s="1"/>
  <c r="R73" i="4"/>
  <c r="S73" i="4" s="1"/>
  <c r="R74" i="4"/>
  <c r="S74" i="4" s="1"/>
  <c r="R75" i="4"/>
  <c r="T75" i="4" s="1"/>
  <c r="R76" i="4"/>
  <c r="S76" i="4" s="1"/>
  <c r="R77" i="4"/>
  <c r="S77" i="4" s="1"/>
  <c r="R78" i="4"/>
  <c r="S78" i="4" s="1"/>
  <c r="R79" i="4"/>
  <c r="T79" i="4" s="1"/>
  <c r="R80" i="4"/>
  <c r="S80" i="4" s="1"/>
  <c r="R81" i="4"/>
  <c r="S81" i="4" s="1"/>
  <c r="R82" i="4"/>
  <c r="S82" i="4" s="1"/>
  <c r="R83" i="4"/>
  <c r="T83" i="4" s="1"/>
  <c r="R84" i="4"/>
  <c r="S84" i="4" s="1"/>
  <c r="R85" i="4"/>
  <c r="S85" i="4" s="1"/>
  <c r="R86" i="4"/>
  <c r="U86" i="4" s="1"/>
  <c r="R87" i="4"/>
  <c r="T87" i="4" s="1"/>
  <c r="R88" i="4"/>
  <c r="S88" i="4" s="1"/>
  <c r="R89" i="4"/>
  <c r="S89" i="4" s="1"/>
  <c r="R90" i="4"/>
  <c r="S90" i="4" s="1"/>
  <c r="R91" i="4"/>
  <c r="T91" i="4" s="1"/>
  <c r="R92" i="4"/>
  <c r="S92" i="4" s="1"/>
  <c r="R93" i="4"/>
  <c r="S93" i="4" s="1"/>
  <c r="R94" i="4"/>
  <c r="S94" i="4" s="1"/>
  <c r="R95" i="4"/>
  <c r="T95" i="4" s="1"/>
  <c r="R96" i="4"/>
  <c r="S96" i="4" s="1"/>
  <c r="R97" i="4"/>
  <c r="S97" i="4" s="1"/>
  <c r="R98" i="4"/>
  <c r="S98" i="4" s="1"/>
  <c r="R99" i="4"/>
  <c r="T99" i="4" s="1"/>
  <c r="R100" i="4"/>
  <c r="S100" i="4" s="1"/>
  <c r="R101" i="4"/>
  <c r="S101" i="4" s="1"/>
  <c r="R102" i="4"/>
  <c r="U102" i="4" s="1"/>
  <c r="R103" i="4"/>
  <c r="T103" i="4" s="1"/>
  <c r="R104" i="4"/>
  <c r="S104" i="4" s="1"/>
  <c r="R105" i="4"/>
  <c r="S105" i="4" s="1"/>
  <c r="R106" i="4"/>
  <c r="S106" i="4" s="1"/>
  <c r="R107" i="4"/>
  <c r="T107" i="4" s="1"/>
  <c r="R108" i="4"/>
  <c r="S108" i="4" s="1"/>
  <c r="R109" i="4"/>
  <c r="S109" i="4" s="1"/>
  <c r="R110" i="4"/>
  <c r="S110" i="4" s="1"/>
  <c r="R111" i="4"/>
  <c r="T111" i="4" s="1"/>
  <c r="R112" i="4"/>
  <c r="S112" i="4" s="1"/>
  <c r="R113" i="4"/>
  <c r="S113" i="4" s="1"/>
  <c r="R114" i="4"/>
  <c r="S114" i="4" s="1"/>
  <c r="R16" i="4"/>
  <c r="U16" i="4" s="1"/>
  <c r="T53" i="4" l="1"/>
  <c r="V50" i="4"/>
  <c r="U97" i="4"/>
  <c r="S86" i="4"/>
  <c r="U30" i="4"/>
  <c r="T114" i="4"/>
  <c r="T82" i="4"/>
  <c r="V102" i="4"/>
  <c r="T102" i="4"/>
  <c r="U78" i="4"/>
  <c r="V114" i="4"/>
  <c r="U101" i="4"/>
  <c r="U98" i="4"/>
  <c r="S83" i="4"/>
  <c r="U62" i="4"/>
  <c r="V45" i="4"/>
  <c r="V42" i="4"/>
  <c r="S35" i="4"/>
  <c r="T21" i="4"/>
  <c r="V113" i="4"/>
  <c r="S95" i="4"/>
  <c r="T85" i="4"/>
  <c r="U18" i="4"/>
  <c r="V86" i="4"/>
  <c r="V85" i="4"/>
  <c r="V82" i="4"/>
  <c r="V61" i="4"/>
  <c r="V58" i="4"/>
  <c r="U46" i="4"/>
  <c r="T37" i="4"/>
  <c r="V29" i="4"/>
  <c r="V26" i="4"/>
  <c r="V111" i="4"/>
  <c r="V99" i="4"/>
  <c r="V97" i="4"/>
  <c r="V95" i="4"/>
  <c r="T86" i="4"/>
  <c r="U85" i="4"/>
  <c r="V83" i="4"/>
  <c r="U82" i="4"/>
  <c r="V77" i="4"/>
  <c r="V74" i="4"/>
  <c r="S51" i="4"/>
  <c r="V34" i="4"/>
  <c r="S19" i="4"/>
  <c r="U114" i="4"/>
  <c r="U113" i="4"/>
  <c r="V109" i="4"/>
  <c r="V106" i="4"/>
  <c r="S102" i="4"/>
  <c r="T101" i="4"/>
  <c r="S99" i="4"/>
  <c r="T98" i="4"/>
  <c r="V93" i="4"/>
  <c r="V90" i="4"/>
  <c r="V78" i="4"/>
  <c r="V70" i="4"/>
  <c r="V69" i="4"/>
  <c r="V66" i="4"/>
  <c r="V65" i="4"/>
  <c r="V62" i="4"/>
  <c r="V54" i="4"/>
  <c r="U53" i="4"/>
  <c r="V51" i="4"/>
  <c r="U50" i="4"/>
  <c r="V49" i="4"/>
  <c r="V46" i="4"/>
  <c r="V38" i="4"/>
  <c r="U37" i="4"/>
  <c r="V35" i="4"/>
  <c r="U34" i="4"/>
  <c r="V33" i="4"/>
  <c r="V30" i="4"/>
  <c r="V22" i="4"/>
  <c r="U21" i="4"/>
  <c r="V19" i="4"/>
  <c r="T18" i="4"/>
  <c r="V110" i="4"/>
  <c r="V94" i="4"/>
  <c r="V81" i="4"/>
  <c r="V79" i="4"/>
  <c r="T70" i="4"/>
  <c r="U69" i="4"/>
  <c r="V67" i="4"/>
  <c r="U66" i="4"/>
  <c r="U65" i="4"/>
  <c r="V63" i="4"/>
  <c r="T54" i="4"/>
  <c r="T50" i="4"/>
  <c r="U49" i="4"/>
  <c r="V47" i="4"/>
  <c r="T38" i="4"/>
  <c r="T34" i="4"/>
  <c r="U33" i="4"/>
  <c r="V31" i="4"/>
  <c r="T22" i="4"/>
  <c r="U110" i="4"/>
  <c r="V101" i="4"/>
  <c r="V98" i="4"/>
  <c r="U94" i="4"/>
  <c r="U81" i="4"/>
  <c r="S79" i="4"/>
  <c r="S70" i="4"/>
  <c r="T69" i="4"/>
  <c r="S67" i="4"/>
  <c r="T66" i="4"/>
  <c r="T65" i="4"/>
  <c r="S63" i="4"/>
  <c r="S54" i="4"/>
  <c r="T49" i="4"/>
  <c r="S47" i="4"/>
  <c r="S38" i="4"/>
  <c r="T33" i="4"/>
  <c r="S31" i="4"/>
  <c r="S22" i="4"/>
  <c r="T15" i="4"/>
  <c r="U15" i="4"/>
  <c r="S15" i="4"/>
  <c r="V16" i="4"/>
  <c r="S16" i="4"/>
  <c r="T113" i="4"/>
  <c r="S111" i="4"/>
  <c r="T110" i="4"/>
  <c r="U109" i="4"/>
  <c r="V107" i="4"/>
  <c r="U106" i="4"/>
  <c r="V105" i="4"/>
  <c r="T97" i="4"/>
  <c r="T94" i="4"/>
  <c r="U93" i="4"/>
  <c r="V91" i="4"/>
  <c r="U90" i="4"/>
  <c r="V89" i="4"/>
  <c r="T81" i="4"/>
  <c r="T78" i="4"/>
  <c r="U77" i="4"/>
  <c r="V75" i="4"/>
  <c r="U74" i="4"/>
  <c r="V73" i="4"/>
  <c r="T62" i="4"/>
  <c r="U61" i="4"/>
  <c r="V59" i="4"/>
  <c r="U58" i="4"/>
  <c r="V57" i="4"/>
  <c r="T46" i="4"/>
  <c r="U45" i="4"/>
  <c r="V43" i="4"/>
  <c r="U42" i="4"/>
  <c r="V41" i="4"/>
  <c r="T30" i="4"/>
  <c r="U29" i="4"/>
  <c r="V27" i="4"/>
  <c r="U26" i="4"/>
  <c r="V25" i="4"/>
  <c r="T109" i="4"/>
  <c r="S107" i="4"/>
  <c r="T106" i="4"/>
  <c r="U105" i="4"/>
  <c r="V103" i="4"/>
  <c r="T93" i="4"/>
  <c r="S91" i="4"/>
  <c r="T90" i="4"/>
  <c r="U89" i="4"/>
  <c r="V87" i="4"/>
  <c r="T77" i="4"/>
  <c r="S75" i="4"/>
  <c r="T74" i="4"/>
  <c r="U73" i="4"/>
  <c r="V71" i="4"/>
  <c r="T61" i="4"/>
  <c r="S59" i="4"/>
  <c r="T58" i="4"/>
  <c r="U57" i="4"/>
  <c r="V55" i="4"/>
  <c r="V53" i="4"/>
  <c r="T45" i="4"/>
  <c r="S43" i="4"/>
  <c r="T42" i="4"/>
  <c r="U41" i="4"/>
  <c r="V39" i="4"/>
  <c r="V37" i="4"/>
  <c r="T29" i="4"/>
  <c r="S27" i="4"/>
  <c r="T26" i="4"/>
  <c r="U25" i="4"/>
  <c r="V23" i="4"/>
  <c r="V21" i="4"/>
  <c r="V18" i="4"/>
  <c r="V17" i="4"/>
  <c r="T105" i="4"/>
  <c r="S103" i="4"/>
  <c r="T89" i="4"/>
  <c r="S87" i="4"/>
  <c r="T73" i="4"/>
  <c r="S71" i="4"/>
  <c r="T57" i="4"/>
  <c r="S55" i="4"/>
  <c r="T41" i="4"/>
  <c r="S39" i="4"/>
  <c r="T25" i="4"/>
  <c r="S23" i="4"/>
  <c r="U17" i="4"/>
  <c r="V112" i="4"/>
  <c r="V100" i="4"/>
  <c r="V88" i="4"/>
  <c r="V76" i="4"/>
  <c r="V64" i="4"/>
  <c r="V44" i="4"/>
  <c r="V40" i="4"/>
  <c r="V20" i="4"/>
  <c r="U112" i="4"/>
  <c r="U108" i="4"/>
  <c r="U104" i="4"/>
  <c r="U100" i="4"/>
  <c r="U96" i="4"/>
  <c r="U92" i="4"/>
  <c r="U88" i="4"/>
  <c r="U84" i="4"/>
  <c r="U80" i="4"/>
  <c r="U76" i="4"/>
  <c r="U72" i="4"/>
  <c r="U68" i="4"/>
  <c r="U64" i="4"/>
  <c r="U60" i="4"/>
  <c r="U56" i="4"/>
  <c r="U52" i="4"/>
  <c r="U48" i="4"/>
  <c r="U44" i="4"/>
  <c r="U40" i="4"/>
  <c r="U36" i="4"/>
  <c r="U32" i="4"/>
  <c r="U28" i="4"/>
  <c r="U24" i="4"/>
  <c r="U20" i="4"/>
  <c r="T17" i="4"/>
  <c r="V104" i="4"/>
  <c r="V92" i="4"/>
  <c r="V80" i="4"/>
  <c r="V68" i="4"/>
  <c r="V56" i="4"/>
  <c r="V52" i="4"/>
  <c r="V32" i="4"/>
  <c r="V28" i="4"/>
  <c r="T112" i="4"/>
  <c r="U111" i="4"/>
  <c r="T108" i="4"/>
  <c r="U107" i="4"/>
  <c r="T104" i="4"/>
  <c r="U103" i="4"/>
  <c r="T100" i="4"/>
  <c r="U99" i="4"/>
  <c r="T96" i="4"/>
  <c r="U95" i="4"/>
  <c r="T92" i="4"/>
  <c r="U91" i="4"/>
  <c r="T88" i="4"/>
  <c r="U87" i="4"/>
  <c r="T84" i="4"/>
  <c r="U83" i="4"/>
  <c r="T80" i="4"/>
  <c r="U79" i="4"/>
  <c r="T76" i="4"/>
  <c r="U75" i="4"/>
  <c r="T72" i="4"/>
  <c r="U71" i="4"/>
  <c r="T68" i="4"/>
  <c r="U67" i="4"/>
  <c r="T64" i="4"/>
  <c r="U63" i="4"/>
  <c r="T60" i="4"/>
  <c r="U59" i="4"/>
  <c r="T56" i="4"/>
  <c r="U55" i="4"/>
  <c r="T52" i="4"/>
  <c r="U51" i="4"/>
  <c r="T48" i="4"/>
  <c r="U47" i="4"/>
  <c r="T44" i="4"/>
  <c r="U43" i="4"/>
  <c r="T40" i="4"/>
  <c r="U39" i="4"/>
  <c r="T36" i="4"/>
  <c r="U35" i="4"/>
  <c r="T32" i="4"/>
  <c r="U31" i="4"/>
  <c r="T28" i="4"/>
  <c r="U27" i="4"/>
  <c r="T24" i="4"/>
  <c r="U23" i="4"/>
  <c r="T20" i="4"/>
  <c r="U19" i="4"/>
  <c r="V108" i="4"/>
  <c r="V96" i="4"/>
  <c r="V84" i="4"/>
  <c r="V72" i="4"/>
  <c r="V60" i="4"/>
  <c r="V48" i="4"/>
  <c r="V36" i="4"/>
  <c r="V24" i="4"/>
  <c r="T16" i="4"/>
  <c r="K31" i="15"/>
  <c r="J31" i="15"/>
  <c r="I31" i="15"/>
  <c r="H31" i="15"/>
  <c r="G31" i="15"/>
  <c r="F31" i="15"/>
  <c r="E31" i="15"/>
  <c r="D31" i="15"/>
  <c r="K30" i="15"/>
  <c r="J30" i="15"/>
  <c r="I30" i="15"/>
  <c r="H30" i="15"/>
  <c r="G30" i="15"/>
  <c r="F30" i="15"/>
  <c r="E30" i="15"/>
  <c r="D30" i="15"/>
  <c r="K29" i="15"/>
  <c r="J29" i="15"/>
  <c r="I29" i="15"/>
  <c r="H29" i="15"/>
  <c r="G29" i="15"/>
  <c r="F29" i="15"/>
  <c r="E29" i="15"/>
  <c r="D29" i="15"/>
  <c r="K28" i="15"/>
  <c r="J28" i="15"/>
  <c r="I28" i="15"/>
  <c r="H28" i="15"/>
  <c r="G28" i="15"/>
  <c r="F28" i="15"/>
  <c r="E28" i="15"/>
  <c r="D28" i="15"/>
  <c r="K27" i="15"/>
  <c r="J27" i="15"/>
  <c r="I27" i="15"/>
  <c r="H27" i="15"/>
  <c r="G27" i="15"/>
  <c r="F27" i="15"/>
  <c r="E27" i="15"/>
  <c r="D27" i="15"/>
  <c r="K26" i="15"/>
  <c r="J26" i="15"/>
  <c r="I26" i="15"/>
  <c r="H26" i="15"/>
  <c r="G26" i="15"/>
  <c r="F26" i="15"/>
  <c r="E26" i="15"/>
  <c r="D26" i="15"/>
  <c r="K25" i="15"/>
  <c r="J25" i="15"/>
  <c r="I25" i="15"/>
  <c r="H25" i="15"/>
  <c r="G25" i="15"/>
  <c r="F25" i="15"/>
  <c r="E25" i="15"/>
  <c r="D25" i="15"/>
  <c r="K24" i="15"/>
  <c r="J24" i="15"/>
  <c r="I24" i="15"/>
  <c r="H24" i="15"/>
  <c r="G24" i="15"/>
  <c r="F24" i="15"/>
  <c r="E24" i="15"/>
  <c r="D24" i="15"/>
  <c r="K23" i="15"/>
  <c r="J23" i="15"/>
  <c r="I23" i="15"/>
  <c r="H23" i="15"/>
  <c r="G23" i="15"/>
  <c r="F23" i="15"/>
  <c r="E23" i="15"/>
  <c r="D23" i="15"/>
  <c r="K22" i="15"/>
  <c r="J22" i="15"/>
  <c r="I22" i="15"/>
  <c r="H22" i="15"/>
  <c r="G22" i="15"/>
  <c r="F22" i="15"/>
  <c r="E22" i="15"/>
  <c r="D22" i="15"/>
  <c r="K21" i="15"/>
  <c r="J21" i="15"/>
  <c r="I21" i="15"/>
  <c r="H21" i="15"/>
  <c r="G21" i="15"/>
  <c r="F21" i="15"/>
  <c r="E21" i="15"/>
  <c r="D21" i="15"/>
  <c r="K20" i="15"/>
  <c r="J20" i="15"/>
  <c r="I20" i="15"/>
  <c r="H20" i="15"/>
  <c r="G20" i="15"/>
  <c r="F20" i="15"/>
  <c r="E20" i="15"/>
  <c r="D20" i="15"/>
  <c r="K19" i="15"/>
  <c r="J19" i="15"/>
  <c r="I19" i="15"/>
  <c r="H19" i="15"/>
  <c r="G19" i="15"/>
  <c r="F19" i="15"/>
  <c r="E19" i="15"/>
  <c r="D19" i="15"/>
  <c r="K18" i="15"/>
  <c r="J18" i="15"/>
  <c r="I18" i="15"/>
  <c r="H18" i="15"/>
  <c r="G18" i="15"/>
  <c r="F18" i="15"/>
  <c r="E18" i="15"/>
  <c r="D18" i="15"/>
  <c r="K17" i="15"/>
  <c r="J17" i="15"/>
  <c r="I17" i="15"/>
  <c r="H17" i="15"/>
  <c r="G17" i="15"/>
  <c r="F17" i="15"/>
  <c r="E17" i="15"/>
  <c r="D17" i="15"/>
  <c r="K16" i="15"/>
  <c r="J16" i="15"/>
  <c r="I16" i="15"/>
  <c r="H16" i="15"/>
  <c r="G16" i="15"/>
  <c r="F16" i="15"/>
  <c r="E16" i="15"/>
  <c r="D16" i="15"/>
  <c r="K15" i="15"/>
  <c r="J15" i="15"/>
  <c r="I15" i="15"/>
  <c r="H15" i="15"/>
  <c r="G15" i="15"/>
  <c r="F15" i="15"/>
  <c r="E15" i="15"/>
  <c r="D15" i="15"/>
  <c r="K14" i="15"/>
  <c r="J14" i="15"/>
  <c r="I14" i="15"/>
  <c r="H14" i="15"/>
  <c r="G14" i="15"/>
  <c r="F14" i="15"/>
  <c r="E14" i="15"/>
  <c r="D14" i="15"/>
  <c r="K13" i="15"/>
  <c r="J13" i="15"/>
  <c r="I13" i="15"/>
  <c r="H13" i="15"/>
  <c r="G13" i="15"/>
  <c r="F13" i="15"/>
  <c r="E13" i="15"/>
  <c r="D13" i="15"/>
  <c r="K12" i="15"/>
  <c r="J12" i="15"/>
  <c r="I12" i="15"/>
  <c r="H12" i="15"/>
  <c r="G12" i="15"/>
  <c r="F12" i="15"/>
  <c r="E12" i="15"/>
  <c r="D12" i="15"/>
  <c r="K11" i="15"/>
  <c r="J11" i="15"/>
  <c r="I11" i="15"/>
  <c r="H11" i="15"/>
  <c r="G11" i="15"/>
  <c r="F11" i="15"/>
  <c r="E11" i="15"/>
  <c r="D11" i="15"/>
  <c r="K10" i="15"/>
  <c r="J10" i="15"/>
  <c r="I10" i="15"/>
  <c r="H10" i="15"/>
  <c r="G10" i="15"/>
  <c r="F10" i="15"/>
  <c r="E10" i="15"/>
  <c r="D10" i="15"/>
  <c r="K9" i="15"/>
  <c r="J9" i="15"/>
  <c r="I9" i="15"/>
  <c r="H9" i="15"/>
  <c r="G9" i="15"/>
  <c r="F9" i="15"/>
  <c r="E9" i="15"/>
  <c r="D9" i="15"/>
  <c r="K8" i="15"/>
  <c r="J8" i="15"/>
  <c r="I8" i="15"/>
  <c r="H8" i="15"/>
  <c r="G8" i="15"/>
  <c r="F8" i="15"/>
  <c r="E8" i="15"/>
  <c r="D8" i="15"/>
  <c r="K7" i="15"/>
  <c r="J7" i="15"/>
  <c r="I7" i="15"/>
  <c r="I32" i="15" s="1"/>
  <c r="H7" i="15"/>
  <c r="H32" i="15" s="1"/>
  <c r="G7" i="15"/>
  <c r="F7" i="15"/>
  <c r="E7" i="15"/>
  <c r="D7" i="15"/>
  <c r="C2" i="15"/>
  <c r="B23" i="4"/>
  <c r="B114" i="4"/>
  <c r="Z25" i="12"/>
  <c r="G7" i="9"/>
  <c r="H7" i="9"/>
  <c r="I7" i="9"/>
  <c r="G8" i="9"/>
  <c r="H8" i="9"/>
  <c r="I8" i="9"/>
  <c r="G9" i="9"/>
  <c r="H9" i="9"/>
  <c r="I9" i="9"/>
  <c r="G10" i="9"/>
  <c r="H10" i="9"/>
  <c r="I10" i="9"/>
  <c r="G11" i="9"/>
  <c r="H11" i="9"/>
  <c r="I11" i="9"/>
  <c r="G12" i="9"/>
  <c r="H12" i="9"/>
  <c r="I12" i="9"/>
  <c r="G13" i="9"/>
  <c r="H13" i="9"/>
  <c r="I13" i="9"/>
  <c r="G14" i="9"/>
  <c r="H14" i="9"/>
  <c r="I14" i="9"/>
  <c r="G15" i="9"/>
  <c r="H15" i="9"/>
  <c r="I15" i="9"/>
  <c r="G16" i="9"/>
  <c r="H16" i="9"/>
  <c r="I16" i="9"/>
  <c r="G17" i="9"/>
  <c r="H17" i="9"/>
  <c r="I17" i="9"/>
  <c r="G18" i="9"/>
  <c r="H18" i="9"/>
  <c r="I18" i="9"/>
  <c r="G19" i="9"/>
  <c r="H19" i="9"/>
  <c r="I19" i="9"/>
  <c r="G20" i="9"/>
  <c r="H20" i="9"/>
  <c r="I20" i="9"/>
  <c r="G21" i="9"/>
  <c r="H21" i="9"/>
  <c r="I21" i="9"/>
  <c r="G22" i="9"/>
  <c r="H22" i="9"/>
  <c r="I22" i="9"/>
  <c r="G23" i="9"/>
  <c r="H23" i="9"/>
  <c r="I23" i="9"/>
  <c r="G24" i="9"/>
  <c r="H24" i="9"/>
  <c r="I24" i="9"/>
  <c r="G25" i="9"/>
  <c r="H25" i="9"/>
  <c r="I25" i="9"/>
  <c r="G26" i="9"/>
  <c r="H26" i="9"/>
  <c r="I26" i="9"/>
  <c r="G27" i="9"/>
  <c r="H27" i="9"/>
  <c r="I27" i="9"/>
  <c r="G28" i="9"/>
  <c r="H28" i="9"/>
  <c r="I28" i="9"/>
  <c r="G29" i="9"/>
  <c r="H29" i="9"/>
  <c r="I29" i="9"/>
  <c r="G30" i="9"/>
  <c r="H30" i="9"/>
  <c r="I30" i="9"/>
  <c r="G31" i="9"/>
  <c r="H31" i="9"/>
  <c r="I31" i="9"/>
  <c r="V115" i="4" l="1"/>
  <c r="U115" i="4"/>
  <c r="T115" i="4"/>
  <c r="K32" i="15"/>
  <c r="G32" i="15"/>
  <c r="G2" i="15" s="1"/>
  <c r="J32" i="15"/>
  <c r="B24"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8" i="4"/>
  <c r="B19" i="4"/>
  <c r="B20" i="4"/>
  <c r="B21" i="4"/>
  <c r="B22" i="4"/>
  <c r="B25" i="4"/>
  <c r="B26" i="4"/>
  <c r="B27" i="4"/>
  <c r="C102" i="5"/>
  <c r="K15" i="4" l="1"/>
  <c r="P15" i="4" s="1"/>
  <c r="K113" i="4"/>
  <c r="P113" i="4" s="1"/>
  <c r="K114" i="4"/>
  <c r="P114" i="4" s="1"/>
  <c r="G117" i="4"/>
  <c r="K111" i="4"/>
  <c r="P111" i="4" s="1"/>
  <c r="K112" i="4"/>
  <c r="P112" i="4" s="1"/>
  <c r="C11" i="5"/>
  <c r="C12" i="5"/>
  <c r="C13" i="5"/>
  <c r="B17" i="38" s="1"/>
  <c r="C14" i="5"/>
  <c r="C15" i="5"/>
  <c r="C16" i="5"/>
  <c r="C17" i="5"/>
  <c r="B20" i="38" s="1"/>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B23" i="38" s="1"/>
  <c r="C82" i="5"/>
  <c r="C83" i="5"/>
  <c r="C84" i="5"/>
  <c r="C85" i="5"/>
  <c r="C86" i="5"/>
  <c r="C87" i="5"/>
  <c r="C88" i="5"/>
  <c r="C89" i="5"/>
  <c r="C90" i="5"/>
  <c r="C91" i="5"/>
  <c r="C92" i="5"/>
  <c r="C93" i="5"/>
  <c r="C94" i="5"/>
  <c r="C95" i="5"/>
  <c r="C96" i="5"/>
  <c r="C97" i="5"/>
  <c r="C98" i="5"/>
  <c r="C99" i="5"/>
  <c r="C100" i="5"/>
  <c r="C101" i="5"/>
  <c r="C103" i="5"/>
  <c r="C104" i="5"/>
  <c r="C3" i="5"/>
  <c r="C4" i="5"/>
  <c r="B16" i="38" s="1"/>
  <c r="C5" i="5"/>
  <c r="B19" i="38" s="1"/>
  <c r="C6" i="5"/>
  <c r="C7" i="5"/>
  <c r="C8" i="5"/>
  <c r="C9" i="5"/>
  <c r="C10" i="5"/>
  <c r="K14" i="38" l="1"/>
  <c r="K139" i="38"/>
  <c r="K136" i="38"/>
  <c r="K114" i="38"/>
  <c r="K110" i="38"/>
  <c r="K106" i="38"/>
  <c r="K102" i="38"/>
  <c r="K98" i="38"/>
  <c r="K141" i="38"/>
  <c r="K138" i="38"/>
  <c r="K91" i="38"/>
  <c r="K76" i="38"/>
  <c r="K83" i="38"/>
  <c r="K82" i="38"/>
  <c r="K66" i="38"/>
  <c r="K52" i="38"/>
  <c r="K57" i="38"/>
  <c r="K63" i="38"/>
  <c r="K68" i="38"/>
  <c r="K77" i="38"/>
  <c r="K53" i="38"/>
  <c r="K27" i="38"/>
  <c r="K29" i="38"/>
  <c r="K31" i="38"/>
  <c r="K33" i="38"/>
  <c r="K35" i="38"/>
  <c r="K37" i="38"/>
  <c r="K39" i="38"/>
  <c r="K41" i="38"/>
  <c r="K51" i="38"/>
  <c r="K61" i="38"/>
  <c r="K44" i="38"/>
  <c r="K48" i="38"/>
  <c r="K65" i="38"/>
  <c r="K89" i="38"/>
  <c r="K71" i="38"/>
  <c r="K64" i="38"/>
  <c r="K135" i="38"/>
  <c r="K132" i="38"/>
  <c r="K113" i="38"/>
  <c r="K109" i="38"/>
  <c r="K105" i="38"/>
  <c r="K101" i="38"/>
  <c r="K97" i="38"/>
  <c r="K137" i="38"/>
  <c r="K94" i="38"/>
  <c r="K88" i="38"/>
  <c r="K72" i="38"/>
  <c r="K79" i="38"/>
  <c r="K78" i="38"/>
  <c r="K62" i="38"/>
  <c r="K50" i="38"/>
  <c r="K85" i="38"/>
  <c r="K56" i="38"/>
  <c r="K67" i="38"/>
  <c r="K15" i="38"/>
  <c r="K17" i="38"/>
  <c r="K19" i="38"/>
  <c r="K21" i="38"/>
  <c r="K23" i="38"/>
  <c r="K73" i="38"/>
  <c r="K59" i="38"/>
  <c r="K69" i="38"/>
  <c r="I116" i="38"/>
  <c r="I117" i="38"/>
  <c r="K112" i="38"/>
  <c r="K108" i="38"/>
  <c r="K104" i="38"/>
  <c r="K100" i="38"/>
  <c r="K96" i="38"/>
  <c r="K133" i="38"/>
  <c r="K90" i="38"/>
  <c r="K84" i="38"/>
  <c r="K92" i="38"/>
  <c r="K93" i="38"/>
  <c r="K74" i="38"/>
  <c r="K58" i="38"/>
  <c r="K46" i="38"/>
  <c r="K47" i="38"/>
  <c r="K26" i="38"/>
  <c r="K28" i="38"/>
  <c r="K30" i="38"/>
  <c r="K32" i="38"/>
  <c r="K34" i="38"/>
  <c r="K36" i="38"/>
  <c r="K38" i="38"/>
  <c r="K40" i="38"/>
  <c r="K43" i="38"/>
  <c r="K55" i="38"/>
  <c r="K75" i="38"/>
  <c r="K25" i="38"/>
  <c r="K49" i="38"/>
  <c r="K140" i="38"/>
  <c r="G116" i="38"/>
  <c r="K111" i="38"/>
  <c r="K107" i="38"/>
  <c r="K103" i="38"/>
  <c r="K99" i="38"/>
  <c r="K95" i="38"/>
  <c r="G117" i="38"/>
  <c r="K134" i="38"/>
  <c r="K80" i="38"/>
  <c r="K87" i="38"/>
  <c r="K86" i="38"/>
  <c r="K70" i="38"/>
  <c r="K54" i="38"/>
  <c r="K42" i="38"/>
  <c r="K45" i="38"/>
  <c r="K16" i="38"/>
  <c r="K18" i="38"/>
  <c r="K20" i="38"/>
  <c r="K22" i="38"/>
  <c r="K24" i="38"/>
  <c r="K60" i="38"/>
  <c r="K81" i="38"/>
  <c r="N111" i="4"/>
  <c r="N114" i="4"/>
  <c r="N112" i="4"/>
  <c r="N113" i="4"/>
  <c r="M15" i="4"/>
  <c r="N15" i="4"/>
  <c r="L114" i="4"/>
  <c r="M114" i="4"/>
  <c r="O114" i="4"/>
  <c r="L113" i="4"/>
  <c r="O113" i="4"/>
  <c r="M113" i="4"/>
  <c r="L112" i="4"/>
  <c r="M112" i="4"/>
  <c r="O112" i="4"/>
  <c r="M111" i="4"/>
  <c r="O111" i="4"/>
  <c r="L111" i="4"/>
  <c r="K37" i="4"/>
  <c r="P37" i="4" s="1"/>
  <c r="K25" i="4"/>
  <c r="K32" i="4"/>
  <c r="K52" i="4"/>
  <c r="P52" i="4" s="1"/>
  <c r="K74" i="4"/>
  <c r="P74" i="4" s="1"/>
  <c r="K65" i="4"/>
  <c r="P65" i="4" s="1"/>
  <c r="K59" i="4"/>
  <c r="P59" i="4" s="1"/>
  <c r="K89" i="4"/>
  <c r="P89" i="4" s="1"/>
  <c r="K36" i="4"/>
  <c r="P36" i="4" s="1"/>
  <c r="K58" i="4"/>
  <c r="P58" i="4" s="1"/>
  <c r="K95" i="4"/>
  <c r="P95" i="4" s="1"/>
  <c r="K60" i="4"/>
  <c r="P60" i="4" s="1"/>
  <c r="K53" i="4"/>
  <c r="P53" i="4" s="1"/>
  <c r="K78" i="4"/>
  <c r="P78" i="4" s="1"/>
  <c r="K73" i="4"/>
  <c r="P73" i="4" s="1"/>
  <c r="K20" i="4"/>
  <c r="P20" i="4" s="1"/>
  <c r="K22" i="4"/>
  <c r="K31" i="4"/>
  <c r="K51" i="4"/>
  <c r="P51" i="4" s="1"/>
  <c r="K109" i="4"/>
  <c r="P109" i="4" s="1"/>
  <c r="K87" i="4"/>
  <c r="P87" i="4" s="1"/>
  <c r="K44" i="4"/>
  <c r="P44" i="4" s="1"/>
  <c r="K91" i="4"/>
  <c r="P91" i="4" s="1"/>
  <c r="K80" i="4"/>
  <c r="P80" i="4" s="1"/>
  <c r="K35" i="4"/>
  <c r="K97" i="4"/>
  <c r="P97" i="4" s="1"/>
  <c r="K43" i="4"/>
  <c r="P43" i="4" s="1"/>
  <c r="K64" i="4"/>
  <c r="P64" i="4" s="1"/>
  <c r="K85" i="4"/>
  <c r="P85" i="4" s="1"/>
  <c r="K50" i="4"/>
  <c r="P50" i="4" s="1"/>
  <c r="K107" i="4"/>
  <c r="P107" i="4" s="1"/>
  <c r="K110" i="4"/>
  <c r="P110" i="4" s="1"/>
  <c r="K49" i="4"/>
  <c r="P49" i="4" s="1"/>
  <c r="K71" i="4"/>
  <c r="P71" i="4" s="1"/>
  <c r="K103" i="4"/>
  <c r="P103" i="4" s="1"/>
  <c r="K70" i="4"/>
  <c r="P70" i="4" s="1"/>
  <c r="K29" i="4"/>
  <c r="K99" i="4"/>
  <c r="P99" i="4" s="1"/>
  <c r="K56" i="4"/>
  <c r="P56" i="4" s="1"/>
  <c r="K77" i="4"/>
  <c r="P77" i="4" s="1"/>
  <c r="K23" i="4"/>
  <c r="K88" i="4"/>
  <c r="P88" i="4" s="1"/>
  <c r="K90" i="4"/>
  <c r="P90" i="4" s="1"/>
  <c r="K41" i="4"/>
  <c r="P41" i="4" s="1"/>
  <c r="K63" i="4"/>
  <c r="P63" i="4" s="1"/>
  <c r="K84" i="4"/>
  <c r="P84" i="4" s="1"/>
  <c r="K46" i="4"/>
  <c r="P46" i="4" s="1"/>
  <c r="K105" i="4"/>
  <c r="P105" i="4" s="1"/>
  <c r="K108" i="4"/>
  <c r="P108" i="4" s="1"/>
  <c r="K94" i="4"/>
  <c r="P94" i="4" s="1"/>
  <c r="K48" i="4"/>
  <c r="P48" i="4" s="1"/>
  <c r="K69" i="4"/>
  <c r="P69" i="4" s="1"/>
  <c r="K101" i="4"/>
  <c r="P101" i="4" s="1"/>
  <c r="K66" i="4"/>
  <c r="P66" i="4" s="1"/>
  <c r="K26" i="4"/>
  <c r="K33" i="4"/>
  <c r="K55" i="4"/>
  <c r="P55" i="4" s="1"/>
  <c r="K76" i="4"/>
  <c r="P76" i="4" s="1"/>
  <c r="K21" i="4"/>
  <c r="P21" i="4" s="1"/>
  <c r="K86" i="4"/>
  <c r="P86" i="4" s="1"/>
  <c r="K28" i="4"/>
  <c r="K40" i="4"/>
  <c r="P40" i="4" s="1"/>
  <c r="K61" i="4"/>
  <c r="P61" i="4" s="1"/>
  <c r="K83" i="4"/>
  <c r="P83" i="4" s="1"/>
  <c r="K42" i="4"/>
  <c r="P42" i="4" s="1"/>
  <c r="K104" i="4"/>
  <c r="P104" i="4" s="1"/>
  <c r="K106" i="4"/>
  <c r="P106" i="4" s="1"/>
  <c r="K14" i="4"/>
  <c r="K47" i="4"/>
  <c r="P47" i="4" s="1"/>
  <c r="K68" i="4"/>
  <c r="P68" i="4" s="1"/>
  <c r="K100" i="4"/>
  <c r="P100" i="4" s="1"/>
  <c r="K62" i="4"/>
  <c r="P62" i="4" s="1"/>
  <c r="K96" i="4"/>
  <c r="P96" i="4" s="1"/>
  <c r="K72" i="4"/>
  <c r="P72" i="4" s="1"/>
  <c r="K54" i="4"/>
  <c r="P54" i="4" s="1"/>
  <c r="K93" i="4"/>
  <c r="P93" i="4" s="1"/>
  <c r="K34" i="4"/>
  <c r="K79" i="4"/>
  <c r="P79" i="4" s="1"/>
  <c r="K19" i="4"/>
  <c r="P19" i="4" s="1"/>
  <c r="K67" i="4"/>
  <c r="P67" i="4" s="1"/>
  <c r="K38" i="4"/>
  <c r="P38" i="4" s="1"/>
  <c r="K27" i="4"/>
  <c r="K18" i="4"/>
  <c r="P18" i="4" s="1"/>
  <c r="K92" i="4"/>
  <c r="P92" i="4" s="1"/>
  <c r="K24" i="4"/>
  <c r="K57" i="4"/>
  <c r="P57" i="4" s="1"/>
  <c r="K98" i="4"/>
  <c r="P98" i="4" s="1"/>
  <c r="K45" i="4"/>
  <c r="P45" i="4" s="1"/>
  <c r="K102" i="4"/>
  <c r="P102" i="4" s="1"/>
  <c r="K81" i="4"/>
  <c r="P81" i="4" s="1"/>
  <c r="K39" i="4"/>
  <c r="P39" i="4" s="1"/>
  <c r="K82" i="4"/>
  <c r="P82" i="4" s="1"/>
  <c r="K75" i="4"/>
  <c r="P75" i="4" s="1"/>
  <c r="K30" i="4"/>
  <c r="P22" i="38" l="1"/>
  <c r="L22" i="38"/>
  <c r="O22" i="38"/>
  <c r="M22" i="38"/>
  <c r="N22" i="38"/>
  <c r="P45" i="38"/>
  <c r="L45" i="38"/>
  <c r="O45" i="38"/>
  <c r="N45" i="38"/>
  <c r="M45" i="38"/>
  <c r="P86" i="38"/>
  <c r="L86" i="38"/>
  <c r="N86" i="38"/>
  <c r="M86" i="38"/>
  <c r="O86" i="38"/>
  <c r="P107" i="38"/>
  <c r="L107" i="38"/>
  <c r="O107" i="38"/>
  <c r="N107" i="38"/>
  <c r="M107" i="38"/>
  <c r="P49" i="38"/>
  <c r="M49" i="38"/>
  <c r="L49" i="38"/>
  <c r="O49" i="38"/>
  <c r="N49" i="38"/>
  <c r="P43" i="38"/>
  <c r="M43" i="38"/>
  <c r="N43" i="38"/>
  <c r="O43" i="38"/>
  <c r="L43" i="38"/>
  <c r="P34" i="38"/>
  <c r="O34" i="38"/>
  <c r="M34" i="38"/>
  <c r="N34" i="38"/>
  <c r="L34" i="38"/>
  <c r="P26" i="38"/>
  <c r="O26" i="38"/>
  <c r="M26" i="38"/>
  <c r="N26" i="38"/>
  <c r="L26" i="38"/>
  <c r="P74" i="38"/>
  <c r="M74" i="38"/>
  <c r="L74" i="38"/>
  <c r="N74" i="38"/>
  <c r="O74" i="38"/>
  <c r="P90" i="38"/>
  <c r="N90" i="38"/>
  <c r="L90" i="38"/>
  <c r="M90" i="38"/>
  <c r="O90" i="38"/>
  <c r="P104" i="38"/>
  <c r="M104" i="38"/>
  <c r="L104" i="38"/>
  <c r="O104" i="38"/>
  <c r="N104" i="38"/>
  <c r="P23" i="38"/>
  <c r="L23" i="38"/>
  <c r="O23" i="38"/>
  <c r="N23" i="38"/>
  <c r="M23" i="38"/>
  <c r="P15" i="38"/>
  <c r="L15" i="38"/>
  <c r="O15" i="38"/>
  <c r="N15" i="38"/>
  <c r="N116" i="38" s="1"/>
  <c r="N115" i="38" s="1"/>
  <c r="M15" i="38"/>
  <c r="P50" i="38"/>
  <c r="O50" i="38"/>
  <c r="L50" i="38"/>
  <c r="N50" i="38"/>
  <c r="M50" i="38"/>
  <c r="P72" i="38"/>
  <c r="M72" i="38"/>
  <c r="L72" i="38"/>
  <c r="N72" i="38"/>
  <c r="O72" i="38"/>
  <c r="P97" i="38"/>
  <c r="M97" i="38"/>
  <c r="L97" i="38"/>
  <c r="O97" i="38"/>
  <c r="N97" i="38"/>
  <c r="P113" i="38"/>
  <c r="M113" i="38"/>
  <c r="L113" i="38"/>
  <c r="O113" i="38"/>
  <c r="N113" i="38"/>
  <c r="P71" i="38"/>
  <c r="O71" i="38"/>
  <c r="M71" i="38"/>
  <c r="L71" i="38"/>
  <c r="N71" i="38"/>
  <c r="P44" i="38"/>
  <c r="L44" i="38"/>
  <c r="M44" i="38"/>
  <c r="O44" i="38"/>
  <c r="N44" i="38"/>
  <c r="P39" i="38"/>
  <c r="N39" i="38"/>
  <c r="L39" i="38"/>
  <c r="O39" i="38"/>
  <c r="M39" i="38"/>
  <c r="P31" i="38"/>
  <c r="N31" i="38"/>
  <c r="L31" i="38"/>
  <c r="O31" i="38"/>
  <c r="M31" i="38"/>
  <c r="P77" i="38"/>
  <c r="O77" i="38"/>
  <c r="N77" i="38"/>
  <c r="M77" i="38"/>
  <c r="L77" i="38"/>
  <c r="P52" i="38"/>
  <c r="N52" i="38"/>
  <c r="O52" i="38"/>
  <c r="M52" i="38"/>
  <c r="L52" i="38"/>
  <c r="P76" i="38"/>
  <c r="O76" i="38"/>
  <c r="N76" i="38"/>
  <c r="M76" i="38"/>
  <c r="L76" i="38"/>
  <c r="P98" i="38"/>
  <c r="L98" i="38"/>
  <c r="O98" i="38"/>
  <c r="N98" i="38"/>
  <c r="M98" i="38"/>
  <c r="P114" i="38"/>
  <c r="O114" i="38"/>
  <c r="N114" i="38"/>
  <c r="M114" i="38"/>
  <c r="L114" i="38"/>
  <c r="P81" i="38"/>
  <c r="N81" i="38"/>
  <c r="L81" i="38"/>
  <c r="O81" i="38"/>
  <c r="M81" i="38"/>
  <c r="P20" i="38"/>
  <c r="O20" i="38"/>
  <c r="M20" i="38"/>
  <c r="N20" i="38"/>
  <c r="L20" i="38"/>
  <c r="P42" i="38"/>
  <c r="L42" i="38"/>
  <c r="N42" i="38"/>
  <c r="M42" i="38"/>
  <c r="O42" i="38"/>
  <c r="P87" i="38"/>
  <c r="L87" i="38"/>
  <c r="M87" i="38"/>
  <c r="O87" i="38"/>
  <c r="N87" i="38"/>
  <c r="P95" i="38"/>
  <c r="L95" i="38"/>
  <c r="O95" i="38"/>
  <c r="N95" i="38"/>
  <c r="M95" i="38"/>
  <c r="P111" i="38"/>
  <c r="L111" i="38"/>
  <c r="O111" i="38"/>
  <c r="N111" i="38"/>
  <c r="M111" i="38"/>
  <c r="N25" i="38"/>
  <c r="M25" i="38"/>
  <c r="O25" i="38"/>
  <c r="P25" i="38"/>
  <c r="L25" i="38"/>
  <c r="P40" i="38"/>
  <c r="O40" i="38"/>
  <c r="M40" i="38"/>
  <c r="N40" i="38"/>
  <c r="L40" i="38"/>
  <c r="P32" i="38"/>
  <c r="O32" i="38"/>
  <c r="M32" i="38"/>
  <c r="N32" i="38"/>
  <c r="L32" i="38"/>
  <c r="P47" i="38"/>
  <c r="L47" i="38"/>
  <c r="M47" i="38"/>
  <c r="O47" i="38"/>
  <c r="N47" i="38"/>
  <c r="P93" i="38"/>
  <c r="N93" i="38"/>
  <c r="L93" i="38"/>
  <c r="M93" i="38"/>
  <c r="O93" i="38"/>
  <c r="P108" i="38"/>
  <c r="M108" i="38"/>
  <c r="L108" i="38"/>
  <c r="O108" i="38"/>
  <c r="N108" i="38"/>
  <c r="P69" i="38"/>
  <c r="N69" i="38"/>
  <c r="L69" i="38"/>
  <c r="O69" i="38"/>
  <c r="M69" i="38"/>
  <c r="P21" i="38"/>
  <c r="L21" i="38"/>
  <c r="O21" i="38"/>
  <c r="N21" i="38"/>
  <c r="M21" i="38"/>
  <c r="P67" i="38"/>
  <c r="N67" i="38"/>
  <c r="L67" i="38"/>
  <c r="O67" i="38"/>
  <c r="M67" i="38"/>
  <c r="P62" i="38"/>
  <c r="M62" i="38"/>
  <c r="L62" i="38"/>
  <c r="O62" i="38"/>
  <c r="N62" i="38"/>
  <c r="P88" i="38"/>
  <c r="M88" i="38"/>
  <c r="L88" i="38"/>
  <c r="O88" i="38"/>
  <c r="N88" i="38"/>
  <c r="P101" i="38"/>
  <c r="M101" i="38"/>
  <c r="L101" i="38"/>
  <c r="O101" i="38"/>
  <c r="N101" i="38"/>
  <c r="P89" i="38"/>
  <c r="L89" i="38"/>
  <c r="M89" i="38"/>
  <c r="O89" i="38"/>
  <c r="N89" i="38"/>
  <c r="P61" i="38"/>
  <c r="N61" i="38"/>
  <c r="L61" i="38"/>
  <c r="M61" i="38"/>
  <c r="O61" i="38"/>
  <c r="P37" i="38"/>
  <c r="N37" i="38"/>
  <c r="L37" i="38"/>
  <c r="O37" i="38"/>
  <c r="M37" i="38"/>
  <c r="P29" i="38"/>
  <c r="L29" i="38"/>
  <c r="N29" i="38"/>
  <c r="M29" i="38"/>
  <c r="O29" i="38"/>
  <c r="P68" i="38"/>
  <c r="L68" i="38"/>
  <c r="N68" i="38"/>
  <c r="O68" i="38"/>
  <c r="M68" i="38"/>
  <c r="P66" i="38"/>
  <c r="N66" i="38"/>
  <c r="M66" i="38"/>
  <c r="O66" i="38"/>
  <c r="L66" i="38"/>
  <c r="P91" i="38"/>
  <c r="L91" i="38"/>
  <c r="O91" i="38"/>
  <c r="N91" i="38"/>
  <c r="M91" i="38"/>
  <c r="P102" i="38"/>
  <c r="O102" i="38"/>
  <c r="N102" i="38"/>
  <c r="M102" i="38"/>
  <c r="L102" i="38"/>
  <c r="P60" i="38"/>
  <c r="O60" i="38"/>
  <c r="L60" i="38"/>
  <c r="N60" i="38"/>
  <c r="M60" i="38"/>
  <c r="P18" i="38"/>
  <c r="O18" i="38"/>
  <c r="M18" i="38"/>
  <c r="N18" i="38"/>
  <c r="L18" i="38"/>
  <c r="P54" i="38"/>
  <c r="L54" i="38"/>
  <c r="M54" i="38"/>
  <c r="O54" i="38"/>
  <c r="N54" i="38"/>
  <c r="P80" i="38"/>
  <c r="L80" i="38"/>
  <c r="O80" i="38"/>
  <c r="N80" i="38"/>
  <c r="M80" i="38"/>
  <c r="P99" i="38"/>
  <c r="L99" i="38"/>
  <c r="O99" i="38"/>
  <c r="N99" i="38"/>
  <c r="M99" i="38"/>
  <c r="P75" i="38"/>
  <c r="M75" i="38"/>
  <c r="O75" i="38"/>
  <c r="N75" i="38"/>
  <c r="L75" i="38"/>
  <c r="P38" i="38"/>
  <c r="O38" i="38"/>
  <c r="M38" i="38"/>
  <c r="N38" i="38"/>
  <c r="L38" i="38"/>
  <c r="P30" i="38"/>
  <c r="O30" i="38"/>
  <c r="M30" i="38"/>
  <c r="N30" i="38"/>
  <c r="L30" i="38"/>
  <c r="P46" i="38"/>
  <c r="M46" i="38"/>
  <c r="L46" i="38"/>
  <c r="N46" i="38"/>
  <c r="O46" i="38"/>
  <c r="P92" i="38"/>
  <c r="O92" i="38"/>
  <c r="L92" i="38"/>
  <c r="N92" i="38"/>
  <c r="M92" i="38"/>
  <c r="P96" i="38"/>
  <c r="M96" i="38"/>
  <c r="L96" i="38"/>
  <c r="O96" i="38"/>
  <c r="N96" i="38"/>
  <c r="P112" i="38"/>
  <c r="M112" i="38"/>
  <c r="L112" i="38"/>
  <c r="O112" i="38"/>
  <c r="N112" i="38"/>
  <c r="P59" i="38"/>
  <c r="M59" i="38"/>
  <c r="L59" i="38"/>
  <c r="O59" i="38"/>
  <c r="N59" i="38"/>
  <c r="P19" i="38"/>
  <c r="L19" i="38"/>
  <c r="O19" i="38"/>
  <c r="N19" i="38"/>
  <c r="M19" i="38"/>
  <c r="P56" i="38"/>
  <c r="O56" i="38"/>
  <c r="L56" i="38"/>
  <c r="N56" i="38"/>
  <c r="M56" i="38"/>
  <c r="P78" i="38"/>
  <c r="O78" i="38"/>
  <c r="L78" i="38"/>
  <c r="N78" i="38"/>
  <c r="M78" i="38"/>
  <c r="P94" i="38"/>
  <c r="M94" i="38"/>
  <c r="L94" i="38"/>
  <c r="O94" i="38"/>
  <c r="N94" i="38"/>
  <c r="P105" i="38"/>
  <c r="M105" i="38"/>
  <c r="L105" i="38"/>
  <c r="O105" i="38"/>
  <c r="N105" i="38"/>
  <c r="P65" i="38"/>
  <c r="L65" i="38"/>
  <c r="M65" i="38"/>
  <c r="O65" i="38"/>
  <c r="N65" i="38"/>
  <c r="P51" i="38"/>
  <c r="M51" i="38"/>
  <c r="L51" i="38"/>
  <c r="O51" i="38"/>
  <c r="N51" i="38"/>
  <c r="P35" i="38"/>
  <c r="N35" i="38"/>
  <c r="L35" i="38"/>
  <c r="O35" i="38"/>
  <c r="M35" i="38"/>
  <c r="P27" i="38"/>
  <c r="L27" i="38"/>
  <c r="M27" i="38"/>
  <c r="O27" i="38"/>
  <c r="N27" i="38"/>
  <c r="P63" i="38"/>
  <c r="O63" i="38"/>
  <c r="N63" i="38"/>
  <c r="M63" i="38"/>
  <c r="L63" i="38"/>
  <c r="P82" i="38"/>
  <c r="L82" i="38"/>
  <c r="N82" i="38"/>
  <c r="M82" i="38"/>
  <c r="O82" i="38"/>
  <c r="P106" i="38"/>
  <c r="O106" i="38"/>
  <c r="N106" i="38"/>
  <c r="M106" i="38"/>
  <c r="L106" i="38"/>
  <c r="P24" i="38"/>
  <c r="O24" i="38"/>
  <c r="M24" i="38"/>
  <c r="N24" i="38"/>
  <c r="L24" i="38"/>
  <c r="P16" i="38"/>
  <c r="L16" i="38"/>
  <c r="O16" i="38"/>
  <c r="O116" i="38" s="1"/>
  <c r="O115" i="38" s="1"/>
  <c r="M16" i="38"/>
  <c r="M116" i="38" s="1"/>
  <c r="M115" i="38" s="1"/>
  <c r="N16" i="38"/>
  <c r="P70" i="38"/>
  <c r="L70" i="38"/>
  <c r="N70" i="38"/>
  <c r="O70" i="38"/>
  <c r="M70" i="38"/>
  <c r="P103" i="38"/>
  <c r="L103" i="38"/>
  <c r="O103" i="38"/>
  <c r="N103" i="38"/>
  <c r="M103" i="38"/>
  <c r="P55" i="38"/>
  <c r="N55" i="38"/>
  <c r="L55" i="38"/>
  <c r="O55" i="38"/>
  <c r="M55" i="38"/>
  <c r="P36" i="38"/>
  <c r="O36" i="38"/>
  <c r="M36" i="38"/>
  <c r="N36" i="38"/>
  <c r="L36" i="38"/>
  <c r="P28" i="38"/>
  <c r="O28" i="38"/>
  <c r="M28" i="38"/>
  <c r="N28" i="38"/>
  <c r="L28" i="38"/>
  <c r="P58" i="38"/>
  <c r="M58" i="38"/>
  <c r="L58" i="38"/>
  <c r="O58" i="38"/>
  <c r="N58" i="38"/>
  <c r="P84" i="38"/>
  <c r="M84" i="38"/>
  <c r="L84" i="38"/>
  <c r="O84" i="38"/>
  <c r="N84" i="38"/>
  <c r="P100" i="38"/>
  <c r="M100" i="38"/>
  <c r="L100" i="38"/>
  <c r="O100" i="38"/>
  <c r="N100" i="38"/>
  <c r="P73" i="38"/>
  <c r="O73" i="38"/>
  <c r="M73" i="38"/>
  <c r="N73" i="38"/>
  <c r="L73" i="38"/>
  <c r="P17" i="38"/>
  <c r="L17" i="38"/>
  <c r="O17" i="38"/>
  <c r="N17" i="38"/>
  <c r="M17" i="38"/>
  <c r="P85" i="38"/>
  <c r="M85" i="38"/>
  <c r="L85" i="38"/>
  <c r="O85" i="38"/>
  <c r="N85" i="38"/>
  <c r="P79" i="38"/>
  <c r="N79" i="38"/>
  <c r="L79" i="38"/>
  <c r="M79" i="38"/>
  <c r="O79" i="38"/>
  <c r="P109" i="38"/>
  <c r="M109" i="38"/>
  <c r="L109" i="38"/>
  <c r="O109" i="38"/>
  <c r="N109" i="38"/>
  <c r="P64" i="38"/>
  <c r="N64" i="38"/>
  <c r="O64" i="38"/>
  <c r="M64" i="38"/>
  <c r="L64" i="38"/>
  <c r="P48" i="38"/>
  <c r="L48" i="38"/>
  <c r="O48" i="38"/>
  <c r="M48" i="38"/>
  <c r="N48" i="38"/>
  <c r="P41" i="38"/>
  <c r="N41" i="38"/>
  <c r="L41" i="38"/>
  <c r="O41" i="38"/>
  <c r="M41" i="38"/>
  <c r="P33" i="38"/>
  <c r="N33" i="38"/>
  <c r="L33" i="38"/>
  <c r="O33" i="38"/>
  <c r="M33" i="38"/>
  <c r="P53" i="38"/>
  <c r="M53" i="38"/>
  <c r="O53" i="38"/>
  <c r="N53" i="38"/>
  <c r="L53" i="38"/>
  <c r="P57" i="38"/>
  <c r="L57" i="38"/>
  <c r="M57" i="38"/>
  <c r="O57" i="38"/>
  <c r="N57" i="38"/>
  <c r="P83" i="38"/>
  <c r="M83" i="38"/>
  <c r="O83" i="38"/>
  <c r="N83" i="38"/>
  <c r="L83" i="38"/>
  <c r="P110" i="38"/>
  <c r="L110" i="38"/>
  <c r="O110" i="38"/>
  <c r="N110" i="38"/>
  <c r="M110" i="38"/>
  <c r="P14" i="38"/>
  <c r="M14" i="38"/>
  <c r="N117" i="38"/>
  <c r="L14" i="38"/>
  <c r="O14" i="38"/>
  <c r="O117" i="38"/>
  <c r="M117" i="38"/>
  <c r="F8" i="38" s="1"/>
  <c r="G8" i="38" s="1"/>
  <c r="N81" i="4"/>
  <c r="N72" i="4"/>
  <c r="N76" i="4"/>
  <c r="N88" i="4"/>
  <c r="N71" i="4"/>
  <c r="N50" i="4"/>
  <c r="N97" i="4"/>
  <c r="N44" i="4"/>
  <c r="N31" i="4"/>
  <c r="P31" i="4"/>
  <c r="N78" i="4"/>
  <c r="N58" i="4"/>
  <c r="N65" i="4"/>
  <c r="N25" i="4"/>
  <c r="P25" i="4"/>
  <c r="N57" i="4"/>
  <c r="N68" i="4"/>
  <c r="N94" i="4"/>
  <c r="N75" i="4"/>
  <c r="N102" i="4"/>
  <c r="N24" i="4"/>
  <c r="P24" i="4"/>
  <c r="N38" i="4"/>
  <c r="N34" i="4"/>
  <c r="P34" i="4"/>
  <c r="N96" i="4"/>
  <c r="N47" i="4"/>
  <c r="N42" i="4"/>
  <c r="N28" i="4"/>
  <c r="P28" i="4"/>
  <c r="N55" i="4"/>
  <c r="N101" i="4"/>
  <c r="N108" i="4"/>
  <c r="N63" i="4"/>
  <c r="N23" i="4"/>
  <c r="P23" i="4"/>
  <c r="N29" i="4"/>
  <c r="P29" i="4"/>
  <c r="N49" i="4"/>
  <c r="N85" i="4"/>
  <c r="N35" i="4"/>
  <c r="P35" i="4"/>
  <c r="N87" i="4"/>
  <c r="N22" i="4"/>
  <c r="P22" i="4"/>
  <c r="N53" i="4"/>
  <c r="N36" i="4"/>
  <c r="N74" i="4"/>
  <c r="N37" i="4"/>
  <c r="N27" i="4"/>
  <c r="P27" i="4"/>
  <c r="N104" i="4"/>
  <c r="N66" i="4"/>
  <c r="N99" i="4"/>
  <c r="N45" i="4"/>
  <c r="N92" i="4"/>
  <c r="N67" i="4"/>
  <c r="N93" i="4"/>
  <c r="N62" i="4"/>
  <c r="N83" i="4"/>
  <c r="N86" i="4"/>
  <c r="N33" i="4"/>
  <c r="P33" i="4"/>
  <c r="N69" i="4"/>
  <c r="N105" i="4"/>
  <c r="N41" i="4"/>
  <c r="N77" i="4"/>
  <c r="N70" i="4"/>
  <c r="N110" i="4"/>
  <c r="N64" i="4"/>
  <c r="N80" i="4"/>
  <c r="N109" i="4"/>
  <c r="N60" i="4"/>
  <c r="N89" i="4"/>
  <c r="N52" i="4"/>
  <c r="N30" i="4"/>
  <c r="P30" i="4"/>
  <c r="N79" i="4"/>
  <c r="N40" i="4"/>
  <c r="N84" i="4"/>
  <c r="N82" i="4"/>
  <c r="N39" i="4"/>
  <c r="N98" i="4"/>
  <c r="N54" i="4"/>
  <c r="N100" i="4"/>
  <c r="N106" i="4"/>
  <c r="N61" i="4"/>
  <c r="N26" i="4"/>
  <c r="P26" i="4"/>
  <c r="N48" i="4"/>
  <c r="N46" i="4"/>
  <c r="N90" i="4"/>
  <c r="N56" i="4"/>
  <c r="N103" i="4"/>
  <c r="N107" i="4"/>
  <c r="N43" i="4"/>
  <c r="N91" i="4"/>
  <c r="N51" i="4"/>
  <c r="N73" i="4"/>
  <c r="N95" i="4"/>
  <c r="N59" i="4"/>
  <c r="N32" i="4"/>
  <c r="P32" i="4"/>
  <c r="N20" i="4"/>
  <c r="N18" i="4"/>
  <c r="N19" i="4"/>
  <c r="N21" i="4"/>
  <c r="O14" i="4"/>
  <c r="M18" i="4"/>
  <c r="O18" i="4"/>
  <c r="M21" i="4"/>
  <c r="O21" i="4"/>
  <c r="L48" i="4"/>
  <c r="M48" i="4"/>
  <c r="O48" i="4"/>
  <c r="L46" i="4"/>
  <c r="M46" i="4"/>
  <c r="O46" i="4"/>
  <c r="L90" i="4"/>
  <c r="M90" i="4"/>
  <c r="O90" i="4"/>
  <c r="L56" i="4"/>
  <c r="M56" i="4"/>
  <c r="O56" i="4"/>
  <c r="M103" i="4"/>
  <c r="O103" i="4"/>
  <c r="L103" i="4"/>
  <c r="M107" i="4"/>
  <c r="O107" i="4"/>
  <c r="L107" i="4"/>
  <c r="M43" i="4"/>
  <c r="L43" i="4"/>
  <c r="O43" i="4"/>
  <c r="M91" i="4"/>
  <c r="O91" i="4"/>
  <c r="L91" i="4"/>
  <c r="M51" i="4"/>
  <c r="L51" i="4"/>
  <c r="O51" i="4"/>
  <c r="M73" i="4"/>
  <c r="L73" i="4"/>
  <c r="O73" i="4"/>
  <c r="M95" i="4"/>
  <c r="O95" i="4"/>
  <c r="L95" i="4"/>
  <c r="M59" i="4"/>
  <c r="L59" i="4"/>
  <c r="O59" i="4"/>
  <c r="L32" i="4"/>
  <c r="M32" i="4"/>
  <c r="O32" i="4"/>
  <c r="M19" i="4"/>
  <c r="O19" i="4"/>
  <c r="L106" i="4"/>
  <c r="M106" i="4"/>
  <c r="O106" i="4"/>
  <c r="L26" i="4"/>
  <c r="M26" i="4"/>
  <c r="O26" i="4"/>
  <c r="L30" i="4"/>
  <c r="M30" i="4"/>
  <c r="O30" i="4"/>
  <c r="M81" i="4"/>
  <c r="L81" i="4"/>
  <c r="O81" i="4"/>
  <c r="M57" i="4"/>
  <c r="L57" i="4"/>
  <c r="O57" i="4"/>
  <c r="M27" i="4"/>
  <c r="L27" i="4"/>
  <c r="O27" i="4"/>
  <c r="M79" i="4"/>
  <c r="O79" i="4"/>
  <c r="L79" i="4"/>
  <c r="L72" i="4"/>
  <c r="M72" i="4"/>
  <c r="O72" i="4"/>
  <c r="L68" i="4"/>
  <c r="M68" i="4"/>
  <c r="O68" i="4"/>
  <c r="L104" i="4"/>
  <c r="M104" i="4"/>
  <c r="O104" i="4"/>
  <c r="L40" i="4"/>
  <c r="M40" i="4"/>
  <c r="O40" i="4"/>
  <c r="L76" i="4"/>
  <c r="M76" i="4"/>
  <c r="O76" i="4"/>
  <c r="L66" i="4"/>
  <c r="M66" i="4"/>
  <c r="O66" i="4"/>
  <c r="L94" i="4"/>
  <c r="M94" i="4"/>
  <c r="O94" i="4"/>
  <c r="L84" i="4"/>
  <c r="M84" i="4"/>
  <c r="O84" i="4"/>
  <c r="L88" i="4"/>
  <c r="M88" i="4"/>
  <c r="O88" i="4"/>
  <c r="M99" i="4"/>
  <c r="O99" i="4"/>
  <c r="L99" i="4"/>
  <c r="M71" i="4"/>
  <c r="O71" i="4"/>
  <c r="L71" i="4"/>
  <c r="L50" i="4"/>
  <c r="M50" i="4"/>
  <c r="O50" i="4"/>
  <c r="M97" i="4"/>
  <c r="L97" i="4"/>
  <c r="O97" i="4"/>
  <c r="L44" i="4"/>
  <c r="M44" i="4"/>
  <c r="O44" i="4"/>
  <c r="M31" i="4"/>
  <c r="L31" i="4"/>
  <c r="O31" i="4"/>
  <c r="L78" i="4"/>
  <c r="M78" i="4"/>
  <c r="O78" i="4"/>
  <c r="L58" i="4"/>
  <c r="M58" i="4"/>
  <c r="O58" i="4"/>
  <c r="M65" i="4"/>
  <c r="L65" i="4"/>
  <c r="O65" i="4"/>
  <c r="M25" i="4"/>
  <c r="L25" i="4"/>
  <c r="O25" i="4"/>
  <c r="O15" i="4"/>
  <c r="M39" i="4"/>
  <c r="L39" i="4"/>
  <c r="O39" i="4"/>
  <c r="L54" i="4"/>
  <c r="M54" i="4"/>
  <c r="O54" i="4"/>
  <c r="M61" i="4"/>
  <c r="L61" i="4"/>
  <c r="O61" i="4"/>
  <c r="M75" i="4"/>
  <c r="O75" i="4"/>
  <c r="L75" i="4"/>
  <c r="L102" i="4"/>
  <c r="M102" i="4"/>
  <c r="O102" i="4"/>
  <c r="L24" i="4"/>
  <c r="M24" i="4"/>
  <c r="O24" i="4"/>
  <c r="L38" i="4"/>
  <c r="M38" i="4"/>
  <c r="O38" i="4"/>
  <c r="L34" i="4"/>
  <c r="M34" i="4"/>
  <c r="O34" i="4"/>
  <c r="L96" i="4"/>
  <c r="M96" i="4"/>
  <c r="O96" i="4"/>
  <c r="M47" i="4"/>
  <c r="L47" i="4"/>
  <c r="O47" i="4"/>
  <c r="L42" i="4"/>
  <c r="M42" i="4"/>
  <c r="O42" i="4"/>
  <c r="L28" i="4"/>
  <c r="M28" i="4"/>
  <c r="O28" i="4"/>
  <c r="M55" i="4"/>
  <c r="L55" i="4"/>
  <c r="O55" i="4"/>
  <c r="M101" i="4"/>
  <c r="L101" i="4"/>
  <c r="O101" i="4"/>
  <c r="L108" i="4"/>
  <c r="M108" i="4"/>
  <c r="O108" i="4"/>
  <c r="M63" i="4"/>
  <c r="L63" i="4"/>
  <c r="O63" i="4"/>
  <c r="M23" i="4"/>
  <c r="L23" i="4"/>
  <c r="O23" i="4"/>
  <c r="M29" i="4"/>
  <c r="L29" i="4"/>
  <c r="O29" i="4"/>
  <c r="M49" i="4"/>
  <c r="L49" i="4"/>
  <c r="O49" i="4"/>
  <c r="M85" i="4"/>
  <c r="L85" i="4"/>
  <c r="O85" i="4"/>
  <c r="M35" i="4"/>
  <c r="L35" i="4"/>
  <c r="O35" i="4"/>
  <c r="M87" i="4"/>
  <c r="O87" i="4"/>
  <c r="L87" i="4"/>
  <c r="M22" i="4"/>
  <c r="O22" i="4"/>
  <c r="M53" i="4"/>
  <c r="L53" i="4"/>
  <c r="O53" i="4"/>
  <c r="L36" i="4"/>
  <c r="M36" i="4"/>
  <c r="O36" i="4"/>
  <c r="L74" i="4"/>
  <c r="M74" i="4"/>
  <c r="O74" i="4"/>
  <c r="M37" i="4"/>
  <c r="L37" i="4"/>
  <c r="O37" i="4"/>
  <c r="L98" i="4"/>
  <c r="M98" i="4"/>
  <c r="O98" i="4"/>
  <c r="L100" i="4"/>
  <c r="M100" i="4"/>
  <c r="O100" i="4"/>
  <c r="L82" i="4"/>
  <c r="M82" i="4"/>
  <c r="O82" i="4"/>
  <c r="M45" i="4"/>
  <c r="L45" i="4"/>
  <c r="O45" i="4"/>
  <c r="L92" i="4"/>
  <c r="M92" i="4"/>
  <c r="O92" i="4"/>
  <c r="M67" i="4"/>
  <c r="L67" i="4"/>
  <c r="O67" i="4"/>
  <c r="M93" i="4"/>
  <c r="L93" i="4"/>
  <c r="O93" i="4"/>
  <c r="L62" i="4"/>
  <c r="M62" i="4"/>
  <c r="O62" i="4"/>
  <c r="M83" i="4"/>
  <c r="O83" i="4"/>
  <c r="L83" i="4"/>
  <c r="L86" i="4"/>
  <c r="M86" i="4"/>
  <c r="O86" i="4"/>
  <c r="M33" i="4"/>
  <c r="L33" i="4"/>
  <c r="O33" i="4"/>
  <c r="M69" i="4"/>
  <c r="L69" i="4"/>
  <c r="O69" i="4"/>
  <c r="M105" i="4"/>
  <c r="L105" i="4"/>
  <c r="O105" i="4"/>
  <c r="M41" i="4"/>
  <c r="L41" i="4"/>
  <c r="O41" i="4"/>
  <c r="M77" i="4"/>
  <c r="L77" i="4"/>
  <c r="O77" i="4"/>
  <c r="L70" i="4"/>
  <c r="M70" i="4"/>
  <c r="O70" i="4"/>
  <c r="L110" i="4"/>
  <c r="M110" i="4"/>
  <c r="O110" i="4"/>
  <c r="L64" i="4"/>
  <c r="M64" i="4"/>
  <c r="O64" i="4"/>
  <c r="L80" i="4"/>
  <c r="M80" i="4"/>
  <c r="O80" i="4"/>
  <c r="M109" i="4"/>
  <c r="L109" i="4"/>
  <c r="O109" i="4"/>
  <c r="M20" i="4"/>
  <c r="O20" i="4"/>
  <c r="L60" i="4"/>
  <c r="M60" i="4"/>
  <c r="O60" i="4"/>
  <c r="M89" i="4"/>
  <c r="L89" i="4"/>
  <c r="O89" i="4"/>
  <c r="L52" i="4"/>
  <c r="M52" i="4"/>
  <c r="O52" i="4"/>
  <c r="L21" i="4"/>
  <c r="L15" i="4"/>
  <c r="L22" i="4"/>
  <c r="L18" i="4"/>
  <c r="L19" i="4"/>
  <c r="L20" i="4"/>
  <c r="C42" i="11"/>
  <c r="B42" i="11"/>
  <c r="A42" i="11"/>
  <c r="P14" i="4"/>
  <c r="L14" i="4"/>
  <c r="P115" i="38" l="1"/>
  <c r="P116" i="38" s="1"/>
  <c r="B4" i="11"/>
  <c r="Q116" i="38" l="1"/>
  <c r="F6" i="38"/>
  <c r="F7" i="38" s="1"/>
  <c r="G7" i="38" s="1"/>
  <c r="N35" i="12"/>
  <c r="A1" i="12" s="1"/>
  <c r="D9" i="9"/>
  <c r="E9" i="9"/>
  <c r="F9" i="9"/>
  <c r="D10" i="9"/>
  <c r="E10" i="9"/>
  <c r="F10" i="9"/>
  <c r="D11" i="9"/>
  <c r="E11" i="9"/>
  <c r="F11" i="9"/>
  <c r="D12" i="9"/>
  <c r="E12" i="9"/>
  <c r="F12" i="9"/>
  <c r="D13" i="9"/>
  <c r="E13" i="9"/>
  <c r="F13" i="9"/>
  <c r="D14" i="9"/>
  <c r="E14" i="9"/>
  <c r="F14" i="9"/>
  <c r="D15" i="9"/>
  <c r="E15" i="9"/>
  <c r="F15" i="9"/>
  <c r="D16" i="9"/>
  <c r="E16" i="9"/>
  <c r="F16" i="9"/>
  <c r="D17" i="9"/>
  <c r="E17" i="9"/>
  <c r="F17" i="9"/>
  <c r="D18" i="9"/>
  <c r="E18" i="9"/>
  <c r="F18" i="9"/>
  <c r="D19" i="9"/>
  <c r="E19" i="9"/>
  <c r="F19" i="9"/>
  <c r="D20" i="9"/>
  <c r="E20" i="9"/>
  <c r="F20" i="9"/>
  <c r="D21" i="9"/>
  <c r="E21" i="9"/>
  <c r="F21" i="9"/>
  <c r="D22" i="9"/>
  <c r="E22" i="9"/>
  <c r="F22" i="9"/>
  <c r="D23" i="9"/>
  <c r="E23" i="9"/>
  <c r="F23" i="9"/>
  <c r="D24" i="9"/>
  <c r="E24" i="9"/>
  <c r="F24" i="9"/>
  <c r="D25" i="9"/>
  <c r="E25" i="9"/>
  <c r="F25" i="9"/>
  <c r="D26" i="9"/>
  <c r="E26" i="9"/>
  <c r="F26" i="9"/>
  <c r="D27" i="9"/>
  <c r="E27" i="9"/>
  <c r="F27" i="9"/>
  <c r="D28" i="9"/>
  <c r="E28" i="9"/>
  <c r="F28" i="9"/>
  <c r="D29" i="9"/>
  <c r="E29" i="9"/>
  <c r="F29" i="9"/>
  <c r="D30" i="9"/>
  <c r="E30" i="9"/>
  <c r="F30" i="9"/>
  <c r="D31" i="9"/>
  <c r="E31" i="9"/>
  <c r="F31" i="9"/>
  <c r="B4" i="10"/>
  <c r="K31" i="9" l="1"/>
  <c r="J31" i="9"/>
  <c r="K30" i="9"/>
  <c r="J30" i="9"/>
  <c r="K29" i="9"/>
  <c r="J29" i="9"/>
  <c r="K28" i="9"/>
  <c r="J28" i="9"/>
  <c r="K27" i="9"/>
  <c r="J27" i="9"/>
  <c r="K26" i="9"/>
  <c r="J26" i="9"/>
  <c r="K25" i="9"/>
  <c r="J25" i="9"/>
  <c r="K24" i="9"/>
  <c r="J24" i="9"/>
  <c r="K23" i="9"/>
  <c r="J23" i="9"/>
  <c r="K22" i="9"/>
  <c r="J22" i="9"/>
  <c r="K21" i="9"/>
  <c r="J21" i="9"/>
  <c r="K20" i="9"/>
  <c r="J20" i="9"/>
  <c r="K19" i="9"/>
  <c r="J19" i="9"/>
  <c r="K18" i="9"/>
  <c r="J18" i="9"/>
  <c r="K17" i="9"/>
  <c r="J17" i="9"/>
  <c r="K16" i="9"/>
  <c r="J16" i="9"/>
  <c r="K15" i="9"/>
  <c r="J15" i="9"/>
  <c r="K14" i="9"/>
  <c r="J14" i="9"/>
  <c r="K13" i="9"/>
  <c r="J13" i="9"/>
  <c r="K12" i="9"/>
  <c r="J12" i="9"/>
  <c r="K11" i="9"/>
  <c r="J11" i="9"/>
  <c r="K10" i="9"/>
  <c r="J10" i="9"/>
  <c r="K9" i="9"/>
  <c r="J9" i="9"/>
  <c r="K8" i="9"/>
  <c r="J8" i="9"/>
  <c r="F8" i="9"/>
  <c r="E8" i="9"/>
  <c r="D8" i="9"/>
  <c r="K7" i="9"/>
  <c r="J7" i="9"/>
  <c r="F7" i="9"/>
  <c r="E7" i="9"/>
  <c r="D7" i="9"/>
  <c r="C7" i="9"/>
  <c r="C2" i="9"/>
  <c r="Z26" i="12"/>
  <c r="Z22" i="12"/>
  <c r="Z21" i="12"/>
  <c r="AA18" i="12"/>
  <c r="Z9" i="12"/>
  <c r="O141" i="4"/>
  <c r="M141" i="4"/>
  <c r="O140" i="4"/>
  <c r="M140" i="4"/>
  <c r="O139" i="4"/>
  <c r="M139" i="4"/>
  <c r="O138" i="4"/>
  <c r="M138" i="4"/>
  <c r="O137" i="4"/>
  <c r="M137" i="4"/>
  <c r="O136" i="4"/>
  <c r="M136" i="4"/>
  <c r="O135" i="4"/>
  <c r="M135" i="4"/>
  <c r="O134" i="4"/>
  <c r="M134" i="4"/>
  <c r="O133" i="4"/>
  <c r="M133" i="4"/>
  <c r="O132" i="4"/>
  <c r="M132" i="4"/>
  <c r="Z13" i="12"/>
  <c r="M14" i="4" l="1"/>
  <c r="G115" i="4"/>
  <c r="S11" i="12" s="1"/>
  <c r="K32" i="9"/>
  <c r="H32" i="9"/>
  <c r="J32" i="9"/>
  <c r="K137" i="4"/>
  <c r="K16" i="4"/>
  <c r="P16" i="4" s="1"/>
  <c r="K139" i="4"/>
  <c r="K136" i="4"/>
  <c r="G116" i="4"/>
  <c r="K133" i="4"/>
  <c r="K141" i="4"/>
  <c r="K138" i="4"/>
  <c r="K135" i="4"/>
  <c r="K17" i="4"/>
  <c r="P17" i="4" s="1"/>
  <c r="K132" i="4"/>
  <c r="K134" i="4"/>
  <c r="I117" i="4"/>
  <c r="K140" i="4"/>
  <c r="S11" i="32" l="1"/>
  <c r="N17" i="4"/>
  <c r="P115" i="4"/>
  <c r="N16" i="4"/>
  <c r="N117" i="4" s="1"/>
  <c r="M17" i="4"/>
  <c r="B11" i="11" s="1"/>
  <c r="O17" i="4"/>
  <c r="M16" i="4"/>
  <c r="O16" i="4"/>
  <c r="L17" i="4"/>
  <c r="A11" i="11" s="1"/>
  <c r="L16" i="4"/>
  <c r="I116" i="4"/>
  <c r="B9" i="11"/>
  <c r="G32" i="9"/>
  <c r="G2" i="9" s="1"/>
  <c r="A23" i="11"/>
  <c r="B23" i="11"/>
  <c r="C23" i="11"/>
  <c r="C29" i="11"/>
  <c r="A29" i="11"/>
  <c r="B29" i="11"/>
  <c r="A19" i="11"/>
  <c r="B19" i="11"/>
  <c r="C19" i="11"/>
  <c r="A18" i="11"/>
  <c r="C33" i="11"/>
  <c r="A33" i="11"/>
  <c r="B33" i="11"/>
  <c r="C21" i="11"/>
  <c r="A21" i="11"/>
  <c r="B21" i="11"/>
  <c r="A13" i="11"/>
  <c r="B24" i="11"/>
  <c r="C24" i="11"/>
  <c r="A24" i="11"/>
  <c r="B34" i="11"/>
  <c r="A34" i="11"/>
  <c r="C34" i="11"/>
  <c r="B20" i="11"/>
  <c r="C20" i="11"/>
  <c r="A20" i="11"/>
  <c r="A35" i="11"/>
  <c r="C35" i="11"/>
  <c r="B35" i="11"/>
  <c r="A31" i="11"/>
  <c r="C31" i="11"/>
  <c r="B31" i="11"/>
  <c r="A22" i="11"/>
  <c r="B22" i="11"/>
  <c r="C22" i="11"/>
  <c r="C37" i="11"/>
  <c r="A37" i="11"/>
  <c r="B37" i="11"/>
  <c r="A12" i="11"/>
  <c r="B28" i="11"/>
  <c r="C28" i="11"/>
  <c r="A28" i="11"/>
  <c r="A27" i="11"/>
  <c r="C27" i="11"/>
  <c r="B27" i="11"/>
  <c r="A15" i="11"/>
  <c r="A39" i="11"/>
  <c r="C39" i="11"/>
  <c r="B39" i="11"/>
  <c r="B40" i="11"/>
  <c r="A40" i="11"/>
  <c r="C40" i="11"/>
  <c r="B36" i="11"/>
  <c r="C36" i="11"/>
  <c r="A36" i="11"/>
  <c r="B26" i="11"/>
  <c r="A26" i="11"/>
  <c r="C26" i="11"/>
  <c r="C41" i="11"/>
  <c r="A41" i="11"/>
  <c r="B41" i="11"/>
  <c r="B38" i="11"/>
  <c r="A38" i="11"/>
  <c r="C38" i="11"/>
  <c r="C25" i="11"/>
  <c r="A25" i="11"/>
  <c r="B25" i="11"/>
  <c r="B32" i="11"/>
  <c r="A32" i="11"/>
  <c r="C32" i="11"/>
  <c r="A17" i="11"/>
  <c r="A16" i="11"/>
  <c r="A14" i="11"/>
  <c r="B30" i="11"/>
  <c r="A30" i="11"/>
  <c r="C30" i="11"/>
  <c r="I115" i="4"/>
  <c r="S12" i="32" s="1"/>
  <c r="B18" i="11"/>
  <c r="B17" i="11"/>
  <c r="B12" i="11"/>
  <c r="B15" i="11"/>
  <c r="T27" i="32" l="1"/>
  <c r="Z12" i="32"/>
  <c r="Z11" i="32"/>
  <c r="O117" i="4"/>
  <c r="M117" i="4"/>
  <c r="F8" i="4" s="1"/>
  <c r="G8" i="4" s="1"/>
  <c r="N116" i="4"/>
  <c r="C8" i="10"/>
  <c r="C24" i="10"/>
  <c r="C41" i="10"/>
  <c r="C19" i="10"/>
  <c r="C13" i="10"/>
  <c r="C7" i="10"/>
  <c r="C46" i="10"/>
  <c r="C27" i="10"/>
  <c r="C14" i="10"/>
  <c r="C31" i="10"/>
  <c r="C47" i="10"/>
  <c r="C36" i="10"/>
  <c r="C12" i="10"/>
  <c r="C28" i="10"/>
  <c r="C45" i="10"/>
  <c r="C32" i="10"/>
  <c r="C17" i="10"/>
  <c r="C34" i="10"/>
  <c r="C50" i="10"/>
  <c r="C40" i="10"/>
  <c r="C18" i="10"/>
  <c r="C35" i="10"/>
  <c r="C51" i="10"/>
  <c r="C52" i="10"/>
  <c r="C16" i="10"/>
  <c r="C33" i="10"/>
  <c r="C49" i="10"/>
  <c r="C44" i="10"/>
  <c r="C21" i="10"/>
  <c r="C38" i="10"/>
  <c r="C30" i="10"/>
  <c r="C48" i="10"/>
  <c r="C22" i="10"/>
  <c r="C39" i="10"/>
  <c r="C11" i="10"/>
  <c r="C20" i="10"/>
  <c r="C37" i="10"/>
  <c r="C53" i="10"/>
  <c r="C9" i="10"/>
  <c r="C25" i="10"/>
  <c r="C42" i="10"/>
  <c r="C15" i="10"/>
  <c r="C10" i="10"/>
  <c r="C26" i="10"/>
  <c r="C43" i="10"/>
  <c r="C23" i="10"/>
  <c r="O116" i="4"/>
  <c r="N115" i="4"/>
  <c r="H38" i="9"/>
  <c r="M116" i="4"/>
  <c r="S12" i="12"/>
  <c r="T27" i="12" s="1"/>
  <c r="C16" i="11"/>
  <c r="C14" i="11"/>
  <c r="C17" i="11"/>
  <c r="C18" i="11"/>
  <c r="C11" i="11"/>
  <c r="C12" i="11"/>
  <c r="C15" i="11"/>
  <c r="A10" i="11"/>
  <c r="C9" i="11"/>
  <c r="A9" i="11"/>
  <c r="B14" i="11"/>
  <c r="I32" i="9"/>
  <c r="B10" i="11"/>
  <c r="B16" i="11"/>
  <c r="B13" i="11"/>
  <c r="B32" i="10"/>
  <c r="B34" i="10"/>
  <c r="B36" i="10"/>
  <c r="B38" i="10"/>
  <c r="B40" i="10"/>
  <c r="B42" i="10"/>
  <c r="B44" i="10"/>
  <c r="B46" i="10"/>
  <c r="B48" i="10"/>
  <c r="B50" i="10"/>
  <c r="B52" i="10"/>
  <c r="B30" i="10"/>
  <c r="B9" i="10"/>
  <c r="B11" i="10"/>
  <c r="B13" i="10"/>
  <c r="B15" i="10"/>
  <c r="B17" i="10"/>
  <c r="B19" i="10"/>
  <c r="B21" i="10"/>
  <c r="B23" i="10"/>
  <c r="B25" i="10"/>
  <c r="B27" i="10"/>
  <c r="B7" i="10"/>
  <c r="B31" i="10"/>
  <c r="B33" i="10"/>
  <c r="B35" i="10"/>
  <c r="B37" i="10"/>
  <c r="B39" i="10"/>
  <c r="B41" i="10"/>
  <c r="B43" i="10"/>
  <c r="B45" i="10"/>
  <c r="B47" i="10"/>
  <c r="B49" i="10"/>
  <c r="B51" i="10"/>
  <c r="B53" i="10"/>
  <c r="B8" i="10"/>
  <c r="B10" i="10"/>
  <c r="B12" i="10"/>
  <c r="B14" i="10"/>
  <c r="B16" i="10"/>
  <c r="B18" i="10"/>
  <c r="B20" i="10"/>
  <c r="B22" i="10"/>
  <c r="B24" i="10"/>
  <c r="B26" i="10"/>
  <c r="B28" i="10"/>
  <c r="Z11" i="12" l="1"/>
  <c r="Z12" i="12"/>
  <c r="P116" i="4"/>
  <c r="L2" i="9" s="1"/>
  <c r="O115" i="4"/>
  <c r="C13" i="11"/>
  <c r="C10" i="11"/>
  <c r="B43" i="11"/>
  <c r="C4" i="11" s="1"/>
  <c r="M115" i="4"/>
  <c r="F6" i="4" l="1"/>
  <c r="F7" i="4" s="1"/>
  <c r="G7" i="4" s="1"/>
  <c r="Q116" i="4"/>
  <c r="C43" i="11"/>
  <c r="B29" i="10"/>
  <c r="C29" i="10"/>
  <c r="I38" i="15" l="1"/>
  <c r="I38" i="9"/>
  <c r="D47" i="11"/>
  <c r="C47" i="11" s="1"/>
  <c r="C54" i="10"/>
  <c r="B54" i="10"/>
  <c r="C4" i="10" s="1"/>
</calcChain>
</file>

<file path=xl/sharedStrings.xml><?xml version="1.0" encoding="utf-8"?>
<sst xmlns="http://schemas.openxmlformats.org/spreadsheetml/2006/main" count="1929" uniqueCount="678">
  <si>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</si>
  <si>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</si>
  <si>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</si>
  <si>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</si>
  <si>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</si>
  <si>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</si>
  <si>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</si>
  <si>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</si>
  <si>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</si>
  <si>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</si>
  <si>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</si>
  <si>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</si>
  <si>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</si>
  <si>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</si>
  <si>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</si>
  <si>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</si>
  <si>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</si>
  <si>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</si>
  <si>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</si>
  <si>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</si>
  <si>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</si>
  <si>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</si>
  <si>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</si>
  <si>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</si>
  <si>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</si>
  <si>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</si>
  <si>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</si>
  <si>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</si>
  <si>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</si>
  <si>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</si>
  <si>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</si>
  <si>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</si>
  <si>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</si>
  <si>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</si>
  <si>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</si>
  <si>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</si>
  <si>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</si>
  <si>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</si>
  <si>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</si>
  <si>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</si>
  <si>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</si>
  <si>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</si>
  <si>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</si>
  <si>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</si>
  <si>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</si>
  <si>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</si>
  <si>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</si>
  <si>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</si>
  <si>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</si>
  <si>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</si>
  <si>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</si>
  <si>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</si>
  <si>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</si>
  <si>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</si>
  <si>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</si>
  <si>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</si>
  <si>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</si>
  <si>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</si>
  <si>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</si>
  <si>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</si>
  <si>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</si>
  <si>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</si>
  <si>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</si>
  <si>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</si>
  <si>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</si>
  <si>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</si>
  <si>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</si>
  <si>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</si>
  <si>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</si>
  <si>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</si>
  <si>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</si>
  <si>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</si>
  <si>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</si>
  <si>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</si>
  <si>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</si>
  <si>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</si>
  <si>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</si>
  <si>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</si>
  <si>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</si>
  <si>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</si>
  <si>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</si>
  <si>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rPh sb="3" eb="4">
      <t>シ</t>
    </rPh>
    <phoneticPr fontId="10"/>
  </si>
  <si>
    <t>あま市</t>
    <rPh sb="2" eb="3">
      <t>シ</t>
    </rPh>
    <phoneticPr fontId="10"/>
  </si>
  <si>
    <t>東郷町</t>
  </si>
  <si>
    <t>長久手町</t>
  </si>
  <si>
    <t>豊山町</t>
  </si>
  <si>
    <t>大口町</t>
  </si>
  <si>
    <t>扶桑町</t>
  </si>
  <si>
    <t>大治町</t>
  </si>
  <si>
    <t>蟹江町</t>
  </si>
  <si>
    <t>飛島村</t>
  </si>
  <si>
    <t>阿久比町</t>
  </si>
  <si>
    <t>東浦町</t>
  </si>
  <si>
    <t>南知多町</t>
  </si>
  <si>
    <t>美浜町</t>
  </si>
  <si>
    <t>武豊町</t>
  </si>
  <si>
    <t>幸田町</t>
  </si>
  <si>
    <t>設楽町</t>
  </si>
  <si>
    <t>東栄町</t>
  </si>
  <si>
    <t>豊根村</t>
  </si>
  <si>
    <t>知多北部広域連合</t>
    <rPh sb="0" eb="2">
      <t>チタ</t>
    </rPh>
    <rPh sb="2" eb="4">
      <t>ホクブ</t>
    </rPh>
    <rPh sb="4" eb="6">
      <t>コウイキ</t>
    </rPh>
    <rPh sb="6" eb="8">
      <t>レンゴウ</t>
    </rPh>
    <phoneticPr fontId="6"/>
  </si>
  <si>
    <t>東三河広域連合</t>
    <rPh sb="0" eb="1">
      <t>ヒガシ</t>
    </rPh>
    <rPh sb="1" eb="3">
      <t>ミカワ</t>
    </rPh>
    <rPh sb="3" eb="5">
      <t>コウイキ</t>
    </rPh>
    <rPh sb="5" eb="7">
      <t>レンゴウ</t>
    </rPh>
    <phoneticPr fontId="6"/>
  </si>
  <si>
    <t>-</t>
  </si>
  <si>
    <t>-</t>
    <phoneticPr fontId="6"/>
  </si>
  <si>
    <r>
      <rPr>
        <sz val="11"/>
        <color theme="1"/>
        <rFont val="ＭＳ Ｐゴシック"/>
        <family val="2"/>
        <charset val="128"/>
      </rPr>
      <t>加算額</t>
    </r>
    <rPh sb="0" eb="2">
      <t>カサン</t>
    </rPh>
    <rPh sb="2" eb="3">
      <t>ガク</t>
    </rPh>
    <phoneticPr fontId="6"/>
  </si>
  <si>
    <r>
      <rPr>
        <sz val="11"/>
        <color theme="1"/>
        <rFont val="ＭＳ Ｐゴシック"/>
        <family val="2"/>
        <charset val="128"/>
      </rPr>
      <t>賃金改善
所要額</t>
    </r>
    <rPh sb="0" eb="2">
      <t>チンギン</t>
    </rPh>
    <rPh sb="2" eb="4">
      <t>カイゼン</t>
    </rPh>
    <rPh sb="5" eb="7">
      <t>ショヨウ</t>
    </rPh>
    <rPh sb="7" eb="8">
      <t>ガク</t>
    </rPh>
    <phoneticPr fontId="6"/>
  </si>
  <si>
    <t>愛知県内合計</t>
    <rPh sb="0" eb="3">
      <t>アイチケン</t>
    </rPh>
    <rPh sb="3" eb="4">
      <t>ナイ</t>
    </rPh>
    <rPh sb="4" eb="6">
      <t>ゴウケイ</t>
    </rPh>
    <phoneticPr fontId="6"/>
  </si>
  <si>
    <r>
      <rPr>
        <sz val="12"/>
        <color theme="1"/>
        <rFont val="ＭＳ Ｐゴシック"/>
        <family val="2"/>
        <charset val="128"/>
      </rPr>
      <t>法人名</t>
    </r>
    <rPh sb="0" eb="2">
      <t>ホウジン</t>
    </rPh>
    <rPh sb="2" eb="3">
      <t>メイ</t>
    </rPh>
    <phoneticPr fontId="6"/>
  </si>
  <si>
    <r>
      <rPr>
        <sz val="12"/>
        <color theme="1"/>
        <rFont val="ＭＳ Ｐゴシック"/>
        <family val="2"/>
        <charset val="128"/>
      </rPr>
      <t>指定権者</t>
    </r>
    <rPh sb="0" eb="4">
      <t>シテイケンシャ</t>
    </rPh>
    <phoneticPr fontId="6"/>
  </si>
  <si>
    <t>指定権者
受付窓口</t>
    <rPh sb="0" eb="4">
      <t>シテイケンシャ</t>
    </rPh>
    <rPh sb="5" eb="7">
      <t>ウケツケ</t>
    </rPh>
    <rPh sb="7" eb="9">
      <t>マドグチ</t>
    </rPh>
    <phoneticPr fontId="6"/>
  </si>
  <si>
    <r>
      <rPr>
        <sz val="10"/>
        <rFont val="ＭＳ ゴシック"/>
        <family val="3"/>
        <charset val="128"/>
      </rPr>
      <t>介護保険
事業所番号</t>
    </r>
    <rPh sb="0" eb="2">
      <t>カイゴ</t>
    </rPh>
    <rPh sb="2" eb="4">
      <t>ホケン</t>
    </rPh>
    <rPh sb="5" eb="8">
      <t>ジギョウショ</t>
    </rPh>
    <rPh sb="8" eb="10">
      <t>バンゴウ</t>
    </rPh>
    <phoneticPr fontId="10"/>
  </si>
  <si>
    <r>
      <rPr>
        <sz val="10"/>
        <rFont val="ＭＳ ゴシック"/>
        <family val="3"/>
        <charset val="128"/>
      </rPr>
      <t>事業所の名称</t>
    </r>
    <rPh sb="0" eb="3">
      <t>ジギョウショ</t>
    </rPh>
    <rPh sb="4" eb="6">
      <t>メイショウ</t>
    </rPh>
    <phoneticPr fontId="10"/>
  </si>
  <si>
    <r>
      <rPr>
        <sz val="10"/>
        <rFont val="ＭＳ ゴシック"/>
        <family val="3"/>
        <charset val="128"/>
      </rPr>
      <t>※</t>
    </r>
    <r>
      <rPr>
        <sz val="10"/>
        <rFont val="Century"/>
        <family val="1"/>
      </rPr>
      <t>2</t>
    </r>
    <r>
      <rPr>
        <sz val="10"/>
        <rFont val="ＭＳ ゴシック"/>
        <family val="3"/>
        <charset val="128"/>
      </rPr>
      <t>サービス名</t>
    </r>
    <rPh sb="6" eb="7">
      <t>ナ</t>
    </rPh>
    <phoneticPr fontId="10"/>
  </si>
  <si>
    <r>
      <rPr>
        <sz val="12"/>
        <color theme="1"/>
        <rFont val="ＭＳ Ｐゴシック"/>
        <family val="2"/>
        <charset val="128"/>
      </rPr>
      <t>合計</t>
    </r>
    <rPh sb="0" eb="2">
      <t>ゴウケイ</t>
    </rPh>
    <phoneticPr fontId="6"/>
  </si>
  <si>
    <t>愛知県</t>
  </si>
  <si>
    <t>法人名</t>
    <rPh sb="0" eb="2">
      <t>ホウジン</t>
    </rPh>
    <rPh sb="2" eb="3">
      <t>メイ</t>
    </rPh>
    <phoneticPr fontId="6"/>
  </si>
  <si>
    <r>
      <t>(A)</t>
    </r>
    <r>
      <rPr>
        <sz val="9"/>
        <rFont val="ＭＳ Ｐゴシック"/>
        <family val="3"/>
        <charset val="128"/>
      </rPr>
      <t>の上乗せ相当額</t>
    </r>
    <r>
      <rPr>
        <sz val="9"/>
        <rFont val="Century"/>
        <family val="1"/>
      </rPr>
      <t xml:space="preserve">(A')
</t>
    </r>
    <r>
      <rPr>
        <sz val="9"/>
        <rFont val="ＭＳ Ｐゴシック"/>
        <family val="3"/>
        <charset val="128"/>
      </rPr>
      <t>※</t>
    </r>
    <r>
      <rPr>
        <sz val="9"/>
        <rFont val="Century"/>
        <family val="1"/>
      </rPr>
      <t>(</t>
    </r>
    <r>
      <rPr>
        <sz val="9"/>
        <rFont val="ＭＳ Ｐゴシック"/>
        <family val="3"/>
        <charset val="128"/>
      </rPr>
      <t>Ｂ</t>
    </r>
    <r>
      <rPr>
        <sz val="9"/>
        <rFont val="Century"/>
        <family val="1"/>
      </rPr>
      <t>)</t>
    </r>
    <r>
      <rPr>
        <sz val="9"/>
        <rFont val="ＭＳ Ｐゴシック"/>
        <family val="3"/>
        <charset val="128"/>
      </rPr>
      <t>が上乗せ相当額でない場合は不要</t>
    </r>
    <rPh sb="4" eb="6">
      <t>ウワノ</t>
    </rPh>
    <rPh sb="7" eb="10">
      <t>ソウトウガク</t>
    </rPh>
    <rPh sb="20" eb="22">
      <t>ウワノ</t>
    </rPh>
    <rPh sb="23" eb="25">
      <t>ソウトウ</t>
    </rPh>
    <rPh sb="25" eb="26">
      <t>ガク</t>
    </rPh>
    <rPh sb="29" eb="31">
      <t>バアイ</t>
    </rPh>
    <rPh sb="32" eb="34">
      <t>フヨウ</t>
    </rPh>
    <phoneticPr fontId="10"/>
  </si>
  <si>
    <r>
      <rPr>
        <sz val="10"/>
        <rFont val="ＭＳ Ｐゴシック"/>
        <family val="3"/>
        <charset val="128"/>
      </rPr>
      <t>賃金改善所要額又はその上乗せ相当額</t>
    </r>
    <r>
      <rPr>
        <sz val="10"/>
        <rFont val="Century"/>
        <family val="1"/>
      </rPr>
      <t>(B)</t>
    </r>
    <rPh sb="4" eb="6">
      <t>ショヨウ</t>
    </rPh>
    <phoneticPr fontId="10"/>
  </si>
  <si>
    <t>単位：円</t>
    <rPh sb="0" eb="2">
      <t>タンイ</t>
    </rPh>
    <rPh sb="3" eb="4">
      <t>エン</t>
    </rPh>
    <phoneticPr fontId="6"/>
  </si>
  <si>
    <r>
      <rPr>
        <b/>
        <sz val="12"/>
        <rFont val="ＭＳ Ｐゴシック"/>
        <family val="3"/>
        <charset val="128"/>
      </rPr>
      <t>愛知県</t>
    </r>
    <rPh sb="0" eb="3">
      <t>アイチケン</t>
    </rPh>
    <phoneticPr fontId="6"/>
  </si>
  <si>
    <r>
      <rPr>
        <sz val="8"/>
        <rFont val="ＭＳ ゴシック"/>
        <family val="3"/>
        <charset val="128"/>
      </rPr>
      <t>ページ数　　　総ページ数</t>
    </r>
    <phoneticPr fontId="10"/>
  </si>
  <si>
    <r>
      <rPr>
        <sz val="11"/>
        <rFont val="ＭＳ ゴシック"/>
        <family val="3"/>
        <charset val="128"/>
      </rPr>
      <t>別紙様式３</t>
    </r>
    <r>
      <rPr>
        <sz val="11"/>
        <rFont val="Century"/>
        <family val="1"/>
      </rPr>
      <t>(</t>
    </r>
    <r>
      <rPr>
        <sz val="11"/>
        <rFont val="ＭＳ ゴシック"/>
        <family val="3"/>
        <charset val="128"/>
      </rPr>
      <t>添付書類２）</t>
    </r>
    <rPh sb="0" eb="2">
      <t>ベッシ</t>
    </rPh>
    <rPh sb="2" eb="4">
      <t>ヨウシキ</t>
    </rPh>
    <rPh sb="6" eb="8">
      <t>テンプ</t>
    </rPh>
    <rPh sb="8" eb="10">
      <t>ショルイ</t>
    </rPh>
    <phoneticPr fontId="10"/>
  </si>
  <si>
    <r>
      <rPr>
        <sz val="11"/>
        <rFont val="ＭＳ ゴシック"/>
        <family val="3"/>
        <charset val="128"/>
      </rPr>
      <t>介護職員処遇改善実績報告書</t>
    </r>
    <r>
      <rPr>
        <sz val="11"/>
        <rFont val="Century"/>
        <family val="1"/>
      </rPr>
      <t>(</t>
    </r>
    <r>
      <rPr>
        <sz val="11"/>
        <rFont val="ＭＳ ゴシック"/>
        <family val="3"/>
        <charset val="128"/>
      </rPr>
      <t>届出対象都道府県内一覧表</t>
    </r>
    <r>
      <rPr>
        <sz val="11"/>
        <rFont val="Century"/>
        <family val="1"/>
      </rPr>
      <t>)</t>
    </r>
    <rPh sb="0" eb="8">
      <t>カ</t>
    </rPh>
    <rPh sb="8" eb="10">
      <t>ジッセキ</t>
    </rPh>
    <rPh sb="10" eb="13">
      <t>ホウコクショ</t>
    </rPh>
    <rPh sb="14" eb="16">
      <t>トドケデ</t>
    </rPh>
    <rPh sb="16" eb="18">
      <t>タイショウ</t>
    </rPh>
    <rPh sb="18" eb="22">
      <t>トドウフケン</t>
    </rPh>
    <rPh sb="22" eb="23">
      <t>ナイ</t>
    </rPh>
    <rPh sb="23" eb="25">
      <t>イチラン</t>
    </rPh>
    <rPh sb="25" eb="26">
      <t>ヒョウ</t>
    </rPh>
    <phoneticPr fontId="10"/>
  </si>
  <si>
    <r>
      <t>(</t>
    </r>
    <r>
      <rPr>
        <sz val="9"/>
        <rFont val="ＭＳ ゴシック"/>
        <family val="3"/>
        <charset val="128"/>
      </rPr>
      <t>注</t>
    </r>
    <r>
      <rPr>
        <sz val="9"/>
        <rFont val="Century"/>
        <family val="1"/>
      </rPr>
      <t>)</t>
    </r>
    <r>
      <rPr>
        <sz val="9"/>
        <rFont val="ＭＳ ゴシック"/>
        <family val="3"/>
        <charset val="128"/>
      </rPr>
      <t>Ｃ及びＤは、別紙様式３の添付書類３に記載する当該都道府県と一致すること。</t>
    </r>
    <rPh sb="4" eb="5">
      <t>オヨ</t>
    </rPh>
    <rPh sb="9" eb="11">
      <t>ベッシ</t>
    </rPh>
    <rPh sb="11" eb="13">
      <t>ヨウシキ</t>
    </rPh>
    <rPh sb="15" eb="17">
      <t>テンプ</t>
    </rPh>
    <rPh sb="17" eb="19">
      <t>ショルイ</t>
    </rPh>
    <rPh sb="21" eb="23">
      <t>キサイ</t>
    </rPh>
    <rPh sb="25" eb="27">
      <t>トウガイ</t>
    </rPh>
    <rPh sb="27" eb="31">
      <t>トドウフケン</t>
    </rPh>
    <rPh sb="32" eb="34">
      <t>イッチ</t>
    </rPh>
    <phoneticPr fontId="10"/>
  </si>
  <si>
    <r>
      <t>(</t>
    </r>
    <r>
      <rPr>
        <sz val="9"/>
        <rFont val="ＭＳ ゴシック"/>
        <family val="3"/>
        <charset val="128"/>
      </rPr>
      <t>注</t>
    </r>
    <r>
      <rPr>
        <sz val="9"/>
        <rFont val="Century"/>
        <family val="1"/>
      </rPr>
      <t>)</t>
    </r>
    <r>
      <rPr>
        <sz val="9"/>
        <rFont val="ＭＳ ゴシック"/>
        <family val="3"/>
        <charset val="128"/>
      </rPr>
      <t>複数の事業所間で一括して介護職員処遇改善計画書を作成し、県が所管する事業所以外もある場合は、事業所の所在する県ごとに該当する指定権者を全て記載すること。</t>
    </r>
    <phoneticPr fontId="10"/>
  </si>
  <si>
    <r>
      <rPr>
        <sz val="11"/>
        <rFont val="ＭＳ ゴシック"/>
        <family val="3"/>
        <charset val="128"/>
      </rPr>
      <t>／</t>
    </r>
    <phoneticPr fontId="10"/>
  </si>
  <si>
    <r>
      <rPr>
        <sz val="11"/>
        <rFont val="ＭＳ ゴシック"/>
        <family val="3"/>
        <charset val="128"/>
      </rPr>
      <t>介護職員処遇改善実績報告書（都道府県状況一覧表）</t>
    </r>
    <rPh sb="0" eb="8">
      <t>カ</t>
    </rPh>
    <rPh sb="8" eb="10">
      <t>ジッセキ</t>
    </rPh>
    <rPh sb="10" eb="13">
      <t>ホウコクショ</t>
    </rPh>
    <rPh sb="14" eb="18">
      <t>トドウフケン</t>
    </rPh>
    <rPh sb="18" eb="20">
      <t>ジョウキョウ</t>
    </rPh>
    <rPh sb="20" eb="22">
      <t>イチラン</t>
    </rPh>
    <rPh sb="22" eb="23">
      <t>ヒョウ</t>
    </rPh>
    <phoneticPr fontId="10"/>
  </si>
  <si>
    <r>
      <rPr>
        <sz val="10"/>
        <rFont val="ＭＳ ゴシック"/>
        <family val="3"/>
        <charset val="128"/>
      </rPr>
      <t>法人名</t>
    </r>
    <rPh sb="0" eb="1">
      <t>ホウ</t>
    </rPh>
    <rPh sb="1" eb="2">
      <t>ジン</t>
    </rPh>
    <rPh sb="2" eb="3">
      <t>ナ</t>
    </rPh>
    <phoneticPr fontId="10"/>
  </si>
  <si>
    <r>
      <rPr>
        <sz val="10"/>
        <rFont val="ＭＳ ゴシック"/>
        <family val="3"/>
        <charset val="128"/>
      </rPr>
      <t>単位：円</t>
    </r>
    <rPh sb="0" eb="2">
      <t>タンイ</t>
    </rPh>
    <rPh sb="3" eb="4">
      <t>エン</t>
    </rPh>
    <phoneticPr fontId="6"/>
  </si>
  <si>
    <r>
      <rPr>
        <sz val="11"/>
        <rFont val="ＭＳ ゴシック"/>
        <family val="3"/>
        <charset val="128"/>
      </rPr>
      <t>都道府県</t>
    </r>
    <rPh sb="0" eb="4">
      <t>トドウフケン</t>
    </rPh>
    <phoneticPr fontId="10"/>
  </si>
  <si>
    <r>
      <rPr>
        <sz val="8"/>
        <rFont val="ＭＳ ゴシック"/>
        <family val="3"/>
        <charset val="128"/>
      </rPr>
      <t>北海道</t>
    </r>
  </si>
  <si>
    <r>
      <rPr>
        <sz val="8"/>
        <rFont val="ＭＳ ゴシック"/>
        <family val="3"/>
        <charset val="128"/>
      </rPr>
      <t>青森県</t>
    </r>
  </si>
  <si>
    <r>
      <rPr>
        <sz val="8"/>
        <rFont val="ＭＳ ゴシック"/>
        <family val="3"/>
        <charset val="128"/>
      </rPr>
      <t>岩手県</t>
    </r>
  </si>
  <si>
    <r>
      <rPr>
        <sz val="8"/>
        <rFont val="ＭＳ ゴシック"/>
        <family val="3"/>
        <charset val="128"/>
      </rPr>
      <t>宮城県</t>
    </r>
  </si>
  <si>
    <r>
      <rPr>
        <sz val="8"/>
        <rFont val="ＭＳ ゴシック"/>
        <family val="3"/>
        <charset val="128"/>
      </rPr>
      <t>秋田県</t>
    </r>
  </si>
  <si>
    <r>
      <rPr>
        <sz val="8"/>
        <rFont val="ＭＳ ゴシック"/>
        <family val="3"/>
        <charset val="128"/>
      </rPr>
      <t>山形県</t>
    </r>
  </si>
  <si>
    <r>
      <rPr>
        <sz val="8"/>
        <rFont val="ＭＳ ゴシック"/>
        <family val="3"/>
        <charset val="128"/>
      </rPr>
      <t>福島県</t>
    </r>
  </si>
  <si>
    <r>
      <rPr>
        <sz val="8"/>
        <rFont val="ＭＳ ゴシック"/>
        <family val="3"/>
        <charset val="128"/>
      </rPr>
      <t>茨城県</t>
    </r>
  </si>
  <si>
    <r>
      <rPr>
        <sz val="8"/>
        <rFont val="ＭＳ ゴシック"/>
        <family val="3"/>
        <charset val="128"/>
      </rPr>
      <t>栃木県</t>
    </r>
  </si>
  <si>
    <r>
      <rPr>
        <sz val="8"/>
        <rFont val="ＭＳ ゴシック"/>
        <family val="3"/>
        <charset val="128"/>
      </rPr>
      <t>群馬県</t>
    </r>
  </si>
  <si>
    <r>
      <rPr>
        <sz val="8"/>
        <rFont val="ＭＳ ゴシック"/>
        <family val="3"/>
        <charset val="128"/>
      </rPr>
      <t>埼玉県</t>
    </r>
  </si>
  <si>
    <r>
      <rPr>
        <sz val="8"/>
        <rFont val="ＭＳ ゴシック"/>
        <family val="3"/>
        <charset val="128"/>
      </rPr>
      <t>千葉県</t>
    </r>
  </si>
  <si>
    <r>
      <rPr>
        <sz val="8"/>
        <rFont val="ＭＳ ゴシック"/>
        <family val="3"/>
        <charset val="128"/>
      </rPr>
      <t>東京都</t>
    </r>
  </si>
  <si>
    <r>
      <rPr>
        <sz val="8"/>
        <rFont val="ＭＳ ゴシック"/>
        <family val="3"/>
        <charset val="128"/>
      </rPr>
      <t>神奈川県</t>
    </r>
  </si>
  <si>
    <r>
      <rPr>
        <sz val="8"/>
        <rFont val="ＭＳ ゴシック"/>
        <family val="3"/>
        <charset val="128"/>
      </rPr>
      <t>新潟県</t>
    </r>
  </si>
  <si>
    <r>
      <rPr>
        <sz val="8"/>
        <rFont val="ＭＳ ゴシック"/>
        <family val="3"/>
        <charset val="128"/>
      </rPr>
      <t>富山県</t>
    </r>
  </si>
  <si>
    <r>
      <rPr>
        <sz val="8"/>
        <rFont val="ＭＳ ゴシック"/>
        <family val="3"/>
        <charset val="128"/>
      </rPr>
      <t>石川県</t>
    </r>
  </si>
  <si>
    <r>
      <rPr>
        <sz val="8"/>
        <rFont val="ＭＳ ゴシック"/>
        <family val="3"/>
        <charset val="128"/>
      </rPr>
      <t>福井県</t>
    </r>
  </si>
  <si>
    <r>
      <rPr>
        <sz val="8"/>
        <rFont val="ＭＳ ゴシック"/>
        <family val="3"/>
        <charset val="128"/>
      </rPr>
      <t>山梨県</t>
    </r>
  </si>
  <si>
    <r>
      <rPr>
        <sz val="8"/>
        <rFont val="ＭＳ ゴシック"/>
        <family val="3"/>
        <charset val="128"/>
      </rPr>
      <t>長野県</t>
    </r>
  </si>
  <si>
    <r>
      <rPr>
        <sz val="8"/>
        <rFont val="ＭＳ ゴシック"/>
        <family val="3"/>
        <charset val="128"/>
      </rPr>
      <t>岐阜県</t>
    </r>
  </si>
  <si>
    <r>
      <rPr>
        <sz val="8"/>
        <rFont val="ＭＳ ゴシック"/>
        <family val="3"/>
        <charset val="128"/>
      </rPr>
      <t>静岡県</t>
    </r>
  </si>
  <si>
    <r>
      <rPr>
        <sz val="8"/>
        <rFont val="ＭＳ ゴシック"/>
        <family val="3"/>
        <charset val="128"/>
      </rPr>
      <t>三重県</t>
    </r>
  </si>
  <si>
    <r>
      <rPr>
        <sz val="8"/>
        <rFont val="ＭＳ ゴシック"/>
        <family val="3"/>
        <charset val="128"/>
      </rPr>
      <t>滋賀県</t>
    </r>
  </si>
  <si>
    <r>
      <rPr>
        <sz val="8"/>
        <rFont val="ＭＳ ゴシック"/>
        <family val="3"/>
        <charset val="128"/>
      </rPr>
      <t>京都府</t>
    </r>
  </si>
  <si>
    <r>
      <rPr>
        <sz val="8"/>
        <rFont val="ＭＳ ゴシック"/>
        <family val="3"/>
        <charset val="128"/>
      </rPr>
      <t>大阪府</t>
    </r>
  </si>
  <si>
    <r>
      <rPr>
        <sz val="8"/>
        <rFont val="ＭＳ ゴシック"/>
        <family val="3"/>
        <charset val="128"/>
      </rPr>
      <t>兵庫県</t>
    </r>
  </si>
  <si>
    <r>
      <rPr>
        <sz val="8"/>
        <rFont val="ＭＳ ゴシック"/>
        <family val="3"/>
        <charset val="128"/>
      </rPr>
      <t>奈良県</t>
    </r>
  </si>
  <si>
    <r>
      <rPr>
        <sz val="8"/>
        <rFont val="ＭＳ ゴシック"/>
        <family val="3"/>
        <charset val="128"/>
      </rPr>
      <t>和歌山県</t>
    </r>
  </si>
  <si>
    <r>
      <rPr>
        <sz val="8"/>
        <rFont val="ＭＳ ゴシック"/>
        <family val="3"/>
        <charset val="128"/>
      </rPr>
      <t>鳥取県</t>
    </r>
  </si>
  <si>
    <r>
      <rPr>
        <sz val="8"/>
        <rFont val="ＭＳ ゴシック"/>
        <family val="3"/>
        <charset val="128"/>
      </rPr>
      <t>島根県</t>
    </r>
  </si>
  <si>
    <r>
      <rPr>
        <sz val="8"/>
        <rFont val="ＭＳ ゴシック"/>
        <family val="3"/>
        <charset val="128"/>
      </rPr>
      <t>岡山県</t>
    </r>
  </si>
  <si>
    <r>
      <rPr>
        <sz val="8"/>
        <rFont val="ＭＳ ゴシック"/>
        <family val="3"/>
        <charset val="128"/>
      </rPr>
      <t>広島県</t>
    </r>
  </si>
  <si>
    <r>
      <rPr>
        <sz val="8"/>
        <rFont val="ＭＳ ゴシック"/>
        <family val="3"/>
        <charset val="128"/>
      </rPr>
      <t>山口県</t>
    </r>
  </si>
  <si>
    <r>
      <rPr>
        <sz val="8"/>
        <rFont val="ＭＳ ゴシック"/>
        <family val="3"/>
        <charset val="128"/>
      </rPr>
      <t>徳島県</t>
    </r>
  </si>
  <si>
    <r>
      <rPr>
        <sz val="8"/>
        <rFont val="ＭＳ ゴシック"/>
        <family val="3"/>
        <charset val="128"/>
      </rPr>
      <t>香川県</t>
    </r>
  </si>
  <si>
    <r>
      <rPr>
        <sz val="8"/>
        <rFont val="ＭＳ ゴシック"/>
        <family val="3"/>
        <charset val="128"/>
      </rPr>
      <t>愛媛県</t>
    </r>
  </si>
  <si>
    <r>
      <rPr>
        <sz val="8"/>
        <rFont val="ＭＳ ゴシック"/>
        <family val="3"/>
        <charset val="128"/>
      </rPr>
      <t>高知県</t>
    </r>
  </si>
  <si>
    <r>
      <rPr>
        <sz val="8"/>
        <rFont val="ＭＳ ゴシック"/>
        <family val="3"/>
        <charset val="128"/>
      </rPr>
      <t>福岡県</t>
    </r>
  </si>
  <si>
    <r>
      <rPr>
        <sz val="8"/>
        <rFont val="ＭＳ ゴシック"/>
        <family val="3"/>
        <charset val="128"/>
      </rPr>
      <t>佐賀県</t>
    </r>
  </si>
  <si>
    <r>
      <rPr>
        <sz val="8"/>
        <rFont val="ＭＳ ゴシック"/>
        <family val="3"/>
        <charset val="128"/>
      </rPr>
      <t>長崎県</t>
    </r>
  </si>
  <si>
    <r>
      <rPr>
        <sz val="8"/>
        <rFont val="ＭＳ ゴシック"/>
        <family val="3"/>
        <charset val="128"/>
      </rPr>
      <t>熊本県</t>
    </r>
  </si>
  <si>
    <r>
      <rPr>
        <sz val="8"/>
        <rFont val="ＭＳ ゴシック"/>
        <family val="3"/>
        <charset val="128"/>
      </rPr>
      <t>大分県</t>
    </r>
  </si>
  <si>
    <r>
      <rPr>
        <sz val="8"/>
        <rFont val="ＭＳ ゴシック"/>
        <family val="3"/>
        <charset val="128"/>
      </rPr>
      <t>宮崎県</t>
    </r>
  </si>
  <si>
    <r>
      <rPr>
        <sz val="8"/>
        <rFont val="ＭＳ ゴシック"/>
        <family val="3"/>
        <charset val="128"/>
      </rPr>
      <t>鹿児島県</t>
    </r>
  </si>
  <si>
    <r>
      <rPr>
        <sz val="8"/>
        <rFont val="ＭＳ ゴシック"/>
        <family val="3"/>
        <charset val="128"/>
      </rPr>
      <t>沖縄県</t>
    </r>
  </si>
  <si>
    <r>
      <rPr>
        <sz val="11"/>
        <rFont val="ＭＳ ゴシック"/>
        <family val="3"/>
        <charset val="128"/>
      </rPr>
      <t>別紙様式３</t>
    </r>
    <r>
      <rPr>
        <sz val="11"/>
        <rFont val="Century"/>
        <family val="1"/>
      </rPr>
      <t>(</t>
    </r>
    <r>
      <rPr>
        <sz val="11"/>
        <rFont val="ＭＳ ゴシック"/>
        <family val="3"/>
        <charset val="128"/>
      </rPr>
      <t>添付書類３）</t>
    </r>
    <rPh sb="0" eb="2">
      <t>ベッシ</t>
    </rPh>
    <rPh sb="2" eb="4">
      <t>ヨウシキ</t>
    </rPh>
    <rPh sb="6" eb="8">
      <t>テンプ</t>
    </rPh>
    <rPh sb="8" eb="10">
      <t>ショルイ</t>
    </rPh>
    <phoneticPr fontId="10"/>
  </si>
  <si>
    <r>
      <rPr>
        <sz val="11"/>
        <color indexed="10"/>
        <rFont val="ＭＳ Ｐゴシック"/>
        <family val="3"/>
        <charset val="128"/>
      </rPr>
      <t>※</t>
    </r>
    <r>
      <rPr>
        <sz val="11"/>
        <color indexed="10"/>
        <rFont val="Century"/>
        <family val="1"/>
      </rPr>
      <t>F</t>
    </r>
    <r>
      <rPr>
        <sz val="11"/>
        <color indexed="10"/>
        <rFont val="ＭＳ Ｐゴシック"/>
        <family val="3"/>
        <charset val="128"/>
      </rPr>
      <t>は</t>
    </r>
    <r>
      <rPr>
        <sz val="11"/>
        <color indexed="10"/>
        <rFont val="Century"/>
        <family val="1"/>
      </rPr>
      <t>E</t>
    </r>
    <r>
      <rPr>
        <sz val="11"/>
        <color indexed="10"/>
        <rFont val="ＭＳ Ｐゴシック"/>
        <family val="3"/>
        <charset val="128"/>
      </rPr>
      <t>を上回らなければならない。</t>
    </r>
    <rPh sb="5" eb="7">
      <t>ウワマワ</t>
    </rPh>
    <phoneticPr fontId="10"/>
  </si>
  <si>
    <r>
      <rPr>
        <sz val="12"/>
        <rFont val="ＭＳ ゴシック"/>
        <family val="3"/>
        <charset val="128"/>
      </rPr>
      <t>指定権者</t>
    </r>
    <rPh sb="0" eb="2">
      <t>シテイ</t>
    </rPh>
    <rPh sb="2" eb="3">
      <t>ケン</t>
    </rPh>
    <rPh sb="3" eb="4">
      <t>シャ</t>
    </rPh>
    <phoneticPr fontId="10"/>
  </si>
  <si>
    <r>
      <rPr>
        <sz val="12"/>
        <rFont val="ＭＳ ゴシック"/>
        <family val="3"/>
        <charset val="128"/>
      </rPr>
      <t>介護職員処遇改善加算額（</t>
    </r>
    <r>
      <rPr>
        <sz val="12"/>
        <rFont val="Century"/>
        <family val="1"/>
      </rPr>
      <t>C</t>
    </r>
    <r>
      <rPr>
        <sz val="12"/>
        <rFont val="ＭＳ ゴシック"/>
        <family val="3"/>
        <charset val="128"/>
      </rPr>
      <t>）</t>
    </r>
    <rPh sb="0" eb="2">
      <t>カイゴ</t>
    </rPh>
    <rPh sb="2" eb="4">
      <t>ショクイン</t>
    </rPh>
    <rPh sb="4" eb="6">
      <t>ショグウ</t>
    </rPh>
    <rPh sb="6" eb="8">
      <t>カイゼン</t>
    </rPh>
    <rPh sb="8" eb="10">
      <t>カサン</t>
    </rPh>
    <rPh sb="10" eb="11">
      <t>ガク</t>
    </rPh>
    <phoneticPr fontId="10"/>
  </si>
  <si>
    <r>
      <rPr>
        <sz val="12"/>
        <rFont val="ＭＳ ゴシック"/>
        <family val="3"/>
        <charset val="128"/>
      </rPr>
      <t>賃金改善所要所要額（</t>
    </r>
    <r>
      <rPr>
        <sz val="12"/>
        <rFont val="Century"/>
        <family val="1"/>
      </rPr>
      <t>D</t>
    </r>
    <r>
      <rPr>
        <sz val="12"/>
        <rFont val="ＭＳ ゴシック"/>
        <family val="3"/>
        <charset val="128"/>
      </rPr>
      <t>）</t>
    </r>
    <rPh sb="0" eb="2">
      <t>チンギン</t>
    </rPh>
    <rPh sb="2" eb="4">
      <t>カイゼン</t>
    </rPh>
    <rPh sb="4" eb="6">
      <t>ショヨウ</t>
    </rPh>
    <rPh sb="6" eb="8">
      <t>ショヨウ</t>
    </rPh>
    <rPh sb="8" eb="9">
      <t>ガク</t>
    </rPh>
    <phoneticPr fontId="10"/>
  </si>
  <si>
    <r>
      <rPr>
        <sz val="12"/>
        <rFont val="ＭＳ ゴシック"/>
        <family val="3"/>
        <charset val="128"/>
      </rPr>
      <t>法　</t>
    </r>
    <r>
      <rPr>
        <sz val="12"/>
        <rFont val="Century"/>
        <family val="1"/>
      </rPr>
      <t xml:space="preserve">   </t>
    </r>
    <r>
      <rPr>
        <sz val="12"/>
        <rFont val="ＭＳ ゴシック"/>
        <family val="3"/>
        <charset val="128"/>
      </rPr>
      <t>人</t>
    </r>
    <r>
      <rPr>
        <sz val="12"/>
        <rFont val="Century"/>
        <family val="1"/>
      </rPr>
      <t xml:space="preserve">    </t>
    </r>
    <r>
      <rPr>
        <sz val="12"/>
        <rFont val="ＭＳ ゴシック"/>
        <family val="3"/>
        <charset val="128"/>
      </rPr>
      <t>名</t>
    </r>
    <rPh sb="0" eb="1">
      <t>ホウ</t>
    </rPh>
    <rPh sb="5" eb="6">
      <t>ジン</t>
    </rPh>
    <rPh sb="10" eb="11">
      <t>ナ</t>
    </rPh>
    <phoneticPr fontId="10"/>
  </si>
  <si>
    <r>
      <rPr>
        <sz val="12"/>
        <rFont val="ＭＳ ゴシック"/>
        <family val="3"/>
        <charset val="128"/>
      </rPr>
      <t>都道府県名</t>
    </r>
    <rPh sb="0" eb="4">
      <t>トドウフケン</t>
    </rPh>
    <rPh sb="4" eb="5">
      <t>メイ</t>
    </rPh>
    <phoneticPr fontId="10"/>
  </si>
  <si>
    <t>担当者氏名</t>
    <rPh sb="0" eb="3">
      <t>タントウシャ</t>
    </rPh>
    <rPh sb="3" eb="5">
      <t>シメイ</t>
    </rPh>
    <phoneticPr fontId="6"/>
  </si>
  <si>
    <t>電話番号</t>
    <rPh sb="0" eb="2">
      <t>デンワ</t>
    </rPh>
    <rPh sb="2" eb="4">
      <t>バンゴウ</t>
    </rPh>
    <phoneticPr fontId="6"/>
  </si>
  <si>
    <t>ＦＡＸ番号</t>
    <rPh sb="3" eb="5">
      <t>バンゴウ</t>
    </rPh>
    <phoneticPr fontId="6"/>
  </si>
  <si>
    <t>Ｅ-ｍａｉｌ</t>
    <phoneticPr fontId="6"/>
  </si>
  <si>
    <t>別紙様式３</t>
    <rPh sb="0" eb="2">
      <t>ベッシ</t>
    </rPh>
    <rPh sb="2" eb="4">
      <t>ヨウシキ</t>
    </rPh>
    <phoneticPr fontId="6"/>
  </si>
  <si>
    <t>赤いコメントが消えるように入力してください</t>
    <rPh sb="0" eb="1">
      <t>アカ</t>
    </rPh>
    <rPh sb="7" eb="8">
      <t>キ</t>
    </rPh>
    <rPh sb="13" eb="15">
      <t>ニュウリョク</t>
    </rPh>
    <phoneticPr fontId="6"/>
  </si>
  <si>
    <t>愛知県知事　殿　</t>
    <rPh sb="0" eb="2">
      <t>アイチ</t>
    </rPh>
    <rPh sb="2" eb="5">
      <t>ケンチジ</t>
    </rPh>
    <rPh sb="6" eb="7">
      <t>トノ</t>
    </rPh>
    <phoneticPr fontId="6"/>
  </si>
  <si>
    <t>（手書きの場合は、無視してください）</t>
    <rPh sb="1" eb="3">
      <t>テガ</t>
    </rPh>
    <rPh sb="5" eb="7">
      <t>バアイ</t>
    </rPh>
    <rPh sb="9" eb="11">
      <t>ムシ</t>
    </rPh>
    <phoneticPr fontId="6"/>
  </si>
  <si>
    <r>
      <rPr>
        <sz val="9"/>
        <color theme="1"/>
        <rFont val="ＭＳ Ｐ明朝"/>
        <family val="1"/>
        <charset val="128"/>
      </rPr>
      <t>①</t>
    </r>
    <phoneticPr fontId="6"/>
  </si>
  <si>
    <r>
      <rPr>
        <sz val="9"/>
        <color theme="1"/>
        <rFont val="ＭＳ Ｐ明朝"/>
        <family val="1"/>
        <charset val="128"/>
      </rPr>
      <t>②</t>
    </r>
    <phoneticPr fontId="6"/>
  </si>
  <si>
    <t>～</t>
    <phoneticPr fontId="6"/>
  </si>
  <si>
    <r>
      <rPr>
        <sz val="9"/>
        <color theme="1"/>
        <rFont val="ＭＳ Ｐ明朝"/>
        <family val="1"/>
        <charset val="128"/>
      </rPr>
      <t>③</t>
    </r>
    <phoneticPr fontId="6"/>
  </si>
  <si>
    <r>
      <rPr>
        <sz val="9"/>
        <color theme="1"/>
        <rFont val="ＭＳ Ｐ明朝"/>
        <family val="1"/>
        <charset val="128"/>
      </rPr>
      <t>円</t>
    </r>
    <rPh sb="0" eb="1">
      <t>エン</t>
    </rPh>
    <phoneticPr fontId="6"/>
  </si>
  <si>
    <r>
      <rPr>
        <sz val="9"/>
        <color theme="1"/>
        <rFont val="ＭＳ Ｐ明朝"/>
        <family val="1"/>
        <charset val="128"/>
      </rPr>
      <t>④</t>
    </r>
    <phoneticPr fontId="6"/>
  </si>
  <si>
    <r>
      <rPr>
        <sz val="10"/>
        <color theme="1"/>
        <rFont val="ＭＳ Ｐ明朝"/>
        <family val="1"/>
        <charset val="128"/>
      </rPr>
      <t>加算（Ⅰ）の上乗せ相当分を用いて計算する場合</t>
    </r>
  </si>
  <si>
    <r>
      <rPr>
        <sz val="9"/>
        <color theme="1"/>
        <rFont val="ＭＳ Ｐ明朝"/>
        <family val="1"/>
        <charset val="128"/>
      </rPr>
      <t>（旧加算</t>
    </r>
    <r>
      <rPr>
        <sz val="9"/>
        <color theme="1"/>
        <rFont val="Century"/>
        <family val="1"/>
      </rPr>
      <t>(</t>
    </r>
    <r>
      <rPr>
        <sz val="9"/>
        <color theme="1"/>
        <rFont val="ＭＳ Ｐ明朝"/>
        <family val="1"/>
        <charset val="128"/>
      </rPr>
      <t>Ⅰ</t>
    </r>
    <r>
      <rPr>
        <sz val="9"/>
        <color theme="1"/>
        <rFont val="Century"/>
        <family val="1"/>
      </rPr>
      <t>)</t>
    </r>
    <r>
      <rPr>
        <sz val="9"/>
        <color theme="1"/>
        <rFont val="ＭＳ Ｐ明朝"/>
        <family val="1"/>
        <charset val="128"/>
      </rPr>
      <t>を算定していた場合、③④の代わりに⑤⑥を使用することも可能）</t>
    </r>
  </si>
  <si>
    <r>
      <rPr>
        <sz val="9"/>
        <color theme="1"/>
        <rFont val="ＭＳ Ｐ明朝"/>
        <family val="1"/>
        <charset val="128"/>
      </rPr>
      <t>⑤</t>
    </r>
    <phoneticPr fontId="6"/>
  </si>
  <si>
    <r>
      <rPr>
        <sz val="9"/>
        <color theme="1"/>
        <rFont val="ＭＳ Ｐ明朝"/>
        <family val="1"/>
        <charset val="128"/>
      </rPr>
      <t>⑥</t>
    </r>
    <phoneticPr fontId="6"/>
  </si>
  <si>
    <t>ⅲ）</t>
    <phoneticPr fontId="6"/>
  </si>
  <si>
    <t>ⅳ）</t>
    <phoneticPr fontId="6"/>
  </si>
  <si>
    <t>⑦</t>
    <phoneticPr fontId="6"/>
  </si>
  <si>
    <t>「あり」の場合は他制度による賃金改善額</t>
    <rPh sb="5" eb="7">
      <t>バアイ</t>
    </rPh>
    <rPh sb="8" eb="9">
      <t>タ</t>
    </rPh>
    <rPh sb="9" eb="11">
      <t>セイド</t>
    </rPh>
    <rPh sb="14" eb="16">
      <t>チンギン</t>
    </rPh>
    <rPh sb="16" eb="18">
      <t>カイゼン</t>
    </rPh>
    <rPh sb="18" eb="19">
      <t>ガク</t>
    </rPh>
    <phoneticPr fontId="6"/>
  </si>
  <si>
    <t>　</t>
    <phoneticPr fontId="6"/>
  </si>
  <si>
    <t>円</t>
    <rPh sb="0" eb="1">
      <t>エン</t>
    </rPh>
    <phoneticPr fontId="6"/>
  </si>
  <si>
    <r>
      <rPr>
        <sz val="9"/>
        <color theme="1"/>
        <rFont val="ＭＳ Ｐ明朝"/>
        <family val="1"/>
        <charset val="128"/>
      </rPr>
      <t>※他制度による加算金等を用いた賃金改善は、介護職員処遇改善加算の賃金改善額には含めません。</t>
    </r>
    <phoneticPr fontId="6"/>
  </si>
  <si>
    <t>⑧</t>
    <phoneticPr fontId="6"/>
  </si>
  <si>
    <t>⑨</t>
    <phoneticPr fontId="6"/>
  </si>
  <si>
    <t>年間常勤換算数</t>
    <rPh sb="0" eb="2">
      <t>ネンカン</t>
    </rPh>
    <rPh sb="2" eb="4">
      <t>ジョウキン</t>
    </rPh>
    <rPh sb="4" eb="6">
      <t>カンサン</t>
    </rPh>
    <rPh sb="6" eb="7">
      <t>スウ</t>
    </rPh>
    <phoneticPr fontId="6"/>
  </si>
  <si>
    <t>人</t>
    <rPh sb="0" eb="1">
      <t>ニン</t>
    </rPh>
    <phoneticPr fontId="6"/>
  </si>
  <si>
    <t>⑩</t>
    <phoneticPr fontId="6"/>
  </si>
  <si>
    <t>　　上記について事実と相違ないことを証明します。</t>
    <rPh sb="2" eb="4">
      <t>ジョウキ</t>
    </rPh>
    <rPh sb="8" eb="10">
      <t>ジジツ</t>
    </rPh>
    <rPh sb="11" eb="13">
      <t>ソウイ</t>
    </rPh>
    <rPh sb="18" eb="20">
      <t>ショウメイ</t>
    </rPh>
    <phoneticPr fontId="6"/>
  </si>
  <si>
    <t>年</t>
    <rPh sb="0" eb="1">
      <t>ネン</t>
    </rPh>
    <phoneticPr fontId="6"/>
  </si>
  <si>
    <t>月</t>
    <rPh sb="0" eb="1">
      <t>ツキ</t>
    </rPh>
    <phoneticPr fontId="6"/>
  </si>
  <si>
    <t>日</t>
    <rPh sb="0" eb="1">
      <t>ニチ</t>
    </rPh>
    <phoneticPr fontId="6"/>
  </si>
  <si>
    <t>（法人名）</t>
    <rPh sb="1" eb="3">
      <t>ホウジン</t>
    </rPh>
    <rPh sb="3" eb="4">
      <t>メイ</t>
    </rPh>
    <phoneticPr fontId="6"/>
  </si>
  <si>
    <t>（代表者名）</t>
    <rPh sb="1" eb="4">
      <t>ダイヒョウシャ</t>
    </rPh>
    <rPh sb="4" eb="5">
      <t>メイ</t>
    </rPh>
    <phoneticPr fontId="6"/>
  </si>
  <si>
    <t>なし</t>
    <phoneticPr fontId="6"/>
  </si>
  <si>
    <t>あり・福祉・福祉介護職員処遇改善加算（障害）</t>
    <rPh sb="3" eb="5">
      <t>フクシ</t>
    </rPh>
    <phoneticPr fontId="6"/>
  </si>
  <si>
    <t>あり・その他（）</t>
    <rPh sb="5" eb="6">
      <t>タ</t>
    </rPh>
    <phoneticPr fontId="6"/>
  </si>
  <si>
    <t>介護職員処遇改善加算Ⅰ</t>
  </si>
  <si>
    <t>介護職員処遇改善加算Ⅱ</t>
  </si>
  <si>
    <t>介護職員処遇改善加算Ⅲ</t>
  </si>
  <si>
    <t>介護職員処遇改善加算Ⅳ</t>
  </si>
  <si>
    <t>介護職員処遇改善加算Ⅴ</t>
  </si>
  <si>
    <t>なし</t>
    <phoneticPr fontId="6"/>
  </si>
  <si>
    <t>単位：円</t>
    <rPh sb="0" eb="2">
      <t>タンイ</t>
    </rPh>
    <rPh sb="3" eb="4">
      <t>エン</t>
    </rPh>
    <phoneticPr fontId="6"/>
  </si>
  <si>
    <r>
      <rPr>
        <b/>
        <sz val="12"/>
        <rFont val="ＭＳ ゴシック"/>
        <family val="3"/>
        <charset val="128"/>
      </rPr>
      <t>全国計</t>
    </r>
  </si>
  <si>
    <r>
      <t>①1事業所であっても実績報告書を作成している場合は必ず作成することとし、当該一覧表は</t>
    </r>
    <r>
      <rPr>
        <u/>
        <sz val="10"/>
        <rFont val="ＭＳ Ｐゴシック"/>
        <family val="3"/>
        <charset val="128"/>
      </rPr>
      <t>指定権者ごとに作成すること。</t>
    </r>
    <r>
      <rPr>
        <sz val="10"/>
        <rFont val="ＭＳ Ｐゴシック"/>
        <family val="3"/>
        <charset val="128"/>
      </rPr>
      <t xml:space="preserve">
　（政令・中核市以外に所在するみなし指定の介護予防・日常生活支援総合事業については便宜上指定権者を県とすること）</t>
    </r>
    <rPh sb="2" eb="5">
      <t>ジギョウショ</t>
    </rPh>
    <rPh sb="10" eb="12">
      <t>ジッセキ</t>
    </rPh>
    <rPh sb="12" eb="14">
      <t>ホウコク</t>
    </rPh>
    <rPh sb="14" eb="15">
      <t>ショ</t>
    </rPh>
    <rPh sb="16" eb="18">
      <t>サクセイ</t>
    </rPh>
    <rPh sb="22" eb="24">
      <t>バアイ</t>
    </rPh>
    <rPh sb="25" eb="26">
      <t>カナラ</t>
    </rPh>
    <rPh sb="27" eb="29">
      <t>サクセイ</t>
    </rPh>
    <rPh sb="59" eb="61">
      <t>セイレイ</t>
    </rPh>
    <rPh sb="62" eb="65">
      <t>チュウカクシ</t>
    </rPh>
    <rPh sb="65" eb="67">
      <t>イガイ</t>
    </rPh>
    <rPh sb="68" eb="70">
      <t>ショザイ</t>
    </rPh>
    <rPh sb="75" eb="77">
      <t>シテイ</t>
    </rPh>
    <rPh sb="98" eb="101">
      <t>ベンギジョウ</t>
    </rPh>
    <rPh sb="101" eb="104">
      <t>シテイケン</t>
    </rPh>
    <rPh sb="104" eb="105">
      <t>シャ</t>
    </rPh>
    <phoneticPr fontId="10"/>
  </si>
  <si>
    <r>
      <t>②</t>
    </r>
    <r>
      <rPr>
        <u/>
        <sz val="10"/>
        <rFont val="ＭＳ Ｐゴシック"/>
        <family val="3"/>
        <charset val="128"/>
      </rPr>
      <t>指定権者が愛知県の場合、※1に高齢福祉課、尾張、西三河のいずれかを記載すること</t>
    </r>
    <r>
      <rPr>
        <sz val="10"/>
        <rFont val="ＭＳ Ｐゴシック"/>
        <family val="3"/>
        <charset val="128"/>
      </rPr>
      <t>。（愛知県以外は記載不要）</t>
    </r>
    <rPh sb="1" eb="3">
      <t>シテイ</t>
    </rPh>
    <rPh sb="3" eb="4">
      <t>ケン</t>
    </rPh>
    <rPh sb="4" eb="5">
      <t>シャ</t>
    </rPh>
    <rPh sb="6" eb="9">
      <t>アイチケン</t>
    </rPh>
    <rPh sb="10" eb="12">
      <t>バアイ</t>
    </rPh>
    <rPh sb="16" eb="18">
      <t>コウレイ</t>
    </rPh>
    <rPh sb="18" eb="20">
      <t>フクシ</t>
    </rPh>
    <rPh sb="20" eb="21">
      <t>カ</t>
    </rPh>
    <rPh sb="22" eb="24">
      <t>オワリ</t>
    </rPh>
    <rPh sb="25" eb="26">
      <t>ニシ</t>
    </rPh>
    <rPh sb="26" eb="28">
      <t>ミカワ</t>
    </rPh>
    <rPh sb="34" eb="36">
      <t>キサイ</t>
    </rPh>
    <rPh sb="42" eb="45">
      <t>アイチケン</t>
    </rPh>
    <rPh sb="45" eb="47">
      <t>イガイ</t>
    </rPh>
    <rPh sb="48" eb="50">
      <t>キサイ</t>
    </rPh>
    <rPh sb="50" eb="52">
      <t>フヨウ</t>
    </rPh>
    <phoneticPr fontId="10"/>
  </si>
  <si>
    <r>
      <t>④</t>
    </r>
    <r>
      <rPr>
        <u/>
        <sz val="10"/>
        <rFont val="ＭＳ Ｐゴシック"/>
        <family val="3"/>
        <charset val="128"/>
      </rPr>
      <t>※2は介護予防サービスや介護予防・日常生活支援総合事業は１事業所とカウントして居宅サービスと別に記載すること。</t>
    </r>
    <r>
      <rPr>
        <sz val="10"/>
        <rFont val="ＭＳ Ｐゴシック"/>
        <family val="3"/>
        <charset val="128"/>
      </rPr>
      <t>なお、賃金　 改善の見込み額については同一事業所であれば一括して記入することも可能である。（同一事業所で指定権者が分かれる場合はサー   ビスごとに賃金改善の見込み額をそれぞれ記載すること。ただしその場合、賃金改善額を加算金の比率に応 じて按分して記載すること　 も可能とする。）</t>
    </r>
    <rPh sb="40" eb="42">
      <t>キョタク</t>
    </rPh>
    <rPh sb="66" eb="68">
      <t>ミコ</t>
    </rPh>
    <rPh sb="69" eb="70">
      <t>ガク</t>
    </rPh>
    <rPh sb="75" eb="77">
      <t>ドウイツ</t>
    </rPh>
    <rPh sb="77" eb="80">
      <t>ジギョウショ</t>
    </rPh>
    <rPh sb="84" eb="86">
      <t>イッカツ</t>
    </rPh>
    <rPh sb="88" eb="90">
      <t>キニュウ</t>
    </rPh>
    <rPh sb="95" eb="97">
      <t>カノウ</t>
    </rPh>
    <rPh sb="102" eb="104">
      <t>ドウイツ</t>
    </rPh>
    <rPh sb="104" eb="107">
      <t>ジギョウショ</t>
    </rPh>
    <rPh sb="108" eb="111">
      <t>シテイケン</t>
    </rPh>
    <rPh sb="111" eb="112">
      <t>シャ</t>
    </rPh>
    <rPh sb="113" eb="114">
      <t>ワ</t>
    </rPh>
    <rPh sb="130" eb="132">
      <t>チンギン</t>
    </rPh>
    <rPh sb="132" eb="134">
      <t>カイゼン</t>
    </rPh>
    <rPh sb="135" eb="137">
      <t>ミコ</t>
    </rPh>
    <rPh sb="138" eb="139">
      <t>ガク</t>
    </rPh>
    <rPh sb="156" eb="158">
      <t>バアイ</t>
    </rPh>
    <rPh sb="159" eb="161">
      <t>チンギン</t>
    </rPh>
    <rPh sb="161" eb="163">
      <t>カイゼン</t>
    </rPh>
    <rPh sb="163" eb="164">
      <t>ガク</t>
    </rPh>
    <rPh sb="165" eb="168">
      <t>カサンキン</t>
    </rPh>
    <rPh sb="169" eb="171">
      <t>ヒリツ</t>
    </rPh>
    <phoneticPr fontId="10"/>
  </si>
  <si>
    <t>ページ数/総ページ数</t>
    <phoneticPr fontId="10"/>
  </si>
  <si>
    <r>
      <rPr>
        <sz val="10"/>
        <color theme="1"/>
        <rFont val="ＭＳ Ｐ明朝"/>
        <family val="1"/>
        <charset val="128"/>
      </rPr>
      <t>別紙様式３</t>
    </r>
    <r>
      <rPr>
        <sz val="10"/>
        <color theme="1"/>
        <rFont val="Century"/>
        <family val="1"/>
      </rPr>
      <t>(</t>
    </r>
    <r>
      <rPr>
        <sz val="10"/>
        <color theme="1"/>
        <rFont val="ＭＳ Ｐ明朝"/>
        <family val="1"/>
        <charset val="128"/>
      </rPr>
      <t>添付書類１）</t>
    </r>
    <phoneticPr fontId="6"/>
  </si>
  <si>
    <t>介護職員処遇実績報告書（指定権者内事業所一覧表）</t>
    <phoneticPr fontId="6"/>
  </si>
  <si>
    <t>⑧については、事業所毎の内訳と積算の根拠となる資料を添付すること。(任意の書式で可ですが、「様式例１」を参考に作成し添付してください。)。介護職員別の支給月別内訳については、実地指導等で確認することがあるため、「様式例２」を参考に任意の書式で作成し保管してください。</t>
    <phoneticPr fontId="6"/>
  </si>
  <si>
    <t>③④⑤⑥については、事業所数に関わらず別紙様式３（添付書類１）により事業所毎の内訳を必ず添付することとし、複数の事業所を一括して提出する場合は添付書類２及び添付書類３（他都道府県にある場合のみ）を添付すること。</t>
    <phoneticPr fontId="6"/>
  </si>
  <si>
    <t>加算の算定要件は、「賃金改善所要額」が「加算総額」を上回らなければならないことに留意し、③と④又は⑤と⑥を比較し、必ず④又は⑥が上回らなければならないこと。また、④及び⑥は賃金改善に伴う法定福利費等の増加分を含むことも可能である。</t>
    <phoneticPr fontId="6"/>
  </si>
  <si>
    <t>④ⅱ）及び⑥ⅳ）については賃金改善実施期間の職員の人数と合わせて算出することとし、比較時点から賃金改善実施期間の始点までに職員が増加した場合、当該職員と同等の勤続年数の職員が比較時点にもいたと仮定して賃金の総額に上乗せする必要があることに留意すること。</t>
    <phoneticPr fontId="6"/>
  </si>
  <si>
    <t>なお、上記について虚偽の記載や、介護職員処遇改善加算の請求に関して不正を行った場合には、支払われた介護給付費の返還を求められることや介護事業者の指定が取り消される場合があるので留意すること。また、当該加算による賃金改善対象者は、辞令及び勤務表等を前提として実際に介護職員として勤務する者に限られる。</t>
    <phoneticPr fontId="6"/>
  </si>
  <si>
    <t>※</t>
    <phoneticPr fontId="6"/>
  </si>
  <si>
    <r>
      <rPr>
        <sz val="8"/>
        <rFont val="ＭＳ Ｐゴシック"/>
        <family val="3"/>
        <charset val="128"/>
      </rPr>
      <t>介護職員処遇改善加算額として国保連からお知らせのあった金額と限度額超過による利用者負担額の総額</t>
    </r>
    <r>
      <rPr>
        <sz val="8"/>
        <rFont val="Century"/>
        <family val="1"/>
      </rPr>
      <t>(A)</t>
    </r>
    <phoneticPr fontId="10"/>
  </si>
  <si>
    <t>A</t>
    <phoneticPr fontId="6"/>
  </si>
  <si>
    <t>D</t>
    <phoneticPr fontId="6"/>
  </si>
  <si>
    <t>F</t>
    <phoneticPr fontId="6"/>
  </si>
  <si>
    <t>C</t>
    <phoneticPr fontId="6"/>
  </si>
  <si>
    <t>G</t>
    <phoneticPr fontId="6"/>
  </si>
  <si>
    <t>サービス名
&lt;メニュー選択&gt;</t>
    <rPh sb="4" eb="5">
      <t>メイ</t>
    </rPh>
    <rPh sb="11" eb="13">
      <t>センタク</t>
    </rPh>
    <phoneticPr fontId="6"/>
  </si>
  <si>
    <t>作成する
別紙様式２
添付書類１</t>
    <rPh sb="0" eb="2">
      <t>サクセイ</t>
    </rPh>
    <rPh sb="5" eb="7">
      <t>ベッシ</t>
    </rPh>
    <rPh sb="7" eb="9">
      <t>ヨウシキ</t>
    </rPh>
    <rPh sb="11" eb="13">
      <t>テンプ</t>
    </rPh>
    <rPh sb="13" eb="15">
      <t>ショルイ</t>
    </rPh>
    <phoneticPr fontId="6"/>
  </si>
  <si>
    <t xml:space="preserve"> </t>
  </si>
  <si>
    <t>別紙様式３　実績報告書</t>
    <rPh sb="0" eb="4">
      <t>ベッシヨウシキ</t>
    </rPh>
    <rPh sb="6" eb="8">
      <t>ジッセキ</t>
    </rPh>
    <rPh sb="8" eb="11">
      <t>ホウコクショ</t>
    </rPh>
    <phoneticPr fontId="6"/>
  </si>
  <si>
    <t>別紙様式３（添付書類１）</t>
    <rPh sb="0" eb="2">
      <t>ベッシ</t>
    </rPh>
    <rPh sb="2" eb="4">
      <t>ヨウシキ</t>
    </rPh>
    <rPh sb="6" eb="8">
      <t>テンプ</t>
    </rPh>
    <rPh sb="8" eb="10">
      <t>ショルイ</t>
    </rPh>
    <phoneticPr fontId="6"/>
  </si>
  <si>
    <t>別紙様式３（添付書類２）</t>
    <rPh sb="0" eb="2">
      <t>ベッシ</t>
    </rPh>
    <rPh sb="2" eb="4">
      <t>ヨウシキ</t>
    </rPh>
    <rPh sb="6" eb="8">
      <t>テンプ</t>
    </rPh>
    <rPh sb="8" eb="10">
      <t>ショルイ</t>
    </rPh>
    <phoneticPr fontId="6"/>
  </si>
  <si>
    <t>別紙様式３（添付書類３）</t>
    <rPh sb="0" eb="2">
      <t>ベッシ</t>
    </rPh>
    <rPh sb="2" eb="4">
      <t>ヨウシキ</t>
    </rPh>
    <rPh sb="6" eb="8">
      <t>テンプ</t>
    </rPh>
    <rPh sb="8" eb="10">
      <t>ショルイ</t>
    </rPh>
    <phoneticPr fontId="6"/>
  </si>
  <si>
    <t>愛知県</t>
    <phoneticPr fontId="10"/>
  </si>
  <si>
    <t>愛知県</t>
    <phoneticPr fontId="10"/>
  </si>
  <si>
    <t>11 訪問介護</t>
  </si>
  <si>
    <t>12 訪問入浴</t>
  </si>
  <si>
    <t>15 通所介護</t>
  </si>
  <si>
    <t>16 通所リハ</t>
  </si>
  <si>
    <t>21 短期生活</t>
  </si>
  <si>
    <t>22 短期老健</t>
  </si>
  <si>
    <t>23 短期医療</t>
  </si>
  <si>
    <t>24 予防短期生活</t>
  </si>
  <si>
    <t>25 予防短期老健</t>
  </si>
  <si>
    <t>26 予防短期医療</t>
  </si>
  <si>
    <t>27 特定施設短期</t>
  </si>
  <si>
    <t>28 地域特定短期</t>
  </si>
  <si>
    <t>2A 短期医療院</t>
  </si>
  <si>
    <t>2B 予短期医療院</t>
  </si>
  <si>
    <t>32 認知症型</t>
  </si>
  <si>
    <t>33 特定施設</t>
  </si>
  <si>
    <t>35 予防特定施設</t>
  </si>
  <si>
    <t>36 地域特定施設</t>
  </si>
  <si>
    <t>37 予防認知症型</t>
  </si>
  <si>
    <t>38 認知症型短期</t>
  </si>
  <si>
    <t>39 予防認知短期</t>
  </si>
  <si>
    <t>51 福祉施設</t>
  </si>
  <si>
    <t>52 老健施設</t>
  </si>
  <si>
    <t>53 医療施設</t>
  </si>
  <si>
    <t>54 地域福祉施設</t>
  </si>
  <si>
    <t>55 介護医療院</t>
  </si>
  <si>
    <t>61 予防訪問介護</t>
  </si>
  <si>
    <t>62 予防訪問入浴</t>
  </si>
  <si>
    <t>65 予防通所介護</t>
  </si>
  <si>
    <t>66 予防通所リハ</t>
  </si>
  <si>
    <t>68 小多機短</t>
  </si>
  <si>
    <t>69 予防小多機短</t>
  </si>
  <si>
    <t>71 夜間訪問介護</t>
  </si>
  <si>
    <t>72 認知症型通所</t>
  </si>
  <si>
    <t>73 小規模多機能</t>
  </si>
  <si>
    <t>74 予防認知通所</t>
  </si>
  <si>
    <t>75 予防多機能型</t>
  </si>
  <si>
    <t>76 定期巡回随時</t>
  </si>
  <si>
    <t>77 複合型看小</t>
  </si>
  <si>
    <t>78 地域通所介護</t>
  </si>
  <si>
    <t>79 複合型看小短</t>
  </si>
  <si>
    <t>A1 訪問型みなし</t>
  </si>
  <si>
    <t>A2 訪問型独自</t>
  </si>
  <si>
    <t>A5 通所型みなし</t>
  </si>
  <si>
    <t>A6 通所型独自</t>
  </si>
  <si>
    <r>
      <rPr>
        <sz val="10"/>
        <rFont val="ＭＳ ゴシック"/>
        <family val="3"/>
        <charset val="128"/>
      </rPr>
      <t xml:space="preserve">介護職員処遇改善加算額
</t>
    </r>
    <r>
      <rPr>
        <sz val="10"/>
        <rFont val="Century"/>
        <family val="1"/>
      </rPr>
      <t>(</t>
    </r>
    <r>
      <rPr>
        <u/>
        <sz val="10"/>
        <rFont val="ＭＳ ゴシック"/>
        <family val="3"/>
        <charset val="128"/>
      </rPr>
      <t>※合計が別紙様式</t>
    </r>
    <r>
      <rPr>
        <u/>
        <sz val="10"/>
        <rFont val="Century"/>
        <family val="1"/>
      </rPr>
      <t>3</t>
    </r>
    <r>
      <rPr>
        <u/>
        <sz val="10"/>
        <rFont val="ＭＳ ゴシック"/>
        <family val="3"/>
        <charset val="128"/>
      </rPr>
      <t>の③又は⑤の金額
と一致すること</t>
    </r>
    <r>
      <rPr>
        <sz val="10"/>
        <rFont val="Century"/>
        <family val="1"/>
      </rPr>
      <t>)</t>
    </r>
    <r>
      <rPr>
        <sz val="10"/>
        <rFont val="ＭＳ ゴシック"/>
        <family val="3"/>
        <charset val="128"/>
      </rPr>
      <t>（</t>
    </r>
    <r>
      <rPr>
        <sz val="10"/>
        <rFont val="Century"/>
        <family val="1"/>
      </rPr>
      <t>E</t>
    </r>
    <r>
      <rPr>
        <sz val="10"/>
        <rFont val="ＭＳ ゴシック"/>
        <family val="3"/>
        <charset val="128"/>
      </rPr>
      <t>）</t>
    </r>
    <rPh sb="0" eb="2">
      <t>カイゴ</t>
    </rPh>
    <rPh sb="2" eb="4">
      <t>ショクイン</t>
    </rPh>
    <rPh sb="4" eb="6">
      <t>ショグウ</t>
    </rPh>
    <rPh sb="6" eb="8">
      <t>カイゼン</t>
    </rPh>
    <rPh sb="8" eb="10">
      <t>カサン</t>
    </rPh>
    <rPh sb="10" eb="11">
      <t>ガク</t>
    </rPh>
    <rPh sb="14" eb="16">
      <t>ゴウケイ</t>
    </rPh>
    <rPh sb="17" eb="19">
      <t>ベッシ</t>
    </rPh>
    <rPh sb="19" eb="21">
      <t>ヨウシキ</t>
    </rPh>
    <rPh sb="24" eb="25">
      <t>マタ</t>
    </rPh>
    <rPh sb="28" eb="30">
      <t>キンガク</t>
    </rPh>
    <rPh sb="32" eb="34">
      <t>イッチ</t>
    </rPh>
    <phoneticPr fontId="10"/>
  </si>
  <si>
    <r>
      <rPr>
        <sz val="10"/>
        <rFont val="ＭＳ ゴシック"/>
        <family val="3"/>
        <charset val="128"/>
      </rPr>
      <t xml:space="preserve">賃金改善所要額
</t>
    </r>
    <r>
      <rPr>
        <sz val="10"/>
        <rFont val="Century"/>
        <family val="1"/>
      </rPr>
      <t>(</t>
    </r>
    <r>
      <rPr>
        <u/>
        <sz val="10"/>
        <rFont val="ＭＳ ゴシック"/>
        <family val="3"/>
        <charset val="128"/>
      </rPr>
      <t>※合計が別紙様式</t>
    </r>
    <r>
      <rPr>
        <u/>
        <sz val="10"/>
        <rFont val="Century"/>
        <family val="1"/>
      </rPr>
      <t>3</t>
    </r>
    <r>
      <rPr>
        <u/>
        <sz val="10"/>
        <rFont val="ＭＳ ゴシック"/>
        <family val="3"/>
        <charset val="128"/>
      </rPr>
      <t>の④又は⑥の金額
と一致すること</t>
    </r>
    <r>
      <rPr>
        <sz val="10"/>
        <rFont val="Century"/>
        <family val="1"/>
      </rPr>
      <t>)</t>
    </r>
    <r>
      <rPr>
        <sz val="10"/>
        <rFont val="ＭＳ ゴシック"/>
        <family val="3"/>
        <charset val="128"/>
      </rPr>
      <t>（</t>
    </r>
    <r>
      <rPr>
        <sz val="10"/>
        <rFont val="Century"/>
        <family val="1"/>
      </rPr>
      <t>F</t>
    </r>
    <r>
      <rPr>
        <sz val="10"/>
        <rFont val="ＭＳ ゴシック"/>
        <family val="3"/>
        <charset val="128"/>
      </rPr>
      <t>）</t>
    </r>
    <rPh sb="0" eb="2">
      <t>チンギン</t>
    </rPh>
    <rPh sb="2" eb="4">
      <t>カイゼン</t>
    </rPh>
    <rPh sb="4" eb="6">
      <t>ショヨウ</t>
    </rPh>
    <rPh sb="6" eb="7">
      <t>ガク</t>
    </rPh>
    <rPh sb="10" eb="12">
      <t>ゴウケイ</t>
    </rPh>
    <rPh sb="13" eb="15">
      <t>ベッシ</t>
    </rPh>
    <rPh sb="15" eb="17">
      <t>ヨウシキ</t>
    </rPh>
    <rPh sb="20" eb="21">
      <t>マタ</t>
    </rPh>
    <rPh sb="24" eb="26">
      <t>キンガク</t>
    </rPh>
    <rPh sb="28" eb="30">
      <t>イッチ</t>
    </rPh>
    <phoneticPr fontId="10"/>
  </si>
  <si>
    <t>指定権者別集計（添付書類1・2関係）</t>
    <rPh sb="8" eb="10">
      <t>テンプ</t>
    </rPh>
    <rPh sb="10" eb="12">
      <t>ショルイ</t>
    </rPh>
    <rPh sb="15" eb="17">
      <t>カンケイ</t>
    </rPh>
    <phoneticPr fontId="6"/>
  </si>
  <si>
    <t>合　　　　　 計</t>
    <rPh sb="0" eb="1">
      <t>ゴウ</t>
    </rPh>
    <rPh sb="7" eb="8">
      <t>ケイ</t>
    </rPh>
    <phoneticPr fontId="6"/>
  </si>
  <si>
    <t>他　県　合　計</t>
    <rPh sb="0" eb="1">
      <t>タ</t>
    </rPh>
    <rPh sb="2" eb="3">
      <t>ケン</t>
    </rPh>
    <rPh sb="4" eb="5">
      <t>ゴウ</t>
    </rPh>
    <rPh sb="6" eb="7">
      <t>ケイ</t>
    </rPh>
    <phoneticPr fontId="6"/>
  </si>
  <si>
    <t>合  　　　　　計</t>
    <rPh sb="0" eb="1">
      <t>ゴウ</t>
    </rPh>
    <rPh sb="8" eb="9">
      <t>ケイ</t>
    </rPh>
    <phoneticPr fontId="6"/>
  </si>
  <si>
    <t>B</t>
    <phoneticPr fontId="6"/>
  </si>
  <si>
    <t>E</t>
    <phoneticPr fontId="6"/>
  </si>
  <si>
    <t>←指定権者をメニューから選択</t>
    <rPh sb="1" eb="4">
      <t>シテイケン</t>
    </rPh>
    <rPh sb="4" eb="5">
      <t>シャ</t>
    </rPh>
    <rPh sb="12" eb="14">
      <t>センタク</t>
    </rPh>
    <phoneticPr fontId="6"/>
  </si>
  <si>
    <t>介護職員処遇改善加算額として国保連からお知らせのあった金額と限度額超過による利用者負担額の総額(A)</t>
    <rPh sb="0" eb="2">
      <t>カイゴ</t>
    </rPh>
    <rPh sb="2" eb="4">
      <t>ショクイン</t>
    </rPh>
    <rPh sb="4" eb="6">
      <t>ショグウ</t>
    </rPh>
    <rPh sb="6" eb="8">
      <t>カイゼン</t>
    </rPh>
    <rPh sb="8" eb="10">
      <t>カサン</t>
    </rPh>
    <rPh sb="10" eb="11">
      <t>ガク</t>
    </rPh>
    <rPh sb="14" eb="17">
      <t>コクホレン</t>
    </rPh>
    <rPh sb="20" eb="21">
      <t>シ</t>
    </rPh>
    <rPh sb="27" eb="29">
      <t>キンガク</t>
    </rPh>
    <rPh sb="30" eb="32">
      <t>ゲンド</t>
    </rPh>
    <rPh sb="32" eb="33">
      <t>ガク</t>
    </rPh>
    <rPh sb="33" eb="35">
      <t>チョウカ</t>
    </rPh>
    <rPh sb="38" eb="41">
      <t>リヨウシャ</t>
    </rPh>
    <rPh sb="41" eb="43">
      <t>フタン</t>
    </rPh>
    <rPh sb="43" eb="44">
      <t>ガク</t>
    </rPh>
    <rPh sb="45" eb="47">
      <t>ソウガク</t>
    </rPh>
    <phoneticPr fontId="6"/>
  </si>
  <si>
    <t>H</t>
    <phoneticPr fontId="6"/>
  </si>
  <si>
    <t>I</t>
    <phoneticPr fontId="6"/>
  </si>
  <si>
    <r>
      <t>(注)A及びBは別紙様式3の添付書類2に記載する当該指定権者と一致し、別紙様式2の計画書において⑤及び⑥を記入した場合は</t>
    </r>
    <r>
      <rPr>
        <u/>
        <sz val="10"/>
        <rFont val="ＭＳ Ｐゴシック"/>
        <family val="3"/>
        <charset val="128"/>
        <scheme val="minor"/>
      </rPr>
      <t>総額</t>
    </r>
    <r>
      <rPr>
        <u/>
        <sz val="10"/>
        <rFont val="ＭＳ Ｐゴシック"/>
        <family val="3"/>
        <charset val="128"/>
        <scheme val="minor"/>
      </rPr>
      <t>ではなく上乗せ相当額を記載すること</t>
    </r>
    <r>
      <rPr>
        <sz val="10"/>
        <rFont val="ＭＳ Ｐゴシック"/>
        <family val="3"/>
        <charset val="128"/>
        <scheme val="minor"/>
      </rPr>
      <t>。</t>
    </r>
    <rPh sb="4" eb="5">
      <t>オヨ</t>
    </rPh>
    <rPh sb="8" eb="10">
      <t>ベッシ</t>
    </rPh>
    <rPh sb="10" eb="12">
      <t>ヨウシキ</t>
    </rPh>
    <rPh sb="14" eb="16">
      <t>テンプ</t>
    </rPh>
    <rPh sb="16" eb="18">
      <t>ショルイ</t>
    </rPh>
    <rPh sb="20" eb="22">
      <t>キサイ</t>
    </rPh>
    <rPh sb="24" eb="26">
      <t>トウガイ</t>
    </rPh>
    <rPh sb="26" eb="28">
      <t>シテイ</t>
    </rPh>
    <rPh sb="28" eb="29">
      <t>ケン</t>
    </rPh>
    <rPh sb="29" eb="30">
      <t>シャ</t>
    </rPh>
    <rPh sb="31" eb="33">
      <t>イッチ</t>
    </rPh>
    <rPh sb="35" eb="37">
      <t>ベッシ</t>
    </rPh>
    <rPh sb="37" eb="39">
      <t>ヨウシキ</t>
    </rPh>
    <rPh sb="49" eb="50">
      <t>オヨ</t>
    </rPh>
    <rPh sb="53" eb="54">
      <t>キ</t>
    </rPh>
    <rPh sb="54" eb="55">
      <t>ハイ</t>
    </rPh>
    <rPh sb="57" eb="59">
      <t>バアイ</t>
    </rPh>
    <rPh sb="60" eb="62">
      <t>ソウガク</t>
    </rPh>
    <rPh sb="66" eb="68">
      <t>ウワノ</t>
    </rPh>
    <rPh sb="69" eb="71">
      <t>ソウトウ</t>
    </rPh>
    <rPh sb="71" eb="72">
      <t>ガク</t>
    </rPh>
    <rPh sb="73" eb="75">
      <t>キサイ</t>
    </rPh>
    <phoneticPr fontId="10"/>
  </si>
  <si>
    <t>番号
&lt;自動入力&gt;</t>
    <rPh sb="0" eb="2">
      <t>バンゴウ</t>
    </rPh>
    <rPh sb="4" eb="6">
      <t>ジドウ</t>
    </rPh>
    <rPh sb="6" eb="8">
      <t>ニュウリョク</t>
    </rPh>
    <phoneticPr fontId="6"/>
  </si>
  <si>
    <t>指定権者
&lt;メニュー選択&gt;</t>
    <phoneticPr fontId="6"/>
  </si>
  <si>
    <t xml:space="preserve">事業所の名称
&lt;直接入力&gt;
</t>
    <rPh sb="0" eb="3">
      <t>ジギョウショ</t>
    </rPh>
    <rPh sb="4" eb="6">
      <t>メイショウ</t>
    </rPh>
    <rPh sb="9" eb="11">
      <t>チョクセツ</t>
    </rPh>
    <rPh sb="11" eb="13">
      <t>ニュウリョク</t>
    </rPh>
    <phoneticPr fontId="6"/>
  </si>
  <si>
    <t>自動</t>
    <rPh sb="0" eb="2">
      <t>ジドウ</t>
    </rPh>
    <phoneticPr fontId="6"/>
  </si>
  <si>
    <t>メニュー選択</t>
    <rPh sb="4" eb="6">
      <t>センタク</t>
    </rPh>
    <phoneticPr fontId="6"/>
  </si>
  <si>
    <t>直接入力</t>
    <rPh sb="0" eb="2">
      <t>チョクセツ</t>
    </rPh>
    <rPh sb="2" eb="4">
      <t>ニュウリョク</t>
    </rPh>
    <phoneticPr fontId="6"/>
  </si>
  <si>
    <t>様式例1</t>
    <rPh sb="0" eb="2">
      <t>ヨウシキ</t>
    </rPh>
    <rPh sb="2" eb="3">
      <t>レイ</t>
    </rPh>
    <phoneticPr fontId="6"/>
  </si>
  <si>
    <t>様式例2</t>
    <rPh sb="0" eb="2">
      <t>ヨウシキ</t>
    </rPh>
    <rPh sb="2" eb="3">
      <t>レイ</t>
    </rPh>
    <phoneticPr fontId="6"/>
  </si>
  <si>
    <t>提出不要</t>
    <phoneticPr fontId="6"/>
  </si>
  <si>
    <t>※各事業所において保管・管理してください。</t>
    <rPh sb="1" eb="2">
      <t>カク</t>
    </rPh>
    <rPh sb="2" eb="5">
      <t>ジギョウショ</t>
    </rPh>
    <rPh sb="9" eb="11">
      <t>ホカン</t>
    </rPh>
    <rPh sb="12" eb="14">
      <t>カンリ</t>
    </rPh>
    <phoneticPr fontId="6"/>
  </si>
  <si>
    <t>高齢福祉課</t>
    <rPh sb="0" eb="2">
      <t>コウレイ</t>
    </rPh>
    <rPh sb="2" eb="5">
      <t>フクシカ</t>
    </rPh>
    <phoneticPr fontId="6"/>
  </si>
  <si>
    <t>尾張</t>
    <rPh sb="0" eb="2">
      <t>オワリ</t>
    </rPh>
    <phoneticPr fontId="6"/>
  </si>
  <si>
    <t>西三河</t>
    <rPh sb="0" eb="1">
      <t>ニシ</t>
    </rPh>
    <rPh sb="1" eb="3">
      <t>ミカワ</t>
    </rPh>
    <phoneticPr fontId="6"/>
  </si>
  <si>
    <t>No</t>
    <phoneticPr fontId="6"/>
  </si>
  <si>
    <t>処遇改善加算実績報告書作成支援プログラム　総括表</t>
    <rPh sb="0" eb="6">
      <t>ｓ</t>
    </rPh>
    <rPh sb="6" eb="8">
      <t>ジッセキ</t>
    </rPh>
    <rPh sb="8" eb="11">
      <t>ホウコクショ</t>
    </rPh>
    <rPh sb="11" eb="13">
      <t>サクセイ</t>
    </rPh>
    <rPh sb="13" eb="15">
      <t>シエン</t>
    </rPh>
    <rPh sb="21" eb="24">
      <t>ソウカツヒョウ</t>
    </rPh>
    <phoneticPr fontId="6"/>
  </si>
  <si>
    <r>
      <t>(A)</t>
    </r>
    <r>
      <rPr>
        <sz val="11"/>
        <color theme="1"/>
        <rFont val="ＭＳ Ｐ明朝"/>
        <family val="1"/>
        <charset val="128"/>
      </rPr>
      <t>の上乗せ相当額</t>
    </r>
    <r>
      <rPr>
        <sz val="11"/>
        <color theme="1"/>
        <rFont val="Century"/>
        <family val="1"/>
      </rPr>
      <t xml:space="preserve">(A')
</t>
    </r>
    <r>
      <rPr>
        <sz val="11"/>
        <color theme="1"/>
        <rFont val="ＭＳ Ｐ明朝"/>
        <family val="1"/>
        <charset val="128"/>
      </rPr>
      <t>※</t>
    </r>
    <r>
      <rPr>
        <sz val="11"/>
        <color theme="1"/>
        <rFont val="Century"/>
        <family val="1"/>
      </rPr>
      <t>(</t>
    </r>
    <r>
      <rPr>
        <sz val="11"/>
        <color theme="1"/>
        <rFont val="ＭＳ Ｐ明朝"/>
        <family val="1"/>
        <charset val="128"/>
      </rPr>
      <t>Ｂ</t>
    </r>
    <r>
      <rPr>
        <sz val="11"/>
        <color theme="1"/>
        <rFont val="Century"/>
        <family val="1"/>
      </rPr>
      <t>)</t>
    </r>
    <r>
      <rPr>
        <sz val="11"/>
        <color theme="1"/>
        <rFont val="ＭＳ Ｐ明朝"/>
        <family val="1"/>
        <charset val="128"/>
      </rPr>
      <t>が上乗せ相当額でない場合は不要</t>
    </r>
    <phoneticPr fontId="6"/>
  </si>
  <si>
    <t>事業所名</t>
    <rPh sb="0" eb="3">
      <t>ジギョウショ</t>
    </rPh>
    <rPh sb="3" eb="4">
      <t>メイ</t>
    </rPh>
    <phoneticPr fontId="6"/>
  </si>
  <si>
    <t>合　計</t>
    <rPh sb="0" eb="1">
      <t>ゴウ</t>
    </rPh>
    <rPh sb="2" eb="3">
      <t>ケイ</t>
    </rPh>
    <phoneticPr fontId="6"/>
  </si>
  <si>
    <t>事業所番号
番号順に
並びます</t>
    <rPh sb="0" eb="3">
      <t>ジギョウショ</t>
    </rPh>
    <rPh sb="3" eb="5">
      <t>バンゴウ</t>
    </rPh>
    <rPh sb="7" eb="9">
      <t>バンゴウ</t>
    </rPh>
    <rPh sb="9" eb="10">
      <t>ジュン</t>
    </rPh>
    <rPh sb="12" eb="13">
      <t>ナラ</t>
    </rPh>
    <phoneticPr fontId="6"/>
  </si>
  <si>
    <t>指定権者名
愛知県・尾張・西三河
・東三河・他県
の順に並びます</t>
    <rPh sb="0" eb="3">
      <t>シテイケン</t>
    </rPh>
    <rPh sb="3" eb="4">
      <t>シャ</t>
    </rPh>
    <rPh sb="4" eb="5">
      <t>ナ</t>
    </rPh>
    <rPh sb="7" eb="10">
      <t>アイチケン</t>
    </rPh>
    <rPh sb="11" eb="13">
      <t>オワリ</t>
    </rPh>
    <rPh sb="14" eb="15">
      <t>ニシ</t>
    </rPh>
    <rPh sb="15" eb="17">
      <t>ミカワ</t>
    </rPh>
    <rPh sb="19" eb="20">
      <t>ヒガシ</t>
    </rPh>
    <rPh sb="20" eb="22">
      <t>ミカワ</t>
    </rPh>
    <rPh sb="23" eb="25">
      <t>タケン</t>
    </rPh>
    <rPh sb="27" eb="28">
      <t>ジュン</t>
    </rPh>
    <rPh sb="29" eb="30">
      <t>ナラ</t>
    </rPh>
    <phoneticPr fontId="6"/>
  </si>
  <si>
    <t>介護保険事業者番号
&lt;直接入力&gt;
空欄は0を入力すること</t>
    <rPh sb="0" eb="2">
      <t>カイゴ</t>
    </rPh>
    <rPh sb="2" eb="4">
      <t>ホケン</t>
    </rPh>
    <rPh sb="4" eb="7">
      <t>ジギョウシャ</t>
    </rPh>
    <rPh sb="7" eb="9">
      <t>バンゴウ</t>
    </rPh>
    <rPh sb="11" eb="13">
      <t>チョクセツ</t>
    </rPh>
    <rPh sb="13" eb="15">
      <t>ニュウリョク</t>
    </rPh>
    <rPh sb="17" eb="19">
      <t>クウラン</t>
    </rPh>
    <rPh sb="22" eb="24">
      <t>ニュウリョク</t>
    </rPh>
    <phoneticPr fontId="6"/>
  </si>
  <si>
    <t>指定権者
受付窓口
&lt;メニュー選択&gt;</t>
    <rPh sb="0" eb="4">
      <t>シテイケンシャ</t>
    </rPh>
    <rPh sb="5" eb="7">
      <t>ウケツケ</t>
    </rPh>
    <rPh sb="7" eb="9">
      <t>マドグチ</t>
    </rPh>
    <rPh sb="16" eb="18">
      <t>センタク</t>
    </rPh>
    <phoneticPr fontId="6"/>
  </si>
  <si>
    <t>届出対象に○
&lt;自動入力&gt;</t>
    <rPh sb="0" eb="2">
      <t>トドケデ</t>
    </rPh>
    <rPh sb="2" eb="4">
      <t>タイショウ</t>
    </rPh>
    <rPh sb="9" eb="11">
      <t>ジドウ</t>
    </rPh>
    <rPh sb="11" eb="13">
      <t>ニュウリョク</t>
    </rPh>
    <phoneticPr fontId="6"/>
  </si>
  <si>
    <r>
      <rPr>
        <b/>
        <sz val="12"/>
        <rFont val="ＭＳ ゴシック"/>
        <family val="3"/>
        <charset val="128"/>
      </rPr>
      <t>合計</t>
    </r>
    <rPh sb="0" eb="2">
      <t>ゴウケイ</t>
    </rPh>
    <phoneticPr fontId="10"/>
  </si>
  <si>
    <t>届出対象に○</t>
    <phoneticPr fontId="6"/>
  </si>
  <si>
    <t>様式例2</t>
    <rPh sb="0" eb="2">
      <t>ヨウシキ</t>
    </rPh>
    <rPh sb="2" eb="3">
      <t>レイ</t>
    </rPh>
    <phoneticPr fontId="10"/>
  </si>
  <si>
    <t>介護職員処遇改善加算　支払実績明細書</t>
    <rPh sb="0" eb="2">
      <t>カイゴ</t>
    </rPh>
    <rPh sb="2" eb="4">
      <t>ショクイン</t>
    </rPh>
    <rPh sb="4" eb="6">
      <t>ショグウ</t>
    </rPh>
    <rPh sb="6" eb="8">
      <t>カイゼン</t>
    </rPh>
    <rPh sb="8" eb="10">
      <t>カサン</t>
    </rPh>
    <rPh sb="11" eb="13">
      <t>シハラ</t>
    </rPh>
    <rPh sb="13" eb="15">
      <t>ジッセキ</t>
    </rPh>
    <rPh sb="15" eb="18">
      <t>メイサイショ</t>
    </rPh>
    <phoneticPr fontId="10"/>
  </si>
  <si>
    <t>事業所番号（　　　　　　　　　　）</t>
    <rPh sb="0" eb="3">
      <t>ジギョウショ</t>
    </rPh>
    <rPh sb="3" eb="5">
      <t>バンゴウ</t>
    </rPh>
    <phoneticPr fontId="10"/>
  </si>
  <si>
    <t>事業所名（　　　　　　　　　　　　　　　　　　　　　　　　　　）</t>
    <rPh sb="0" eb="3">
      <t>ジギョウショ</t>
    </rPh>
    <rPh sb="3" eb="4">
      <t>メイ</t>
    </rPh>
    <phoneticPr fontId="10"/>
  </si>
  <si>
    <r>
      <t>（　　</t>
    </r>
    <r>
      <rPr>
        <b/>
        <sz val="11"/>
        <color indexed="12"/>
        <rFont val="ＭＳ Ｐゴシック"/>
        <family val="3"/>
        <charset val="128"/>
      </rPr>
      <t>　</t>
    </r>
    <r>
      <rPr>
        <sz val="11"/>
        <color theme="1"/>
        <rFont val="ＭＳ Ｐゴシック"/>
        <family val="2"/>
        <charset val="128"/>
        <scheme val="minor"/>
      </rPr>
      <t>枚中　　</t>
    </r>
    <r>
      <rPr>
        <b/>
        <sz val="11"/>
        <color indexed="12"/>
        <rFont val="ＭＳ Ｐゴシック"/>
        <family val="3"/>
        <charset val="128"/>
      </rPr>
      <t>　</t>
    </r>
    <r>
      <rPr>
        <sz val="11"/>
        <color theme="1"/>
        <rFont val="ＭＳ Ｐゴシック"/>
        <family val="2"/>
        <charset val="128"/>
        <scheme val="minor"/>
      </rPr>
      <t>枚目）</t>
    </r>
    <rPh sb="4" eb="5">
      <t>マイ</t>
    </rPh>
    <rPh sb="5" eb="6">
      <t>ナカ</t>
    </rPh>
    <rPh sb="9" eb="11">
      <t>マイメ</t>
    </rPh>
    <phoneticPr fontId="10"/>
  </si>
  <si>
    <t>職員氏名</t>
    <rPh sb="0" eb="2">
      <t>ショクイン</t>
    </rPh>
    <rPh sb="2" eb="4">
      <t>シメイ</t>
    </rPh>
    <phoneticPr fontId="10"/>
  </si>
  <si>
    <t>支払い方法　※１</t>
    <rPh sb="0" eb="2">
      <t>シハラ</t>
    </rPh>
    <rPh sb="3" eb="5">
      <t>ホウホウ</t>
    </rPh>
    <phoneticPr fontId="10"/>
  </si>
  <si>
    <t>常勤・非常勤
の別</t>
    <rPh sb="0" eb="2">
      <t>ジョウキン</t>
    </rPh>
    <rPh sb="3" eb="6">
      <t>ヒジョウキン</t>
    </rPh>
    <rPh sb="8" eb="9">
      <t>ベツ</t>
    </rPh>
    <phoneticPr fontId="10"/>
  </si>
  <si>
    <t>支　　　　　　　給　　　　　　　月　　　　　　　（円）</t>
    <rPh sb="0" eb="1">
      <t>ササ</t>
    </rPh>
    <rPh sb="8" eb="9">
      <t>キュウ</t>
    </rPh>
    <rPh sb="16" eb="17">
      <t>ツキ</t>
    </rPh>
    <rPh sb="25" eb="26">
      <t>エン</t>
    </rPh>
    <phoneticPr fontId="10"/>
  </si>
  <si>
    <t>合計（円）</t>
    <rPh sb="0" eb="2">
      <t>ゴウケイ</t>
    </rPh>
    <rPh sb="3" eb="4">
      <t>エン</t>
    </rPh>
    <phoneticPr fontId="10"/>
  </si>
  <si>
    <t>月</t>
    <rPh sb="0" eb="1">
      <t>ツキ</t>
    </rPh>
    <phoneticPr fontId="10"/>
  </si>
  <si>
    <t>法定福利費事業主負担分増加額</t>
    <rPh sb="0" eb="2">
      <t>ホウテイ</t>
    </rPh>
    <rPh sb="2" eb="4">
      <t>フクリ</t>
    </rPh>
    <rPh sb="4" eb="5">
      <t>ヒ</t>
    </rPh>
    <rPh sb="5" eb="8">
      <t>ジギョウヌシ</t>
    </rPh>
    <rPh sb="8" eb="10">
      <t>フタン</t>
    </rPh>
    <rPh sb="10" eb="11">
      <t>ブン</t>
    </rPh>
    <rPh sb="11" eb="13">
      <t>ゾウカ</t>
    </rPh>
    <rPh sb="13" eb="14">
      <t>ガク</t>
    </rPh>
    <phoneticPr fontId="10"/>
  </si>
  <si>
    <t>合　　　　　　　計</t>
    <rPh sb="0" eb="1">
      <t>ゴウ</t>
    </rPh>
    <rPh sb="8" eb="9">
      <t>ケイ</t>
    </rPh>
    <phoneticPr fontId="10"/>
  </si>
  <si>
    <t>※１　介護職員への支払い方法として、基本給ベースアップ、諸手当、賞与、一時金、非常勤職員の時給アップ等を記載すること。</t>
    <rPh sb="3" eb="5">
      <t>カイゴ</t>
    </rPh>
    <rPh sb="5" eb="7">
      <t>ショクイン</t>
    </rPh>
    <rPh sb="9" eb="11">
      <t>シハラ</t>
    </rPh>
    <rPh sb="12" eb="14">
      <t>ホウホウ</t>
    </rPh>
    <rPh sb="18" eb="20">
      <t>キホン</t>
    </rPh>
    <rPh sb="20" eb="21">
      <t>キュウ</t>
    </rPh>
    <rPh sb="28" eb="31">
      <t>ショテアテ</t>
    </rPh>
    <rPh sb="32" eb="34">
      <t>ショウヨ</t>
    </rPh>
    <rPh sb="35" eb="38">
      <t>イチジキン</t>
    </rPh>
    <rPh sb="39" eb="42">
      <t>ヒジョウキン</t>
    </rPh>
    <rPh sb="42" eb="44">
      <t>ショクイン</t>
    </rPh>
    <rPh sb="50" eb="51">
      <t>トウ</t>
    </rPh>
    <rPh sb="52" eb="54">
      <t>キサイ</t>
    </rPh>
    <phoneticPr fontId="10"/>
  </si>
  <si>
    <t>※２　この様式は参考様式です。上記内容がきちんと記載されていれば、この様式によることなく、任意の様式による実績明細書でも良いこととします。</t>
    <phoneticPr fontId="10"/>
  </si>
  <si>
    <t>※３　本加算に基づく賃金改善は介護職員のみが対象となります。</t>
    <rPh sb="3" eb="4">
      <t>ホン</t>
    </rPh>
    <rPh sb="4" eb="6">
      <t>カサン</t>
    </rPh>
    <rPh sb="7" eb="8">
      <t>モト</t>
    </rPh>
    <rPh sb="10" eb="12">
      <t>チンギン</t>
    </rPh>
    <rPh sb="12" eb="14">
      <t>カイゼン</t>
    </rPh>
    <rPh sb="15" eb="17">
      <t>カイゴ</t>
    </rPh>
    <rPh sb="17" eb="19">
      <t>ショクイン</t>
    </rPh>
    <rPh sb="22" eb="24">
      <t>タイショウ</t>
    </rPh>
    <phoneticPr fontId="10"/>
  </si>
  <si>
    <t>※４　賃金改善の額は、初めて加算を取得した月の前年度の賃金（上乗せ相当分を用いて計算した場合は初めて加算(Ⅰ)を取得した月の前年度の賃金総額）と比較して記載してください。
　　　 なお、比較時点にいない介護職員については、当該職員と同等の勤続年数の職員が比較時点にもいたと仮定して賃金改善額を計算することになります。</t>
    <rPh sb="3" eb="5">
      <t>チンギン</t>
    </rPh>
    <rPh sb="5" eb="7">
      <t>カイゼン</t>
    </rPh>
    <rPh sb="8" eb="9">
      <t>ガク</t>
    </rPh>
    <rPh sb="30" eb="32">
      <t>ウワノ</t>
    </rPh>
    <rPh sb="33" eb="36">
      <t>ソウトウブン</t>
    </rPh>
    <rPh sb="37" eb="38">
      <t>モチ</t>
    </rPh>
    <rPh sb="40" eb="42">
      <t>ケイサン</t>
    </rPh>
    <rPh sb="44" eb="46">
      <t>バアイ</t>
    </rPh>
    <rPh sb="47" eb="48">
      <t>ハジ</t>
    </rPh>
    <rPh sb="50" eb="52">
      <t>カサン</t>
    </rPh>
    <rPh sb="56" eb="58">
      <t>シュトク</t>
    </rPh>
    <rPh sb="60" eb="61">
      <t>ツキ</t>
    </rPh>
    <rPh sb="62" eb="65">
      <t>ゼンネンド</t>
    </rPh>
    <rPh sb="66" eb="68">
      <t>チンギン</t>
    </rPh>
    <rPh sb="68" eb="70">
      <t>ソウガク</t>
    </rPh>
    <rPh sb="72" eb="74">
      <t>ヒカク</t>
    </rPh>
    <rPh sb="76" eb="78">
      <t>キサイ</t>
    </rPh>
    <rPh sb="93" eb="95">
      <t>ヒカク</t>
    </rPh>
    <rPh sb="95" eb="97">
      <t>ジテン</t>
    </rPh>
    <rPh sb="101" eb="103">
      <t>カイゴ</t>
    </rPh>
    <rPh sb="103" eb="105">
      <t>ショクイン</t>
    </rPh>
    <rPh sb="146" eb="148">
      <t>ケイサン</t>
    </rPh>
    <phoneticPr fontId="10"/>
  </si>
  <si>
    <r>
      <t>（　　</t>
    </r>
    <r>
      <rPr>
        <b/>
        <sz val="11"/>
        <color indexed="12"/>
        <rFont val="ＭＳ Ｐゴシック"/>
        <family val="3"/>
        <charset val="128"/>
      </rPr>
      <t>　1</t>
    </r>
    <r>
      <rPr>
        <sz val="11"/>
        <color theme="1"/>
        <rFont val="ＭＳ Ｐゴシック"/>
        <family val="2"/>
        <charset val="128"/>
        <scheme val="minor"/>
      </rPr>
      <t>枚中　　</t>
    </r>
    <r>
      <rPr>
        <b/>
        <sz val="11"/>
        <color indexed="12"/>
        <rFont val="ＭＳ Ｐゴシック"/>
        <family val="3"/>
        <charset val="128"/>
      </rPr>
      <t>　1</t>
    </r>
    <r>
      <rPr>
        <sz val="11"/>
        <color theme="1"/>
        <rFont val="ＭＳ Ｐゴシック"/>
        <family val="2"/>
        <charset val="128"/>
        <scheme val="minor"/>
      </rPr>
      <t>枚目）</t>
    </r>
    <rPh sb="5" eb="6">
      <t>マイ</t>
    </rPh>
    <rPh sb="6" eb="7">
      <t>ナカ</t>
    </rPh>
    <rPh sb="11" eb="13">
      <t>マイメ</t>
    </rPh>
    <phoneticPr fontId="10"/>
  </si>
  <si>
    <r>
      <t>H24.5</t>
    </r>
    <r>
      <rPr>
        <sz val="11"/>
        <color theme="1"/>
        <rFont val="ＭＳ Ｐゴシック"/>
        <family val="2"/>
        <charset val="128"/>
        <scheme val="minor"/>
      </rPr>
      <t>月</t>
    </r>
    <rPh sb="5" eb="6">
      <t>ツキ</t>
    </rPh>
    <phoneticPr fontId="10"/>
  </si>
  <si>
    <r>
      <t>６</t>
    </r>
    <r>
      <rPr>
        <sz val="11"/>
        <color theme="1"/>
        <rFont val="ＭＳ Ｐゴシック"/>
        <family val="2"/>
        <charset val="128"/>
        <scheme val="minor"/>
      </rPr>
      <t>月</t>
    </r>
    <rPh sb="1" eb="2">
      <t>ツキ</t>
    </rPh>
    <phoneticPr fontId="10"/>
  </si>
  <si>
    <r>
      <t>７</t>
    </r>
    <r>
      <rPr>
        <sz val="11"/>
        <color theme="1"/>
        <rFont val="ＭＳ Ｐゴシック"/>
        <family val="2"/>
        <charset val="128"/>
        <scheme val="minor"/>
      </rPr>
      <t>月</t>
    </r>
    <rPh sb="1" eb="2">
      <t>ツキ</t>
    </rPh>
    <phoneticPr fontId="10"/>
  </si>
  <si>
    <r>
      <t>８</t>
    </r>
    <r>
      <rPr>
        <sz val="11"/>
        <color theme="1"/>
        <rFont val="ＭＳ Ｐゴシック"/>
        <family val="2"/>
        <charset val="128"/>
        <scheme val="minor"/>
      </rPr>
      <t>月</t>
    </r>
    <rPh sb="1" eb="2">
      <t>ツキ</t>
    </rPh>
    <phoneticPr fontId="10"/>
  </si>
  <si>
    <r>
      <t>９</t>
    </r>
    <r>
      <rPr>
        <sz val="11"/>
        <color theme="1"/>
        <rFont val="ＭＳ Ｐゴシック"/>
        <family val="2"/>
        <charset val="128"/>
        <scheme val="minor"/>
      </rPr>
      <t>月</t>
    </r>
    <rPh sb="1" eb="2">
      <t>ツキ</t>
    </rPh>
    <phoneticPr fontId="10"/>
  </si>
  <si>
    <r>
      <t>１０</t>
    </r>
    <r>
      <rPr>
        <sz val="11"/>
        <color theme="1"/>
        <rFont val="ＭＳ Ｐゴシック"/>
        <family val="2"/>
        <charset val="128"/>
        <scheme val="minor"/>
      </rPr>
      <t>月</t>
    </r>
    <rPh sb="2" eb="3">
      <t>ツキ</t>
    </rPh>
    <phoneticPr fontId="10"/>
  </si>
  <si>
    <r>
      <t>１１</t>
    </r>
    <r>
      <rPr>
        <sz val="11"/>
        <color theme="1"/>
        <rFont val="ＭＳ Ｐゴシック"/>
        <family val="2"/>
        <charset val="128"/>
        <scheme val="minor"/>
      </rPr>
      <t>月</t>
    </r>
    <rPh sb="2" eb="3">
      <t>ツキ</t>
    </rPh>
    <phoneticPr fontId="10"/>
  </si>
  <si>
    <r>
      <t>１２</t>
    </r>
    <r>
      <rPr>
        <sz val="11"/>
        <color theme="1"/>
        <rFont val="ＭＳ Ｐゴシック"/>
        <family val="2"/>
        <charset val="128"/>
        <scheme val="minor"/>
      </rPr>
      <t>月</t>
    </r>
    <rPh sb="2" eb="3">
      <t>ツキ</t>
    </rPh>
    <phoneticPr fontId="10"/>
  </si>
  <si>
    <r>
      <t>H25.1</t>
    </r>
    <r>
      <rPr>
        <sz val="11"/>
        <color theme="1"/>
        <rFont val="ＭＳ Ｐゴシック"/>
        <family val="2"/>
        <charset val="128"/>
        <scheme val="minor"/>
      </rPr>
      <t>月</t>
    </r>
    <rPh sb="5" eb="6">
      <t>ツキ</t>
    </rPh>
    <phoneticPr fontId="10"/>
  </si>
  <si>
    <r>
      <t>２</t>
    </r>
    <r>
      <rPr>
        <sz val="11"/>
        <color theme="1"/>
        <rFont val="ＭＳ Ｐゴシック"/>
        <family val="2"/>
        <charset val="128"/>
        <scheme val="minor"/>
      </rPr>
      <t>月</t>
    </r>
    <rPh sb="1" eb="2">
      <t>ツキ</t>
    </rPh>
    <phoneticPr fontId="10"/>
  </si>
  <si>
    <r>
      <t>３</t>
    </r>
    <r>
      <rPr>
        <sz val="11"/>
        <color theme="1"/>
        <rFont val="ＭＳ Ｐゴシック"/>
        <family val="2"/>
        <charset val="128"/>
        <scheme val="minor"/>
      </rPr>
      <t>月</t>
    </r>
    <rPh sb="1" eb="2">
      <t>ツキ</t>
    </rPh>
    <phoneticPr fontId="10"/>
  </si>
  <si>
    <r>
      <t>４</t>
    </r>
    <r>
      <rPr>
        <sz val="11"/>
        <color theme="1"/>
        <rFont val="ＭＳ Ｐゴシック"/>
        <family val="2"/>
        <charset val="128"/>
        <scheme val="minor"/>
      </rPr>
      <t>月</t>
    </r>
    <rPh sb="1" eb="2">
      <t>ツキ</t>
    </rPh>
    <phoneticPr fontId="10"/>
  </si>
  <si>
    <t>愛知　太郎</t>
    <rPh sb="0" eb="2">
      <t>アイチ</t>
    </rPh>
    <rPh sb="3" eb="5">
      <t>タロウ</t>
    </rPh>
    <phoneticPr fontId="10"/>
  </si>
  <si>
    <t>基本給ベースアップ</t>
    <rPh sb="0" eb="3">
      <t>キホンキュウ</t>
    </rPh>
    <phoneticPr fontId="10"/>
  </si>
  <si>
    <t>常勤</t>
    <rPh sb="0" eb="2">
      <t>ジョウキン</t>
    </rPh>
    <phoneticPr fontId="10"/>
  </si>
  <si>
    <t>賞与</t>
    <rPh sb="0" eb="2">
      <t>ショウヨ</t>
    </rPh>
    <phoneticPr fontId="10"/>
  </si>
  <si>
    <t>○○手当</t>
    <rPh sb="2" eb="4">
      <t>テアテ</t>
    </rPh>
    <phoneticPr fontId="10"/>
  </si>
  <si>
    <t>豊橋　花子</t>
    <rPh sb="0" eb="2">
      <t>トヨハシ</t>
    </rPh>
    <rPh sb="3" eb="5">
      <t>ハナコ</t>
    </rPh>
    <phoneticPr fontId="10"/>
  </si>
  <si>
    <t>時給アップ</t>
    <rPh sb="0" eb="2">
      <t>ジキュウ</t>
    </rPh>
    <phoneticPr fontId="10"/>
  </si>
  <si>
    <t>非常勤</t>
    <rPh sb="0" eb="3">
      <t>ヒジョウキン</t>
    </rPh>
    <phoneticPr fontId="10"/>
  </si>
  <si>
    <t>一時金</t>
    <rPh sb="0" eb="2">
      <t>イチジ</t>
    </rPh>
    <rPh sb="2" eb="3">
      <t>キン</t>
    </rPh>
    <phoneticPr fontId="10"/>
  </si>
  <si>
    <t>○○　○○</t>
    <phoneticPr fontId="10"/>
  </si>
  <si>
    <t>○，○○○</t>
    <phoneticPr fontId="10"/>
  </si>
  <si>
    <t>○，○○○</t>
  </si>
  <si>
    <t>○○，○○○</t>
    <phoneticPr fontId="10"/>
  </si>
  <si>
    <t>○○　○○</t>
    <phoneticPr fontId="10"/>
  </si>
  <si>
    <t>○○○○</t>
    <phoneticPr fontId="10"/>
  </si>
  <si>
    <t>○○○</t>
    <phoneticPr fontId="10"/>
  </si>
  <si>
    <t>○○　○○</t>
    <phoneticPr fontId="10"/>
  </si>
  <si>
    <t>○○○○</t>
    <phoneticPr fontId="10"/>
  </si>
  <si>
    <t>○○○</t>
    <phoneticPr fontId="10"/>
  </si>
  <si>
    <t>●</t>
    <phoneticPr fontId="10"/>
  </si>
  <si>
    <t>●</t>
  </si>
  <si>
    <t>●</t>
    <phoneticPr fontId="10"/>
  </si>
  <si>
    <t>００，０００</t>
    <phoneticPr fontId="10"/>
  </si>
  <si>
    <t>００，０００</t>
  </si>
  <si>
    <t>０００，０００</t>
    <phoneticPr fontId="10"/>
  </si>
  <si>
    <t>０００，０００</t>
    <phoneticPr fontId="10"/>
  </si>
  <si>
    <t>０００，０００</t>
  </si>
  <si>
    <t>0,000,000</t>
    <phoneticPr fontId="10"/>
  </si>
  <si>
    <t>※２　この様式は参考様式です。上記内容がきちんと記載されていれば、この様式によることなく、任意の様式による実績明細書でも良いこととします。</t>
    <phoneticPr fontId="10"/>
  </si>
  <si>
    <t>賃金改善所要額　事業所別明細書（平成29年度分）</t>
    <rPh sb="0" eb="2">
      <t>チンギン</t>
    </rPh>
    <rPh sb="2" eb="4">
      <t>カイゼン</t>
    </rPh>
    <rPh sb="4" eb="6">
      <t>ショヨウ</t>
    </rPh>
    <rPh sb="6" eb="7">
      <t>ガク</t>
    </rPh>
    <rPh sb="8" eb="11">
      <t>ジギョウショ</t>
    </rPh>
    <rPh sb="11" eb="12">
      <t>ベツ</t>
    </rPh>
    <rPh sb="12" eb="15">
      <t>メイサイショ</t>
    </rPh>
    <rPh sb="16" eb="18">
      <t>ヘイセイ</t>
    </rPh>
    <rPh sb="20" eb="22">
      <t>ネンド</t>
    </rPh>
    <rPh sb="22" eb="23">
      <t>ブン</t>
    </rPh>
    <phoneticPr fontId="10"/>
  </si>
  <si>
    <t>様式例１</t>
  </si>
  <si>
    <t>別紙様式3において加算（Ⅰ）の上乗せ相当分を用いて計算した場合は、上乗せ相当分の賃金改善額及び加算額を事業所ごとに記載すること。</t>
    <rPh sb="0" eb="2">
      <t>ベッシ</t>
    </rPh>
    <rPh sb="2" eb="4">
      <t>ヨウシキ</t>
    </rPh>
    <rPh sb="9" eb="11">
      <t>カサン</t>
    </rPh>
    <rPh sb="15" eb="17">
      <t>ウワノ</t>
    </rPh>
    <rPh sb="18" eb="21">
      <t>ソウトウブン</t>
    </rPh>
    <rPh sb="22" eb="23">
      <t>モチ</t>
    </rPh>
    <rPh sb="25" eb="27">
      <t>ケイサン</t>
    </rPh>
    <rPh sb="29" eb="31">
      <t>バアイ</t>
    </rPh>
    <rPh sb="33" eb="35">
      <t>ウワノ</t>
    </rPh>
    <rPh sb="36" eb="39">
      <t>ソウトウブン</t>
    </rPh>
    <rPh sb="40" eb="42">
      <t>チンギン</t>
    </rPh>
    <rPh sb="42" eb="44">
      <t>カイゼン</t>
    </rPh>
    <rPh sb="44" eb="45">
      <t>ガク</t>
    </rPh>
    <rPh sb="45" eb="46">
      <t>オヨ</t>
    </rPh>
    <rPh sb="47" eb="49">
      <t>カサン</t>
    </rPh>
    <rPh sb="49" eb="50">
      <t>ガク</t>
    </rPh>
    <rPh sb="51" eb="54">
      <t>ジギョウショ</t>
    </rPh>
    <rPh sb="57" eb="59">
      <t>キサイ</t>
    </rPh>
    <phoneticPr fontId="10"/>
  </si>
  <si>
    <t>賃金改善方法</t>
    <rPh sb="0" eb="2">
      <t>チンギン</t>
    </rPh>
    <rPh sb="2" eb="4">
      <t>カイゼン</t>
    </rPh>
    <rPh sb="4" eb="6">
      <t>ホウホウ</t>
    </rPh>
    <phoneticPr fontId="10"/>
  </si>
  <si>
    <t>区分</t>
    <rPh sb="0" eb="2">
      <t>クブン</t>
    </rPh>
    <phoneticPr fontId="10"/>
  </si>
  <si>
    <t>所管外</t>
    <rPh sb="0" eb="2">
      <t>ショカン</t>
    </rPh>
    <rPh sb="2" eb="3">
      <t>ガイ</t>
    </rPh>
    <phoneticPr fontId="10"/>
  </si>
  <si>
    <t>法人　合計</t>
    <rPh sb="0" eb="2">
      <t>ホウジン</t>
    </rPh>
    <rPh sb="3" eb="5">
      <t>ゴウケイ</t>
    </rPh>
    <phoneticPr fontId="10"/>
  </si>
  <si>
    <t>事業所番号</t>
    <rPh sb="0" eb="3">
      <t>ジギョウショ</t>
    </rPh>
    <rPh sb="3" eb="5">
      <t>バンゴウ</t>
    </rPh>
    <phoneticPr fontId="10"/>
  </si>
  <si>
    <t>事業所名</t>
    <rPh sb="0" eb="3">
      <t>ジギョウショ</t>
    </rPh>
    <rPh sb="3" eb="4">
      <t>メイ</t>
    </rPh>
    <phoneticPr fontId="10"/>
  </si>
  <si>
    <t>一宮特別養護老人ホーム</t>
    <rPh sb="0" eb="2">
      <t>イチノミヤ</t>
    </rPh>
    <rPh sb="2" eb="4">
      <t>トクベツ</t>
    </rPh>
    <rPh sb="4" eb="6">
      <t>ヨウゴ</t>
    </rPh>
    <rPh sb="6" eb="8">
      <t>ロウジン</t>
    </rPh>
    <phoneticPr fontId="10"/>
  </si>
  <si>
    <t>一宮訪問介護事業所</t>
    <rPh sb="0" eb="2">
      <t>イチノミヤ</t>
    </rPh>
    <rPh sb="2" eb="4">
      <t>ホウモン</t>
    </rPh>
    <rPh sb="4" eb="6">
      <t>カイゴ</t>
    </rPh>
    <rPh sb="6" eb="8">
      <t>ジギョウ</t>
    </rPh>
    <rPh sb="8" eb="9">
      <t>ショ</t>
    </rPh>
    <phoneticPr fontId="10"/>
  </si>
  <si>
    <t>一宮小規模多機能型事業所</t>
    <rPh sb="0" eb="2">
      <t>イチノミヤ</t>
    </rPh>
    <rPh sb="2" eb="5">
      <t>ショウキボ</t>
    </rPh>
    <rPh sb="5" eb="8">
      <t>タキノウ</t>
    </rPh>
    <rPh sb="8" eb="9">
      <t>ガタ</t>
    </rPh>
    <rPh sb="9" eb="11">
      <t>ジギョウ</t>
    </rPh>
    <rPh sb="11" eb="12">
      <t>ショ</t>
    </rPh>
    <phoneticPr fontId="10"/>
  </si>
  <si>
    <t>サービス名※1</t>
    <rPh sb="4" eb="5">
      <t>メイ</t>
    </rPh>
    <phoneticPr fontId="10"/>
  </si>
  <si>
    <t>介護老人福祉施設</t>
    <rPh sb="0" eb="2">
      <t>カイゴ</t>
    </rPh>
    <rPh sb="2" eb="4">
      <t>ロウジン</t>
    </rPh>
    <rPh sb="4" eb="6">
      <t>フクシ</t>
    </rPh>
    <rPh sb="6" eb="8">
      <t>シセツ</t>
    </rPh>
    <phoneticPr fontId="10"/>
  </si>
  <si>
    <t>訪問介護・
介護予防訪問介護</t>
    <rPh sb="0" eb="2">
      <t>ホウモン</t>
    </rPh>
    <rPh sb="2" eb="4">
      <t>カイゴ</t>
    </rPh>
    <rPh sb="6" eb="8">
      <t>カイゴ</t>
    </rPh>
    <rPh sb="8" eb="10">
      <t>ヨボウ</t>
    </rPh>
    <rPh sb="10" eb="12">
      <t>ホウモン</t>
    </rPh>
    <rPh sb="12" eb="14">
      <t>カイゴ</t>
    </rPh>
    <phoneticPr fontId="10"/>
  </si>
  <si>
    <t>小規模多機能型居宅介護・介護予防小規模多機能型居宅介護</t>
    <rPh sb="0" eb="3">
      <t>ショウキボ</t>
    </rPh>
    <rPh sb="3" eb="7">
      <t>タキノウガタ</t>
    </rPh>
    <rPh sb="7" eb="9">
      <t>キョタク</t>
    </rPh>
    <rPh sb="9" eb="11">
      <t>カイゴ</t>
    </rPh>
    <rPh sb="12" eb="14">
      <t>カイゴ</t>
    </rPh>
    <rPh sb="14" eb="16">
      <t>ヨボウ</t>
    </rPh>
    <phoneticPr fontId="10"/>
  </si>
  <si>
    <t>全て賃金改善分のみ記載すること</t>
    <rPh sb="0" eb="1">
      <t>スベ</t>
    </rPh>
    <phoneticPr fontId="10"/>
  </si>
  <si>
    <t>（単位：円）</t>
    <rPh sb="1" eb="3">
      <t>タンイ</t>
    </rPh>
    <rPh sb="4" eb="5">
      <t>エン</t>
    </rPh>
    <phoneticPr fontId="10"/>
  </si>
  <si>
    <t>基本給</t>
    <rPh sb="0" eb="3">
      <t>キホンキュウ</t>
    </rPh>
    <phoneticPr fontId="10"/>
  </si>
  <si>
    <r>
      <rPr>
        <sz val="11"/>
        <color indexed="10"/>
        <rFont val="ＭＳ Ｐゴシック"/>
        <family val="3"/>
        <charset val="128"/>
      </rPr>
      <t>処遇改善</t>
    </r>
    <r>
      <rPr>
        <sz val="11"/>
        <color theme="1"/>
        <rFont val="ＭＳ Ｐゴシック"/>
        <family val="2"/>
        <charset val="128"/>
        <scheme val="minor"/>
      </rPr>
      <t>手当</t>
    </r>
    <rPh sb="0" eb="2">
      <t>ショグウ</t>
    </rPh>
    <rPh sb="2" eb="4">
      <t>カイゼン</t>
    </rPh>
    <rPh sb="4" eb="6">
      <t>テアテ</t>
    </rPh>
    <phoneticPr fontId="10"/>
  </si>
  <si>
    <t>△△手当</t>
    <rPh sb="2" eb="4">
      <t>テアテ</t>
    </rPh>
    <phoneticPr fontId="10"/>
  </si>
  <si>
    <t>××手当</t>
    <rPh sb="2" eb="4">
      <t>テアテ</t>
    </rPh>
    <phoneticPr fontId="10"/>
  </si>
  <si>
    <t>一時金</t>
    <rPh sb="0" eb="3">
      <t>イチジキン</t>
    </rPh>
    <phoneticPr fontId="10"/>
  </si>
  <si>
    <r>
      <t>その他（</t>
    </r>
    <r>
      <rPr>
        <sz val="11"/>
        <color indexed="10"/>
        <rFont val="ＭＳ Ｐゴシック"/>
        <family val="3"/>
        <charset val="128"/>
      </rPr>
      <t>臨時賞与</t>
    </r>
    <r>
      <rPr>
        <sz val="11"/>
        <color theme="1"/>
        <rFont val="ＭＳ Ｐゴシック"/>
        <family val="2"/>
        <charset val="128"/>
        <scheme val="minor"/>
      </rPr>
      <t>）</t>
    </r>
    <rPh sb="2" eb="3">
      <t>タ</t>
    </rPh>
    <rPh sb="4" eb="8">
      <t>リンジショウヨ</t>
    </rPh>
    <phoneticPr fontId="10"/>
  </si>
  <si>
    <t>その他（　　　　　　　　　　）</t>
    <rPh sb="2" eb="3">
      <t>タ</t>
    </rPh>
    <phoneticPr fontId="10"/>
  </si>
  <si>
    <t>法定福利費事業主負担分増加額</t>
    <rPh sb="0" eb="2">
      <t>ホウテイ</t>
    </rPh>
    <rPh sb="2" eb="4">
      <t>フクリ</t>
    </rPh>
    <rPh sb="4" eb="5">
      <t>ヒ</t>
    </rPh>
    <rPh sb="5" eb="8">
      <t>ジギョウヌシ</t>
    </rPh>
    <rPh sb="8" eb="11">
      <t>フタンブン</t>
    </rPh>
    <rPh sb="11" eb="13">
      <t>ゾウカ</t>
    </rPh>
    <rPh sb="13" eb="14">
      <t>ガク</t>
    </rPh>
    <phoneticPr fontId="10"/>
  </si>
  <si>
    <t>賃金改善額　合計※2</t>
    <rPh sb="0" eb="2">
      <t>チンギン</t>
    </rPh>
    <rPh sb="2" eb="4">
      <t>カイゼン</t>
    </rPh>
    <rPh sb="4" eb="5">
      <t>ガク</t>
    </rPh>
    <rPh sb="6" eb="8">
      <t>ゴウケイ</t>
    </rPh>
    <phoneticPr fontId="10"/>
  </si>
  <si>
    <t>B</t>
    <phoneticPr fontId="10"/>
  </si>
  <si>
    <t>介護職員処遇改善加算額※3</t>
    <rPh sb="0" eb="2">
      <t>カイゴ</t>
    </rPh>
    <rPh sb="2" eb="4">
      <t>ショクイン</t>
    </rPh>
    <rPh sb="4" eb="6">
      <t>ショグウ</t>
    </rPh>
    <rPh sb="6" eb="8">
      <t>カイゼン</t>
    </rPh>
    <rPh sb="8" eb="10">
      <t>カサン</t>
    </rPh>
    <rPh sb="10" eb="11">
      <t>ガク</t>
    </rPh>
    <phoneticPr fontId="10"/>
  </si>
  <si>
    <t>A</t>
    <phoneticPr fontId="10"/>
  </si>
  <si>
    <t>※賃金改善の額は、初めて加算を取得した月の前年度の賃金（上乗せ相当分を用いて計算した場合は初めて加算(Ⅰ)を取得した月の前年度の賃金総額）と比較して記載してください。なお、比較時点にいない介護職員については、当該職員と同等の勤続年数の職員が比較時点にもいたと仮定して賃金改善額を計算することになります。</t>
    <rPh sb="1" eb="3">
      <t>チンギン</t>
    </rPh>
    <rPh sb="3" eb="5">
      <t>カイゼン</t>
    </rPh>
    <rPh sb="6" eb="7">
      <t>ガク</t>
    </rPh>
    <rPh sb="28" eb="30">
      <t>ウワノ</t>
    </rPh>
    <rPh sb="31" eb="34">
      <t>ソウトウブン</t>
    </rPh>
    <rPh sb="35" eb="36">
      <t>モチ</t>
    </rPh>
    <rPh sb="38" eb="40">
      <t>ケイサン</t>
    </rPh>
    <rPh sb="42" eb="44">
      <t>バアイ</t>
    </rPh>
    <rPh sb="45" eb="46">
      <t>ハジ</t>
    </rPh>
    <rPh sb="48" eb="50">
      <t>カサン</t>
    </rPh>
    <rPh sb="54" eb="56">
      <t>シュトク</t>
    </rPh>
    <rPh sb="58" eb="59">
      <t>ツキ</t>
    </rPh>
    <rPh sb="60" eb="63">
      <t>ゼンネンド</t>
    </rPh>
    <rPh sb="64" eb="66">
      <t>チンギン</t>
    </rPh>
    <rPh sb="66" eb="68">
      <t>ソウガク</t>
    </rPh>
    <rPh sb="70" eb="72">
      <t>ヒカク</t>
    </rPh>
    <rPh sb="74" eb="76">
      <t>キサイ</t>
    </rPh>
    <rPh sb="86" eb="88">
      <t>ヒカク</t>
    </rPh>
    <rPh sb="88" eb="90">
      <t>ジテン</t>
    </rPh>
    <rPh sb="94" eb="96">
      <t>カイゴ</t>
    </rPh>
    <rPh sb="96" eb="98">
      <t>ショクイン</t>
    </rPh>
    <rPh sb="139" eb="141">
      <t>ケイサン</t>
    </rPh>
    <phoneticPr fontId="10"/>
  </si>
  <si>
    <t>※1は、居宅サービス（例：訪問介護）と介護予防サービス（例：介護予防訪問介護）、介護予防・日常生活支援総合事業（例：訪問型サービス）がある場合、同一区分欄に一括して記載してください。なお、届出先の指定権者が所管しない事業所（事業所の全サービスを所管しない場合に限る）は、最後の列に一括して記載することができます。</t>
    <rPh sb="4" eb="6">
      <t>キョタク</t>
    </rPh>
    <rPh sb="11" eb="12">
      <t>レイ</t>
    </rPh>
    <rPh sb="13" eb="15">
      <t>ホウモン</t>
    </rPh>
    <rPh sb="15" eb="17">
      <t>カイゴ</t>
    </rPh>
    <rPh sb="19" eb="21">
      <t>カイゴ</t>
    </rPh>
    <rPh sb="21" eb="23">
      <t>ヨボウ</t>
    </rPh>
    <rPh sb="28" eb="29">
      <t>レイ</t>
    </rPh>
    <rPh sb="30" eb="32">
      <t>カイゴ</t>
    </rPh>
    <rPh sb="32" eb="34">
      <t>ヨボウ</t>
    </rPh>
    <rPh sb="34" eb="36">
      <t>ホウモン</t>
    </rPh>
    <rPh sb="36" eb="38">
      <t>カイゴ</t>
    </rPh>
    <rPh sb="40" eb="42">
      <t>カイゴ</t>
    </rPh>
    <rPh sb="42" eb="44">
      <t>ヨボウ</t>
    </rPh>
    <rPh sb="45" eb="47">
      <t>ニチジョウ</t>
    </rPh>
    <rPh sb="47" eb="49">
      <t>セイカツ</t>
    </rPh>
    <rPh sb="49" eb="51">
      <t>シエン</t>
    </rPh>
    <rPh sb="51" eb="53">
      <t>ソウゴウ</t>
    </rPh>
    <rPh sb="53" eb="55">
      <t>ジギョウ</t>
    </rPh>
    <rPh sb="56" eb="57">
      <t>レイ</t>
    </rPh>
    <rPh sb="58" eb="61">
      <t>ホウモンガタ</t>
    </rPh>
    <rPh sb="69" eb="71">
      <t>バアイ</t>
    </rPh>
    <rPh sb="72" eb="74">
      <t>ドウイツ</t>
    </rPh>
    <rPh sb="74" eb="76">
      <t>クブン</t>
    </rPh>
    <rPh sb="76" eb="77">
      <t>ラン</t>
    </rPh>
    <rPh sb="78" eb="80">
      <t>イッカツ</t>
    </rPh>
    <rPh sb="82" eb="84">
      <t>キサイ</t>
    </rPh>
    <rPh sb="94" eb="96">
      <t>トドケデ</t>
    </rPh>
    <rPh sb="96" eb="97">
      <t>サキ</t>
    </rPh>
    <rPh sb="98" eb="101">
      <t>シテイケン</t>
    </rPh>
    <rPh sb="101" eb="102">
      <t>シャ</t>
    </rPh>
    <rPh sb="103" eb="105">
      <t>ショカン</t>
    </rPh>
    <rPh sb="108" eb="111">
      <t>ジギョウショ</t>
    </rPh>
    <rPh sb="112" eb="115">
      <t>ジギョウショ</t>
    </rPh>
    <rPh sb="116" eb="117">
      <t>ゼン</t>
    </rPh>
    <rPh sb="122" eb="124">
      <t>ショカン</t>
    </rPh>
    <rPh sb="127" eb="129">
      <t>バアイ</t>
    </rPh>
    <rPh sb="130" eb="131">
      <t>カギ</t>
    </rPh>
    <rPh sb="135" eb="137">
      <t>サイゴ</t>
    </rPh>
    <rPh sb="138" eb="139">
      <t>レツ</t>
    </rPh>
    <rPh sb="140" eb="142">
      <t>イッカツ</t>
    </rPh>
    <rPh sb="144" eb="146">
      <t>キサイ</t>
    </rPh>
    <phoneticPr fontId="10"/>
  </si>
  <si>
    <t>※3の法人合計金額Ａは別紙様式３の③又は⑤の金額と一致し、※2の法人合計金額Ｂは別紙様式3の④又は⑥の金額と一致するとともに、BがAを上回らなければなりません。</t>
    <rPh sb="3" eb="5">
      <t>ホウジン</t>
    </rPh>
    <rPh sb="5" eb="7">
      <t>ゴウケイ</t>
    </rPh>
    <rPh sb="7" eb="9">
      <t>キンガク</t>
    </rPh>
    <rPh sb="11" eb="13">
      <t>ベッシ</t>
    </rPh>
    <rPh sb="13" eb="15">
      <t>ヨウシキ</t>
    </rPh>
    <rPh sb="18" eb="19">
      <t>マタ</t>
    </rPh>
    <rPh sb="22" eb="24">
      <t>キンガク</t>
    </rPh>
    <rPh sb="25" eb="27">
      <t>イッチ</t>
    </rPh>
    <rPh sb="47" eb="48">
      <t>マタ</t>
    </rPh>
    <rPh sb="67" eb="69">
      <t>ウワマワ</t>
    </rPh>
    <phoneticPr fontId="10"/>
  </si>
  <si>
    <r>
      <t xml:space="preserve">（注）この様式は参考様式です。上記内容が記載されていれば、この様式によることなく、任意の様式による事業所別明細書でもよいこととします。
</t>
    </r>
    <r>
      <rPr>
        <b/>
        <sz val="10"/>
        <color indexed="10"/>
        <rFont val="ＭＳ Ｐゴシック"/>
        <family val="3"/>
        <charset val="128"/>
      </rPr>
      <t>（注）実地指導等の際に賃金改善額を確認するため、様式例２を参考にして介護職員別の支給月別内訳が確認できる資料を作成し保管してください。</t>
    </r>
    <rPh sb="1" eb="2">
      <t>チュウ</t>
    </rPh>
    <rPh sb="5" eb="7">
      <t>ヨウシキ</t>
    </rPh>
    <rPh sb="8" eb="10">
      <t>サンコウ</t>
    </rPh>
    <rPh sb="10" eb="12">
      <t>ヨウシキ</t>
    </rPh>
    <rPh sb="15" eb="17">
      <t>ジョウキ</t>
    </rPh>
    <rPh sb="17" eb="19">
      <t>ナイヨウ</t>
    </rPh>
    <rPh sb="20" eb="22">
      <t>キサイ</t>
    </rPh>
    <rPh sb="31" eb="33">
      <t>ヨウシキ</t>
    </rPh>
    <rPh sb="41" eb="43">
      <t>ニンイ</t>
    </rPh>
    <rPh sb="44" eb="46">
      <t>ヨウシキ</t>
    </rPh>
    <rPh sb="49" eb="52">
      <t>ジギョウショ</t>
    </rPh>
    <rPh sb="52" eb="53">
      <t>ベツ</t>
    </rPh>
    <rPh sb="53" eb="56">
      <t>メイサイショ</t>
    </rPh>
    <rPh sb="71" eb="73">
      <t>ジッチ</t>
    </rPh>
    <rPh sb="73" eb="75">
      <t>シドウ</t>
    </rPh>
    <rPh sb="75" eb="76">
      <t>ナド</t>
    </rPh>
    <rPh sb="77" eb="78">
      <t>サイ</t>
    </rPh>
    <rPh sb="79" eb="81">
      <t>チンギン</t>
    </rPh>
    <rPh sb="81" eb="83">
      <t>カイゼン</t>
    </rPh>
    <rPh sb="83" eb="84">
      <t>ガク</t>
    </rPh>
    <rPh sb="85" eb="87">
      <t>カクニン</t>
    </rPh>
    <rPh sb="92" eb="94">
      <t>ヨウシキ</t>
    </rPh>
    <rPh sb="94" eb="95">
      <t>レイ</t>
    </rPh>
    <rPh sb="97" eb="99">
      <t>サンコウ</t>
    </rPh>
    <rPh sb="106" eb="107">
      <t>ベツ</t>
    </rPh>
    <rPh sb="108" eb="110">
      <t>シキュウ</t>
    </rPh>
    <rPh sb="110" eb="112">
      <t>ツキベツ</t>
    </rPh>
    <rPh sb="112" eb="114">
      <t>ウチワケ</t>
    </rPh>
    <rPh sb="115" eb="117">
      <t>カクニン</t>
    </rPh>
    <rPh sb="120" eb="122">
      <t>シリョウ</t>
    </rPh>
    <rPh sb="123" eb="125">
      <t>サクセイ</t>
    </rPh>
    <rPh sb="126" eb="128">
      <t>ホカン</t>
    </rPh>
    <phoneticPr fontId="10"/>
  </si>
  <si>
    <t>賃金改善所要額　事業所別明細書（平成　　　　年度分）</t>
    <rPh sb="0" eb="2">
      <t>チンギン</t>
    </rPh>
    <rPh sb="2" eb="4">
      <t>カイゼン</t>
    </rPh>
    <rPh sb="4" eb="6">
      <t>ショヨウ</t>
    </rPh>
    <rPh sb="6" eb="7">
      <t>ガク</t>
    </rPh>
    <rPh sb="8" eb="11">
      <t>ジギョウショ</t>
    </rPh>
    <rPh sb="11" eb="12">
      <t>ベツ</t>
    </rPh>
    <rPh sb="12" eb="15">
      <t>メイサイショ</t>
    </rPh>
    <rPh sb="16" eb="18">
      <t>ヘイセイ</t>
    </rPh>
    <rPh sb="22" eb="24">
      <t>ネンド</t>
    </rPh>
    <rPh sb="24" eb="25">
      <t>ブン</t>
    </rPh>
    <phoneticPr fontId="10"/>
  </si>
  <si>
    <t>-</t>
    <phoneticPr fontId="10"/>
  </si>
  <si>
    <t>-</t>
    <phoneticPr fontId="10"/>
  </si>
  <si>
    <t>-</t>
    <phoneticPr fontId="6"/>
  </si>
  <si>
    <t>-</t>
    <phoneticPr fontId="6"/>
  </si>
  <si>
    <t>A</t>
    <phoneticPr fontId="10"/>
  </si>
  <si>
    <t>文書の種別</t>
    <rPh sb="0" eb="2">
      <t>ブンショ</t>
    </rPh>
    <rPh sb="3" eb="5">
      <t>シュベツ</t>
    </rPh>
    <phoneticPr fontId="6"/>
  </si>
  <si>
    <t>説明</t>
    <rPh sb="0" eb="2">
      <t>セツメイ</t>
    </rPh>
    <phoneticPr fontId="6"/>
  </si>
  <si>
    <t>必ず作成</t>
    <rPh sb="0" eb="1">
      <t>カナラ</t>
    </rPh>
    <rPh sb="2" eb="4">
      <t>サクセイ</t>
    </rPh>
    <phoneticPr fontId="6"/>
  </si>
  <si>
    <t>指定権者別に1枚ずつ作成</t>
    <rPh sb="0" eb="4">
      <t>シテイケンシャ</t>
    </rPh>
    <rPh sb="4" eb="5">
      <t>ベツ</t>
    </rPh>
    <rPh sb="7" eb="8">
      <t>マイ</t>
    </rPh>
    <rPh sb="10" eb="12">
      <t>サクセイ</t>
    </rPh>
    <phoneticPr fontId="6"/>
  </si>
  <si>
    <t>-</t>
    <phoneticPr fontId="6"/>
  </si>
  <si>
    <t>-</t>
    <phoneticPr fontId="6"/>
  </si>
  <si>
    <r>
      <rPr>
        <sz val="10"/>
        <rFont val="ＭＳ Ｐゴシック"/>
        <family val="3"/>
        <charset val="128"/>
      </rPr>
      <t>賃金改善所要額又は
その上乗せ相当額</t>
    </r>
    <r>
      <rPr>
        <sz val="10"/>
        <rFont val="Century"/>
        <family val="1"/>
      </rPr>
      <t>(B)</t>
    </r>
    <rPh sb="4" eb="6">
      <t>ショヨウ</t>
    </rPh>
    <phoneticPr fontId="10"/>
  </si>
  <si>
    <t>入力
方法</t>
    <rPh sb="0" eb="2">
      <t>ニュウリョク</t>
    </rPh>
    <rPh sb="3" eb="5">
      <t>ホウホウ</t>
    </rPh>
    <phoneticPr fontId="6"/>
  </si>
  <si>
    <t>介護職員処遇改善加算　支払実績明細書　＜提出の必要はありません。各事業所で保管・管理してください＞</t>
    <rPh sb="0" eb="2">
      <t>カイゴ</t>
    </rPh>
    <rPh sb="2" eb="4">
      <t>ショクイン</t>
    </rPh>
    <rPh sb="4" eb="6">
      <t>ショグウ</t>
    </rPh>
    <rPh sb="6" eb="8">
      <t>カイゼン</t>
    </rPh>
    <rPh sb="8" eb="10">
      <t>カサン</t>
    </rPh>
    <rPh sb="11" eb="13">
      <t>シハラ</t>
    </rPh>
    <rPh sb="13" eb="15">
      <t>ジッセキ</t>
    </rPh>
    <rPh sb="15" eb="18">
      <t>メイサイショ</t>
    </rPh>
    <rPh sb="20" eb="22">
      <t>テイシュツ</t>
    </rPh>
    <rPh sb="23" eb="25">
      <t>ヒツヨウ</t>
    </rPh>
    <rPh sb="32" eb="36">
      <t>カクジギョウショ</t>
    </rPh>
    <rPh sb="37" eb="39">
      <t>ホカン</t>
    </rPh>
    <rPh sb="40" eb="42">
      <t>カンリ</t>
    </rPh>
    <phoneticPr fontId="10"/>
  </si>
  <si>
    <r>
      <rPr>
        <sz val="12"/>
        <color theme="1"/>
        <rFont val="ＭＳ Ｐゴシック"/>
        <family val="3"/>
        <charset val="128"/>
      </rPr>
      <t>このファイルは下記のワークシートにより構成されています。</t>
    </r>
    <rPh sb="7" eb="9">
      <t>カキ</t>
    </rPh>
    <rPh sb="19" eb="21">
      <t>コウセイ</t>
    </rPh>
    <phoneticPr fontId="6"/>
  </si>
  <si>
    <r>
      <rPr>
        <sz val="12"/>
        <color theme="1"/>
        <rFont val="ＭＳ Ｐゴシック"/>
        <family val="3"/>
        <charset val="128"/>
      </rPr>
      <t>ワークシートの名称</t>
    </r>
    <rPh sb="7" eb="9">
      <t>メイショウ</t>
    </rPh>
    <phoneticPr fontId="6"/>
  </si>
  <si>
    <r>
      <rPr>
        <sz val="12"/>
        <color theme="1"/>
        <rFont val="ＭＳ Ｐゴシック"/>
        <family val="3"/>
        <charset val="128"/>
      </rPr>
      <t>説明</t>
    </r>
    <rPh sb="0" eb="2">
      <t>セツメイ</t>
    </rPh>
    <phoneticPr fontId="6"/>
  </si>
  <si>
    <r>
      <rPr>
        <sz val="12"/>
        <color theme="1"/>
        <rFont val="ＭＳ Ｐゴシック"/>
        <family val="3"/>
        <charset val="128"/>
      </rPr>
      <t>提出の必要性</t>
    </r>
    <rPh sb="0" eb="2">
      <t>テイシュツ</t>
    </rPh>
    <rPh sb="3" eb="5">
      <t>ヒツヨウ</t>
    </rPh>
    <rPh sb="5" eb="6">
      <t>セイ</t>
    </rPh>
    <phoneticPr fontId="6"/>
  </si>
  <si>
    <r>
      <rPr>
        <sz val="12"/>
        <color theme="1"/>
        <rFont val="ＭＳ Ｐゴシック"/>
        <family val="3"/>
        <charset val="128"/>
      </rPr>
      <t>プログラムの有無</t>
    </r>
    <rPh sb="6" eb="8">
      <t>ウム</t>
    </rPh>
    <phoneticPr fontId="6"/>
  </si>
  <si>
    <r>
      <rPr>
        <sz val="12"/>
        <color theme="0"/>
        <rFont val="ＭＳ Ｐゴシック"/>
        <family val="3"/>
        <charset val="128"/>
      </rPr>
      <t>はじめにお読みください</t>
    </r>
    <rPh sb="5" eb="6">
      <t>ヨ</t>
    </rPh>
    <phoneticPr fontId="6"/>
  </si>
  <si>
    <r>
      <rPr>
        <sz val="12"/>
        <color theme="1"/>
        <rFont val="ＭＳ Ｐゴシック"/>
        <family val="3"/>
        <charset val="128"/>
      </rPr>
      <t>不要</t>
    </r>
    <rPh sb="0" eb="2">
      <t>フヨウ</t>
    </rPh>
    <phoneticPr fontId="6"/>
  </si>
  <si>
    <r>
      <rPr>
        <sz val="12"/>
        <color theme="0"/>
        <rFont val="ＭＳ Ｐゴシック"/>
        <family val="3"/>
        <charset val="128"/>
      </rPr>
      <t>②別紙様式３　実績報告書</t>
    </r>
    <rPh sb="1" eb="3">
      <t>ベッシ</t>
    </rPh>
    <rPh sb="3" eb="5">
      <t>ヨウシキ</t>
    </rPh>
    <rPh sb="7" eb="9">
      <t>ジッセキ</t>
    </rPh>
    <rPh sb="9" eb="12">
      <t>ホウコクショ</t>
    </rPh>
    <phoneticPr fontId="6"/>
  </si>
  <si>
    <r>
      <rPr>
        <b/>
        <sz val="12"/>
        <color theme="1"/>
        <rFont val="ＭＳ Ｐゴシック"/>
        <family val="3"/>
        <charset val="128"/>
      </rPr>
      <t>必ず提出</t>
    </r>
    <rPh sb="0" eb="1">
      <t>カナラ</t>
    </rPh>
    <rPh sb="2" eb="4">
      <t>テイシュツ</t>
    </rPh>
    <phoneticPr fontId="6"/>
  </si>
  <si>
    <r>
      <rPr>
        <sz val="12"/>
        <color theme="1"/>
        <rFont val="ＭＳ Ｐゴシック"/>
        <family val="3"/>
        <charset val="128"/>
      </rPr>
      <t>あり（一部自動集計）</t>
    </r>
    <rPh sb="3" eb="5">
      <t>イチブ</t>
    </rPh>
    <rPh sb="5" eb="7">
      <t>ジドウ</t>
    </rPh>
    <rPh sb="7" eb="9">
      <t>シュウケイ</t>
    </rPh>
    <phoneticPr fontId="6"/>
  </si>
  <si>
    <r>
      <rPr>
        <sz val="12"/>
        <color theme="1"/>
        <rFont val="ＭＳ Ｐゴシック"/>
        <family val="3"/>
        <charset val="128"/>
      </rPr>
      <t>③添付書類１　愛知県</t>
    </r>
    <rPh sb="1" eb="3">
      <t>テンプ</t>
    </rPh>
    <rPh sb="3" eb="5">
      <t>ショルイ</t>
    </rPh>
    <rPh sb="7" eb="10">
      <t>アイチケン</t>
    </rPh>
    <phoneticPr fontId="6"/>
  </si>
  <si>
    <r>
      <rPr>
        <sz val="12"/>
        <color theme="1"/>
        <rFont val="ＭＳ Ｐゴシック"/>
        <family val="3"/>
        <charset val="128"/>
      </rPr>
      <t>該当があれば提出</t>
    </r>
    <rPh sb="0" eb="2">
      <t>ガイトウ</t>
    </rPh>
    <rPh sb="6" eb="8">
      <t>テイシュツ</t>
    </rPh>
    <phoneticPr fontId="6"/>
  </si>
  <si>
    <r>
      <rPr>
        <sz val="12"/>
        <color theme="1"/>
        <rFont val="ＭＳ Ｐゴシック"/>
        <family val="3"/>
        <charset val="128"/>
      </rPr>
      <t>⑤添付書類２</t>
    </r>
    <rPh sb="1" eb="3">
      <t>テンプ</t>
    </rPh>
    <rPh sb="3" eb="5">
      <t>ショルイ</t>
    </rPh>
    <phoneticPr fontId="6"/>
  </si>
  <si>
    <r>
      <rPr>
        <sz val="12"/>
        <color theme="1"/>
        <rFont val="ＭＳ Ｐゴシック"/>
        <family val="3"/>
        <charset val="128"/>
      </rPr>
      <t>指定権者が愛知県及び県内市町村・広域連合である場合に、県内の集計を行う</t>
    </r>
    <rPh sb="0" eb="4">
      <t>シテイケンシャ</t>
    </rPh>
    <rPh sb="5" eb="8">
      <t>アイチケン</t>
    </rPh>
    <rPh sb="8" eb="9">
      <t>オヨ</t>
    </rPh>
    <rPh sb="10" eb="12">
      <t>ケンナイ</t>
    </rPh>
    <rPh sb="12" eb="15">
      <t>シチョウソン</t>
    </rPh>
    <rPh sb="16" eb="18">
      <t>コウイキ</t>
    </rPh>
    <rPh sb="18" eb="20">
      <t>レンゴウ</t>
    </rPh>
    <rPh sb="23" eb="25">
      <t>バアイ</t>
    </rPh>
    <rPh sb="27" eb="29">
      <t>ケンナイ</t>
    </rPh>
    <rPh sb="30" eb="32">
      <t>シュウケイ</t>
    </rPh>
    <rPh sb="33" eb="34">
      <t>オコナ</t>
    </rPh>
    <phoneticPr fontId="6"/>
  </si>
  <si>
    <r>
      <rPr>
        <sz val="12"/>
        <color theme="1"/>
        <rFont val="ＭＳ Ｐゴシック"/>
        <family val="3"/>
        <charset val="128"/>
      </rPr>
      <t>⑥添付書類３</t>
    </r>
    <rPh sb="1" eb="3">
      <t>テンプ</t>
    </rPh>
    <rPh sb="3" eb="5">
      <t>ショルイ</t>
    </rPh>
    <phoneticPr fontId="6"/>
  </si>
  <si>
    <r>
      <rPr>
        <sz val="12"/>
        <color theme="1"/>
        <rFont val="ＭＳ Ｐゴシック"/>
        <family val="3"/>
        <charset val="128"/>
      </rPr>
      <t>指定権者が愛知県以外にある場合</t>
    </r>
    <rPh sb="0" eb="4">
      <t>シテイケンシャ</t>
    </rPh>
    <rPh sb="5" eb="8">
      <t>アイチケン</t>
    </rPh>
    <rPh sb="8" eb="10">
      <t>イガイ</t>
    </rPh>
    <rPh sb="13" eb="15">
      <t>バアイ</t>
    </rPh>
    <phoneticPr fontId="6"/>
  </si>
  <si>
    <r>
      <rPr>
        <sz val="12"/>
        <color theme="1"/>
        <rFont val="ＭＳ Ｐゴシック"/>
        <family val="3"/>
        <charset val="128"/>
      </rPr>
      <t>⑦様式例１</t>
    </r>
    <rPh sb="1" eb="3">
      <t>ヨウシキ</t>
    </rPh>
    <rPh sb="3" eb="4">
      <t>レイ</t>
    </rPh>
    <phoneticPr fontId="6"/>
  </si>
  <si>
    <r>
      <rPr>
        <sz val="12"/>
        <color theme="1"/>
        <rFont val="ＭＳ Ｐゴシック"/>
        <family val="3"/>
        <charset val="128"/>
      </rPr>
      <t>提出先の所管事業所ごとに集計</t>
    </r>
    <rPh sb="0" eb="2">
      <t>テイシュツ</t>
    </rPh>
    <rPh sb="2" eb="3">
      <t>サキ</t>
    </rPh>
    <rPh sb="4" eb="6">
      <t>ショカン</t>
    </rPh>
    <rPh sb="6" eb="9">
      <t>ジギョウショ</t>
    </rPh>
    <rPh sb="12" eb="14">
      <t>シュウケイ</t>
    </rPh>
    <phoneticPr fontId="6"/>
  </si>
  <si>
    <r>
      <rPr>
        <sz val="12"/>
        <color theme="1"/>
        <rFont val="ＭＳ Ｐゴシック"/>
        <family val="3"/>
        <charset val="128"/>
      </rPr>
      <t>なし</t>
    </r>
    <phoneticPr fontId="6"/>
  </si>
  <si>
    <r>
      <rPr>
        <sz val="12"/>
        <color theme="1"/>
        <rFont val="ＭＳ Ｐゴシック"/>
        <family val="3"/>
        <charset val="128"/>
      </rPr>
      <t>⑧様式例１　記載例</t>
    </r>
    <rPh sb="1" eb="3">
      <t>ヨウシキ</t>
    </rPh>
    <rPh sb="3" eb="4">
      <t>レイ</t>
    </rPh>
    <rPh sb="6" eb="8">
      <t>キサイ</t>
    </rPh>
    <rPh sb="8" eb="9">
      <t>レイ</t>
    </rPh>
    <phoneticPr fontId="6"/>
  </si>
  <si>
    <r>
      <rPr>
        <sz val="12"/>
        <color theme="1"/>
        <rFont val="ＭＳ Ｐゴシック"/>
        <family val="3"/>
        <charset val="128"/>
      </rPr>
      <t>⑨様式例２</t>
    </r>
    <rPh sb="1" eb="3">
      <t>ヨウシキ</t>
    </rPh>
    <rPh sb="3" eb="4">
      <t>レイ</t>
    </rPh>
    <phoneticPr fontId="6"/>
  </si>
  <si>
    <r>
      <rPr>
        <sz val="12"/>
        <color theme="1"/>
        <rFont val="ＭＳ Ｐゴシック"/>
        <family val="3"/>
        <charset val="128"/>
      </rPr>
      <t>個人ごとに集計（個人情報であることに注意）</t>
    </r>
    <rPh sb="0" eb="2">
      <t>コジン</t>
    </rPh>
    <rPh sb="5" eb="7">
      <t>シュウケイ</t>
    </rPh>
    <rPh sb="8" eb="10">
      <t>コジン</t>
    </rPh>
    <rPh sb="10" eb="12">
      <t>ジョウホウ</t>
    </rPh>
    <rPh sb="18" eb="20">
      <t>チュウイ</t>
    </rPh>
    <phoneticPr fontId="6"/>
  </si>
  <si>
    <r>
      <rPr>
        <b/>
        <sz val="12"/>
        <color theme="1"/>
        <rFont val="ＭＳ Ｐゴシック"/>
        <family val="3"/>
        <charset val="128"/>
      </rPr>
      <t>提出不要・要保管</t>
    </r>
    <rPh sb="0" eb="2">
      <t>テイシュツ</t>
    </rPh>
    <rPh sb="2" eb="4">
      <t>フヨウ</t>
    </rPh>
    <rPh sb="5" eb="6">
      <t>ヨウ</t>
    </rPh>
    <rPh sb="6" eb="8">
      <t>ホカン</t>
    </rPh>
    <phoneticPr fontId="6"/>
  </si>
  <si>
    <r>
      <rPr>
        <sz val="12"/>
        <color theme="1"/>
        <rFont val="ＭＳ Ｐゴシック"/>
        <family val="3"/>
        <charset val="128"/>
      </rPr>
      <t>⑩様式例２　記載例</t>
    </r>
    <rPh sb="1" eb="3">
      <t>ヨウシキ</t>
    </rPh>
    <rPh sb="3" eb="4">
      <t>レイ</t>
    </rPh>
    <rPh sb="6" eb="8">
      <t>キサイ</t>
    </rPh>
    <rPh sb="8" eb="9">
      <t>レイ</t>
    </rPh>
    <phoneticPr fontId="6"/>
  </si>
  <si>
    <r>
      <rPr>
        <sz val="12"/>
        <color theme="1"/>
        <rFont val="ＭＳ Ｐゴシック"/>
        <family val="3"/>
        <charset val="128"/>
      </rPr>
      <t>以下の書式は直接入力用です</t>
    </r>
    <rPh sb="0" eb="2">
      <t>イカ</t>
    </rPh>
    <rPh sb="3" eb="5">
      <t>ショシキ</t>
    </rPh>
    <rPh sb="6" eb="8">
      <t>チョクセツ</t>
    </rPh>
    <rPh sb="8" eb="11">
      <t>ニュウリョクヨウ</t>
    </rPh>
    <phoneticPr fontId="6"/>
  </si>
  <si>
    <r>
      <rPr>
        <sz val="12"/>
        <color theme="1"/>
        <rFont val="ＭＳ Ｐゴシック"/>
        <family val="3"/>
        <charset val="128"/>
      </rPr>
      <t>合計のみ自動集計</t>
    </r>
    <rPh sb="0" eb="2">
      <t>ゴウケイ</t>
    </rPh>
    <rPh sb="4" eb="6">
      <t>ジドウ</t>
    </rPh>
    <rPh sb="6" eb="8">
      <t>シュウケイ</t>
    </rPh>
    <phoneticPr fontId="6"/>
  </si>
  <si>
    <r>
      <rPr>
        <sz val="12"/>
        <color theme="1"/>
        <rFont val="ＭＳ Ｐゴシック"/>
        <family val="3"/>
        <charset val="128"/>
      </rPr>
      <t>⑮★様式例１</t>
    </r>
    <rPh sb="2" eb="4">
      <t>ヨウシキ</t>
    </rPh>
    <rPh sb="4" eb="5">
      <t>レイ</t>
    </rPh>
    <phoneticPr fontId="6"/>
  </si>
  <si>
    <r>
      <rPr>
        <sz val="12"/>
        <color theme="1"/>
        <rFont val="ＭＳ Ｐゴシック"/>
        <family val="3"/>
        <charset val="128"/>
      </rPr>
      <t>提出先の所管事業所ごとに集計</t>
    </r>
    <phoneticPr fontId="6"/>
  </si>
  <si>
    <r>
      <rPr>
        <sz val="12"/>
        <color theme="1"/>
        <rFont val="ＭＳ Ｐゴシック"/>
        <family val="3"/>
        <charset val="128"/>
      </rPr>
      <t>⑯★様式例１　記載例</t>
    </r>
    <rPh sb="2" eb="4">
      <t>ヨウシキ</t>
    </rPh>
    <rPh sb="4" eb="5">
      <t>レイ</t>
    </rPh>
    <rPh sb="7" eb="9">
      <t>キサイ</t>
    </rPh>
    <rPh sb="9" eb="10">
      <t>レイ</t>
    </rPh>
    <phoneticPr fontId="6"/>
  </si>
  <si>
    <r>
      <rPr>
        <sz val="12"/>
        <color theme="1"/>
        <rFont val="ＭＳ Ｐゴシック"/>
        <family val="3"/>
        <charset val="128"/>
      </rPr>
      <t>様式例１の記載例</t>
    </r>
    <rPh sb="0" eb="2">
      <t>ヨウシキ</t>
    </rPh>
    <rPh sb="2" eb="3">
      <t>レイ</t>
    </rPh>
    <rPh sb="5" eb="7">
      <t>キサイ</t>
    </rPh>
    <rPh sb="7" eb="8">
      <t>レイ</t>
    </rPh>
    <phoneticPr fontId="6"/>
  </si>
  <si>
    <r>
      <rPr>
        <b/>
        <sz val="12"/>
        <color theme="1"/>
        <rFont val="ＭＳ Ｐゴシック"/>
        <family val="3"/>
        <charset val="128"/>
      </rPr>
      <t>提出不要、要保管</t>
    </r>
    <rPh sb="0" eb="2">
      <t>テイシュツ</t>
    </rPh>
    <rPh sb="2" eb="4">
      <t>フヨウ</t>
    </rPh>
    <rPh sb="5" eb="6">
      <t>ヨウ</t>
    </rPh>
    <rPh sb="6" eb="8">
      <t>ホカン</t>
    </rPh>
    <phoneticPr fontId="6"/>
  </si>
  <si>
    <r>
      <rPr>
        <sz val="12"/>
        <color theme="1"/>
        <rFont val="ＭＳ Ｐゴシック"/>
        <family val="3"/>
        <charset val="128"/>
      </rPr>
      <t>リスト</t>
    </r>
    <phoneticPr fontId="6"/>
  </si>
  <si>
    <r>
      <rPr>
        <sz val="12"/>
        <color theme="1"/>
        <rFont val="ＭＳ Ｐゴシック"/>
        <family val="3"/>
        <charset val="128"/>
      </rPr>
      <t>内容を変更すると総括表が作成できなくなります</t>
    </r>
    <rPh sb="0" eb="2">
      <t>ナイヨウ</t>
    </rPh>
    <rPh sb="3" eb="5">
      <t>ヘンコウ</t>
    </rPh>
    <rPh sb="8" eb="11">
      <t>ソウカツヒョウ</t>
    </rPh>
    <rPh sb="12" eb="14">
      <t>サクセイ</t>
    </rPh>
    <phoneticPr fontId="6"/>
  </si>
  <si>
    <r>
      <rPr>
        <sz val="12"/>
        <color theme="0"/>
        <rFont val="ＭＳ Ｐゴシック"/>
        <family val="3"/>
        <charset val="128"/>
      </rPr>
      <t>総括表の作成方法</t>
    </r>
    <rPh sb="0" eb="3">
      <t>ソウカツヒョウ</t>
    </rPh>
    <rPh sb="4" eb="6">
      <t>サクセイ</t>
    </rPh>
    <rPh sb="6" eb="8">
      <t>ホウホウ</t>
    </rPh>
    <phoneticPr fontId="6"/>
  </si>
  <si>
    <r>
      <t xml:space="preserve">1 </t>
    </r>
    <r>
      <rPr>
        <b/>
        <sz val="12"/>
        <rFont val="ＭＳ Ｐゴシック"/>
        <family val="3"/>
        <charset val="128"/>
      </rPr>
      <t>このファイルの目的</t>
    </r>
    <rPh sb="9" eb="11">
      <t>モクテキ</t>
    </rPh>
    <phoneticPr fontId="6"/>
  </si>
  <si>
    <r>
      <rPr>
        <sz val="12"/>
        <rFont val="ＭＳ Ｐゴシック"/>
        <family val="3"/>
        <charset val="128"/>
      </rPr>
      <t>①　このファイルは、介護職員処遇改善加算実績報告書の様式（各ワークシート）及び作成を支援するプログラム（総括表）で構成されています。</t>
    </r>
    <rPh sb="10" eb="12">
      <t>カイゴ</t>
    </rPh>
    <rPh sb="12" eb="14">
      <t>ショクイン</t>
    </rPh>
    <rPh sb="14" eb="20">
      <t>ｓ</t>
    </rPh>
    <rPh sb="20" eb="22">
      <t>ジッセキ</t>
    </rPh>
    <rPh sb="22" eb="25">
      <t>ホウコクショ</t>
    </rPh>
    <rPh sb="26" eb="28">
      <t>ヨウシキ</t>
    </rPh>
    <rPh sb="29" eb="30">
      <t>カク</t>
    </rPh>
    <rPh sb="37" eb="38">
      <t>オヨ</t>
    </rPh>
    <rPh sb="39" eb="41">
      <t>サクセイ</t>
    </rPh>
    <rPh sb="42" eb="44">
      <t>シエン</t>
    </rPh>
    <rPh sb="52" eb="55">
      <t>ソウカツヒョウ</t>
    </rPh>
    <rPh sb="57" eb="59">
      <t>コウセイ</t>
    </rPh>
    <phoneticPr fontId="6"/>
  </si>
  <si>
    <r>
      <rPr>
        <b/>
        <sz val="12"/>
        <color theme="1"/>
        <rFont val="ＭＳ Ｐゴシック"/>
        <family val="3"/>
        <charset val="128"/>
      </rPr>
      <t>２　総括表の入力方法</t>
    </r>
    <rPh sb="2" eb="4">
      <t>ソウカツ</t>
    </rPh>
    <rPh sb="4" eb="5">
      <t>ヒョウ</t>
    </rPh>
    <rPh sb="6" eb="8">
      <t>ニュウリョク</t>
    </rPh>
    <rPh sb="8" eb="10">
      <t>ホウホウ</t>
    </rPh>
    <phoneticPr fontId="6"/>
  </si>
  <si>
    <r>
      <rPr>
        <b/>
        <sz val="12"/>
        <color theme="1"/>
        <rFont val="ＭＳ Ｐゴシック"/>
        <family val="3"/>
        <charset val="128"/>
      </rPr>
      <t>３　入力項目</t>
    </r>
    <rPh sb="2" eb="4">
      <t>ニュウリョク</t>
    </rPh>
    <rPh sb="4" eb="6">
      <t>コウモク</t>
    </rPh>
    <phoneticPr fontId="6"/>
  </si>
  <si>
    <r>
      <rPr>
        <b/>
        <sz val="12"/>
        <color theme="1"/>
        <rFont val="ＭＳ Ｐゴシック"/>
        <family val="3"/>
        <charset val="128"/>
      </rPr>
      <t>４　入力する順序</t>
    </r>
    <rPh sb="2" eb="4">
      <t>ニュウリョク</t>
    </rPh>
    <rPh sb="6" eb="8">
      <t>ジュンジョ</t>
    </rPh>
    <phoneticPr fontId="6"/>
  </si>
  <si>
    <r>
      <rPr>
        <sz val="12"/>
        <color theme="1"/>
        <rFont val="ＭＳ Ｐゴシック"/>
        <family val="3"/>
        <charset val="128"/>
      </rPr>
      <t>④同一事業所でも異なるサービス（通所リハビリテーションと介護予防通所リハビリテーションなど）は、行を分けて入力してください。</t>
    </r>
    <rPh sb="1" eb="3">
      <t>ドウイツ</t>
    </rPh>
    <rPh sb="3" eb="6">
      <t>ジギョウショ</t>
    </rPh>
    <rPh sb="8" eb="9">
      <t>コト</t>
    </rPh>
    <rPh sb="16" eb="18">
      <t>ツウショ</t>
    </rPh>
    <rPh sb="28" eb="30">
      <t>カイゴ</t>
    </rPh>
    <rPh sb="30" eb="32">
      <t>ヨボウ</t>
    </rPh>
    <rPh sb="32" eb="34">
      <t>ツウショ</t>
    </rPh>
    <rPh sb="48" eb="49">
      <t>ギョウ</t>
    </rPh>
    <rPh sb="50" eb="51">
      <t>ワ</t>
    </rPh>
    <rPh sb="53" eb="55">
      <t>ニュウリョク</t>
    </rPh>
    <phoneticPr fontId="6"/>
  </si>
  <si>
    <r>
      <rPr>
        <sz val="12"/>
        <color theme="1"/>
        <rFont val="ＭＳ Ｐゴシック"/>
        <family val="3"/>
        <charset val="128"/>
      </rPr>
      <t>①　メニューから、愛知県・各市町村名・広域連合名を選択してください。</t>
    </r>
    <rPh sb="9" eb="12">
      <t>アイチケン</t>
    </rPh>
    <rPh sb="13" eb="14">
      <t>カク</t>
    </rPh>
    <rPh sb="14" eb="17">
      <t>シチョウソン</t>
    </rPh>
    <rPh sb="17" eb="18">
      <t>メイ</t>
    </rPh>
    <rPh sb="19" eb="21">
      <t>コウイキ</t>
    </rPh>
    <rPh sb="21" eb="23">
      <t>レンゴウ</t>
    </rPh>
    <rPh sb="23" eb="24">
      <t>メイ</t>
    </rPh>
    <rPh sb="25" eb="27">
      <t>センタク</t>
    </rPh>
    <phoneticPr fontId="6"/>
  </si>
  <si>
    <r>
      <rPr>
        <sz val="12"/>
        <color theme="1"/>
        <rFont val="ＭＳ Ｐゴシック"/>
        <family val="3"/>
        <charset val="128"/>
      </rPr>
      <t>②　同一の事業所は、空白にせず、すべて同一の番号を入力してください。</t>
    </r>
    <rPh sb="2" eb="4">
      <t>ドウイツ</t>
    </rPh>
    <rPh sb="5" eb="8">
      <t>ジギョウショ</t>
    </rPh>
    <rPh sb="10" eb="12">
      <t>クウハク</t>
    </rPh>
    <rPh sb="19" eb="21">
      <t>ドウイツ</t>
    </rPh>
    <rPh sb="22" eb="24">
      <t>バンゴウ</t>
    </rPh>
    <rPh sb="25" eb="27">
      <t>ニュウリョク</t>
    </rPh>
    <phoneticPr fontId="6"/>
  </si>
  <si>
    <r>
      <rPr>
        <sz val="12"/>
        <color theme="1"/>
        <rFont val="ＭＳ Ｐゴシック"/>
        <family val="3"/>
        <charset val="128"/>
      </rPr>
      <t>①　名称は、指定を受けた名称を正確に記入してください。</t>
    </r>
    <rPh sb="2" eb="4">
      <t>メイショウ</t>
    </rPh>
    <rPh sb="6" eb="8">
      <t>シテイ</t>
    </rPh>
    <rPh sb="9" eb="10">
      <t>ウ</t>
    </rPh>
    <rPh sb="12" eb="14">
      <t>メイショウ</t>
    </rPh>
    <rPh sb="15" eb="17">
      <t>セイカク</t>
    </rPh>
    <rPh sb="18" eb="20">
      <t>キニュウ</t>
    </rPh>
    <phoneticPr fontId="6"/>
  </si>
  <si>
    <r>
      <rPr>
        <sz val="12"/>
        <color theme="1"/>
        <rFont val="ＭＳ Ｐゴシック"/>
        <family val="3"/>
        <charset val="128"/>
      </rPr>
      <t>②　同一の事業所は、介護保険事業者番号と名称が同一になるよう入力してください。これらが異なると別の事業所として集計されます。</t>
    </r>
    <rPh sb="2" eb="4">
      <t>ドウイツ</t>
    </rPh>
    <rPh sb="5" eb="8">
      <t>ジギョウショ</t>
    </rPh>
    <rPh sb="20" eb="22">
      <t>メイショウ</t>
    </rPh>
    <rPh sb="23" eb="25">
      <t>ドウイツ</t>
    </rPh>
    <rPh sb="30" eb="32">
      <t>ニュウリョク</t>
    </rPh>
    <rPh sb="43" eb="44">
      <t>コト</t>
    </rPh>
    <rPh sb="47" eb="48">
      <t>ベツ</t>
    </rPh>
    <rPh sb="49" eb="52">
      <t>ジギョウショ</t>
    </rPh>
    <rPh sb="55" eb="57">
      <t>シュウケイ</t>
    </rPh>
    <phoneticPr fontId="6"/>
  </si>
  <si>
    <r>
      <rPr>
        <sz val="12"/>
        <color theme="1"/>
        <rFont val="ＭＳ Ｐゴシック"/>
        <family val="3"/>
        <charset val="128"/>
      </rPr>
      <t>②　上乗せ相当額でない場合は、入力不要です。</t>
    </r>
    <rPh sb="11" eb="13">
      <t>バアイ</t>
    </rPh>
    <rPh sb="15" eb="17">
      <t>ニュウリョク</t>
    </rPh>
    <rPh sb="17" eb="19">
      <t>フヨウ</t>
    </rPh>
    <phoneticPr fontId="6"/>
  </si>
  <si>
    <r>
      <rPr>
        <sz val="12"/>
        <color theme="1"/>
        <rFont val="ＭＳ Ｐゴシック"/>
        <family val="3"/>
        <charset val="128"/>
      </rPr>
      <t>①　賃金改善所要額を記入してください。</t>
    </r>
    <rPh sb="2" eb="4">
      <t>チンギン</t>
    </rPh>
    <rPh sb="4" eb="6">
      <t>カイゼン</t>
    </rPh>
    <rPh sb="6" eb="8">
      <t>ショヨウ</t>
    </rPh>
    <rPh sb="8" eb="9">
      <t>ガク</t>
    </rPh>
    <rPh sb="10" eb="12">
      <t>キニュウ</t>
    </rPh>
    <phoneticPr fontId="6"/>
  </si>
  <si>
    <r>
      <rPr>
        <sz val="12"/>
        <color theme="0"/>
        <rFont val="ＭＳ Ｐゴシック"/>
        <family val="3"/>
        <charset val="128"/>
      </rPr>
      <t>総括表の結果</t>
    </r>
    <rPh sb="0" eb="3">
      <t>ソウカツヒョウ</t>
    </rPh>
    <rPh sb="4" eb="6">
      <t>ケッカ</t>
    </rPh>
    <phoneticPr fontId="6"/>
  </si>
  <si>
    <r>
      <rPr>
        <sz val="12"/>
        <color theme="1"/>
        <rFont val="ＭＳ Ｐゴシック"/>
        <family val="3"/>
        <charset val="128"/>
      </rPr>
      <t>①　加算区分をプルダウンメニュー選択により、加算Ⅰ～加算Ⅴのうちから選択してください。</t>
    </r>
    <rPh sb="2" eb="4">
      <t>カサン</t>
    </rPh>
    <rPh sb="4" eb="6">
      <t>クブン</t>
    </rPh>
    <rPh sb="16" eb="18">
      <t>センタク</t>
    </rPh>
    <rPh sb="22" eb="24">
      <t>カサン</t>
    </rPh>
    <rPh sb="26" eb="28">
      <t>カサン</t>
    </rPh>
    <rPh sb="34" eb="36">
      <t>センタク</t>
    </rPh>
    <phoneticPr fontId="6"/>
  </si>
  <si>
    <r>
      <rPr>
        <sz val="12"/>
        <color theme="1"/>
        <rFont val="ＭＳ Ｐゴシック"/>
        <family val="3"/>
        <charset val="128"/>
      </rPr>
      <t>②　介護職員処遇改善加算対象期間の開始の年月と終了の年月をプルダウンメニューから選択してください。</t>
    </r>
    <rPh sb="17" eb="19">
      <t>カイシ</t>
    </rPh>
    <rPh sb="20" eb="21">
      <t>ネン</t>
    </rPh>
    <rPh sb="21" eb="22">
      <t>ツキ</t>
    </rPh>
    <rPh sb="23" eb="25">
      <t>シュウリョウ</t>
    </rPh>
    <rPh sb="26" eb="27">
      <t>ネン</t>
    </rPh>
    <rPh sb="27" eb="28">
      <t>ツキ</t>
    </rPh>
    <rPh sb="40" eb="42">
      <t>センタク</t>
    </rPh>
    <phoneticPr fontId="6"/>
  </si>
  <si>
    <r>
      <rPr>
        <sz val="12"/>
        <color theme="1"/>
        <rFont val="ＭＳ Ｐゴシック"/>
        <family val="3"/>
        <charset val="128"/>
      </rPr>
      <t>③　処遇改善加算の見込額は、添付書類１から自動集計されます。</t>
    </r>
    <phoneticPr fontId="6"/>
  </si>
  <si>
    <r>
      <rPr>
        <sz val="12"/>
        <color theme="1"/>
        <rFont val="ＭＳ Ｐゴシック"/>
        <family val="3"/>
        <charset val="128"/>
      </rPr>
      <t>④　賃金改善の見込額は、添付書類１から自動集計されます。</t>
    </r>
    <rPh sb="12" eb="14">
      <t>テンプ</t>
    </rPh>
    <rPh sb="14" eb="16">
      <t>ショルイ</t>
    </rPh>
    <rPh sb="19" eb="21">
      <t>ジドウ</t>
    </rPh>
    <rPh sb="21" eb="23">
      <t>シュウケイ</t>
    </rPh>
    <phoneticPr fontId="6"/>
  </si>
  <si>
    <r>
      <rPr>
        <sz val="12"/>
        <color theme="1"/>
        <rFont val="ＭＳ Ｐゴシック"/>
        <family val="3"/>
        <charset val="128"/>
      </rPr>
      <t>④　ⅱ）は賃金改善が行われた前年度の賃金総額を記入してください。
　賃金改善実施期間の職員の人数と合わせて算出することとし、比較時点から賃金改善実施期間の始点までに職員が増加した場合、当該職員と同等の勤続年数の職員が比較時点にもいたと仮定して賃金の総額に上乗せする必要があることに留意してください（同様式注）</t>
    </r>
    <rPh sb="5" eb="7">
      <t>チンギン</t>
    </rPh>
    <rPh sb="7" eb="9">
      <t>カイゼン</t>
    </rPh>
    <rPh sb="10" eb="11">
      <t>オコナ</t>
    </rPh>
    <rPh sb="14" eb="17">
      <t>ゼンネンド</t>
    </rPh>
    <rPh sb="18" eb="20">
      <t>チンギン</t>
    </rPh>
    <rPh sb="20" eb="22">
      <t>ソウガク</t>
    </rPh>
    <rPh sb="23" eb="25">
      <t>キニュウ</t>
    </rPh>
    <rPh sb="149" eb="151">
      <t>ドウヨウ</t>
    </rPh>
    <rPh sb="151" eb="152">
      <t>シキ</t>
    </rPh>
    <rPh sb="152" eb="153">
      <t>チュウ</t>
    </rPh>
    <phoneticPr fontId="6"/>
  </si>
  <si>
    <r>
      <rPr>
        <sz val="12"/>
        <color theme="1"/>
        <rFont val="ＭＳ Ｐゴシック"/>
        <family val="3"/>
        <charset val="128"/>
      </rPr>
      <t>⑤、⑥は、上乗せ相当分を用いる場合に記入してください。</t>
    </r>
    <rPh sb="5" eb="7">
      <t>ウワノ</t>
    </rPh>
    <rPh sb="8" eb="11">
      <t>ソウトウブン</t>
    </rPh>
    <rPh sb="12" eb="13">
      <t>モチ</t>
    </rPh>
    <rPh sb="15" eb="17">
      <t>バアイ</t>
    </rPh>
    <rPh sb="18" eb="20">
      <t>キニュウ</t>
    </rPh>
    <phoneticPr fontId="6"/>
  </si>
  <si>
    <r>
      <rPr>
        <sz val="12"/>
        <color theme="1"/>
        <rFont val="ＭＳ Ｐゴシック"/>
        <family val="3"/>
        <charset val="128"/>
      </rPr>
      <t>⑨　賃金改善の対象となる介護職員の年間の常勤換算数（少数第２位）を記入してください。</t>
    </r>
    <rPh sb="2" eb="4">
      <t>チンギン</t>
    </rPh>
    <rPh sb="4" eb="6">
      <t>カイゼン</t>
    </rPh>
    <rPh sb="7" eb="9">
      <t>タイショウ</t>
    </rPh>
    <rPh sb="12" eb="14">
      <t>カイゴ</t>
    </rPh>
    <rPh sb="14" eb="16">
      <t>ショクイン</t>
    </rPh>
    <rPh sb="17" eb="19">
      <t>ネンカン</t>
    </rPh>
    <rPh sb="20" eb="22">
      <t>ジョウキン</t>
    </rPh>
    <rPh sb="22" eb="24">
      <t>カンサン</t>
    </rPh>
    <rPh sb="24" eb="25">
      <t>スウ</t>
    </rPh>
    <rPh sb="26" eb="28">
      <t>ショウスウ</t>
    </rPh>
    <rPh sb="28" eb="29">
      <t>ダイ</t>
    </rPh>
    <rPh sb="30" eb="31">
      <t>イ</t>
    </rPh>
    <rPh sb="33" eb="35">
      <t>キニュウ</t>
    </rPh>
    <phoneticPr fontId="6"/>
  </si>
  <si>
    <r>
      <rPr>
        <sz val="12"/>
        <color theme="1"/>
        <rFont val="ＭＳ Ｐゴシック"/>
        <family val="3"/>
        <charset val="128"/>
      </rPr>
      <t>①　指定権者が愛知県である添付書類１が自動作成されます。</t>
    </r>
    <rPh sb="2" eb="6">
      <t>シテイケンシャ</t>
    </rPh>
    <rPh sb="7" eb="10">
      <t>アイチケン</t>
    </rPh>
    <rPh sb="13" eb="15">
      <t>テンプ</t>
    </rPh>
    <rPh sb="15" eb="17">
      <t>ショルイ</t>
    </rPh>
    <rPh sb="19" eb="21">
      <t>ジドウ</t>
    </rPh>
    <rPh sb="21" eb="23">
      <t>サクセイ</t>
    </rPh>
    <phoneticPr fontId="6"/>
  </si>
  <si>
    <r>
      <rPr>
        <sz val="12"/>
        <color theme="1"/>
        <rFont val="ＭＳ Ｐゴシック"/>
        <family val="3"/>
        <charset val="128"/>
      </rPr>
      <t>①　指定権者欄のメニュー欄から、該当する市町村を選択すると、該当する添付書類１だけが自動作成されます。</t>
    </r>
    <rPh sb="2" eb="6">
      <t>シテイケンシャ</t>
    </rPh>
    <rPh sb="6" eb="7">
      <t>ラン</t>
    </rPh>
    <rPh sb="12" eb="13">
      <t>ラン</t>
    </rPh>
    <rPh sb="16" eb="18">
      <t>ガイトウ</t>
    </rPh>
    <rPh sb="20" eb="23">
      <t>シチョウソン</t>
    </rPh>
    <rPh sb="24" eb="26">
      <t>センタク</t>
    </rPh>
    <rPh sb="30" eb="32">
      <t>ガイトウ</t>
    </rPh>
    <rPh sb="34" eb="36">
      <t>テンプ</t>
    </rPh>
    <rPh sb="36" eb="37">
      <t>ショ</t>
    </rPh>
    <rPh sb="37" eb="38">
      <t>ルイ</t>
    </rPh>
    <rPh sb="42" eb="44">
      <t>ジドウ</t>
    </rPh>
    <rPh sb="44" eb="46">
      <t>サクセイ</t>
    </rPh>
    <phoneticPr fontId="6"/>
  </si>
  <si>
    <r>
      <rPr>
        <sz val="12"/>
        <color theme="1"/>
        <rFont val="ＭＳ Ｐゴシック"/>
        <family val="3"/>
        <charset val="128"/>
      </rPr>
      <t>④　複数の指定権者がある場合は、指定権者をメニューから選択し、それぞれ印刷してください。</t>
    </r>
    <rPh sb="2" eb="4">
      <t>フクスウ</t>
    </rPh>
    <rPh sb="5" eb="9">
      <t>シテイケンシャ</t>
    </rPh>
    <rPh sb="12" eb="14">
      <t>バアイ</t>
    </rPh>
    <rPh sb="16" eb="20">
      <t>シテイケンシャ</t>
    </rPh>
    <rPh sb="27" eb="29">
      <t>センタク</t>
    </rPh>
    <rPh sb="35" eb="37">
      <t>インサツ</t>
    </rPh>
    <phoneticPr fontId="6"/>
  </si>
  <si>
    <r>
      <rPr>
        <sz val="12"/>
        <color theme="1"/>
        <rFont val="ＭＳ Ｐゴシック"/>
        <family val="3"/>
        <charset val="128"/>
      </rPr>
      <t>⑤　すべての指定権者分を一括して印刷することはできません。</t>
    </r>
    <rPh sb="6" eb="10">
      <t>シテイケンシャ</t>
    </rPh>
    <rPh sb="10" eb="11">
      <t>ブン</t>
    </rPh>
    <rPh sb="12" eb="14">
      <t>イッカツ</t>
    </rPh>
    <rPh sb="16" eb="18">
      <t>インサツ</t>
    </rPh>
    <phoneticPr fontId="6"/>
  </si>
  <si>
    <r>
      <rPr>
        <sz val="12"/>
        <color theme="1"/>
        <rFont val="ＭＳ Ｐゴシック"/>
        <family val="3"/>
        <charset val="128"/>
      </rPr>
      <t>①　愛知県に続いて市町村・広域連合の指定権者が自動入力されます。</t>
    </r>
    <rPh sb="2" eb="5">
      <t>アイチケン</t>
    </rPh>
    <rPh sb="6" eb="7">
      <t>ツヅ</t>
    </rPh>
    <rPh sb="9" eb="12">
      <t>シチョウソン</t>
    </rPh>
    <rPh sb="13" eb="15">
      <t>コウイキ</t>
    </rPh>
    <rPh sb="15" eb="17">
      <t>レンゴウ</t>
    </rPh>
    <rPh sb="18" eb="22">
      <t>シテイケンシャ</t>
    </rPh>
    <rPh sb="23" eb="25">
      <t>ジドウ</t>
    </rPh>
    <rPh sb="25" eb="27">
      <t>ニュウリョク</t>
    </rPh>
    <phoneticPr fontId="6"/>
  </si>
  <si>
    <r>
      <rPr>
        <sz val="12"/>
        <color theme="1"/>
        <rFont val="ＭＳ Ｐゴシック"/>
        <family val="3"/>
        <charset val="128"/>
      </rPr>
      <t>②　愛知県以外の市町村・広域連合がない場合は「提出不要」の文字が出ます。</t>
    </r>
    <rPh sb="2" eb="5">
      <t>アイチケン</t>
    </rPh>
    <rPh sb="5" eb="7">
      <t>イガイ</t>
    </rPh>
    <rPh sb="8" eb="11">
      <t>シチョウソン</t>
    </rPh>
    <rPh sb="12" eb="14">
      <t>コウイキ</t>
    </rPh>
    <rPh sb="14" eb="16">
      <t>レンゴウ</t>
    </rPh>
    <rPh sb="19" eb="21">
      <t>バアイ</t>
    </rPh>
    <rPh sb="23" eb="25">
      <t>テイシュツ</t>
    </rPh>
    <rPh sb="25" eb="27">
      <t>フヨウ</t>
    </rPh>
    <rPh sb="29" eb="31">
      <t>モジ</t>
    </rPh>
    <rPh sb="32" eb="33">
      <t>デ</t>
    </rPh>
    <phoneticPr fontId="6"/>
  </si>
  <si>
    <r>
      <rPr>
        <sz val="12"/>
        <color theme="1"/>
        <rFont val="ＭＳ Ｐゴシック"/>
        <family val="3"/>
        <charset val="128"/>
      </rPr>
      <t>①　他県に指定権者がある場合に、全国集計をします。</t>
    </r>
    <rPh sb="2" eb="4">
      <t>タケン</t>
    </rPh>
    <rPh sb="5" eb="9">
      <t>シテイケンシャ</t>
    </rPh>
    <rPh sb="12" eb="14">
      <t>バアイ</t>
    </rPh>
    <rPh sb="16" eb="18">
      <t>ゼンコク</t>
    </rPh>
    <rPh sb="18" eb="20">
      <t>シュウケイ</t>
    </rPh>
    <phoneticPr fontId="6"/>
  </si>
  <si>
    <r>
      <rPr>
        <sz val="12"/>
        <color theme="1"/>
        <rFont val="ＭＳ Ｐゴシック"/>
        <family val="3"/>
        <charset val="128"/>
      </rPr>
      <t>②　愛知県以外にない場合は「提出不要」の文字が出ます。</t>
    </r>
    <phoneticPr fontId="6"/>
  </si>
  <si>
    <r>
      <rPr>
        <sz val="12"/>
        <color theme="1"/>
        <rFont val="ＭＳ Ｐゴシック"/>
        <family val="3"/>
        <charset val="128"/>
      </rPr>
      <t>①　事業所５か所まで作成されます。</t>
    </r>
    <rPh sb="2" eb="5">
      <t>ジギョウショ</t>
    </rPh>
    <rPh sb="7" eb="8">
      <t>ショ</t>
    </rPh>
    <rPh sb="10" eb="12">
      <t>サクセイ</t>
    </rPh>
    <phoneticPr fontId="6"/>
  </si>
  <si>
    <r>
      <rPr>
        <sz val="12"/>
        <color theme="1"/>
        <rFont val="ＭＳ Ｐゴシック"/>
        <family val="3"/>
        <charset val="128"/>
      </rPr>
      <t>②　自動集計されます。</t>
    </r>
    <rPh sb="2" eb="4">
      <t>ジドウ</t>
    </rPh>
    <rPh sb="4" eb="6">
      <t>シュウケイ</t>
    </rPh>
    <phoneticPr fontId="6"/>
  </si>
  <si>
    <r>
      <rPr>
        <sz val="12"/>
        <color theme="1"/>
        <rFont val="ＭＳ Ｐゴシック"/>
        <family val="3"/>
        <charset val="128"/>
      </rPr>
      <t>なし</t>
    </r>
    <phoneticPr fontId="6"/>
  </si>
  <si>
    <r>
      <rPr>
        <sz val="12"/>
        <color theme="1"/>
        <rFont val="ＭＳ Ｐゴシック"/>
        <family val="3"/>
        <charset val="128"/>
      </rPr>
      <t>①総括表</t>
    </r>
    <r>
      <rPr>
        <sz val="12"/>
        <color theme="1"/>
        <rFont val="Century"/>
        <family val="1"/>
      </rPr>
      <t>(</t>
    </r>
    <r>
      <rPr>
        <sz val="12"/>
        <color theme="1"/>
        <rFont val="ＭＳ Ｐゴシック"/>
        <family val="3"/>
        <charset val="128"/>
      </rPr>
      <t>作成支援プログラム）</t>
    </r>
    <rPh sb="1" eb="4">
      <t>ソウカツヒョウ</t>
    </rPh>
    <rPh sb="5" eb="7">
      <t>サクセイ</t>
    </rPh>
    <rPh sb="7" eb="9">
      <t>シエン</t>
    </rPh>
    <phoneticPr fontId="6"/>
  </si>
  <si>
    <r>
      <rPr>
        <sz val="12"/>
        <color theme="1"/>
        <rFont val="ＭＳ Ｐゴシック"/>
        <family val="3"/>
        <charset val="128"/>
      </rPr>
      <t>必要情報を入力することにより実績報告書一式（添付書類</t>
    </r>
    <r>
      <rPr>
        <sz val="12"/>
        <color theme="1"/>
        <rFont val="Century"/>
        <family val="1"/>
      </rPr>
      <t>1</t>
    </r>
    <r>
      <rPr>
        <sz val="12"/>
        <color theme="1"/>
        <rFont val="ＭＳ Ｐゴシック"/>
        <family val="3"/>
        <charset val="128"/>
      </rPr>
      <t>・</t>
    </r>
    <r>
      <rPr>
        <sz val="12"/>
        <color theme="1"/>
        <rFont val="Century"/>
        <family val="1"/>
      </rPr>
      <t>2</t>
    </r>
    <r>
      <rPr>
        <sz val="12"/>
        <color theme="1"/>
        <rFont val="ＭＳ Ｐゴシック"/>
        <family val="3"/>
        <charset val="128"/>
      </rPr>
      <t>・</t>
    </r>
    <r>
      <rPr>
        <sz val="12"/>
        <color theme="1"/>
        <rFont val="Century"/>
        <family val="1"/>
      </rPr>
      <t>3</t>
    </r>
    <r>
      <rPr>
        <sz val="12"/>
        <color theme="1"/>
        <rFont val="ＭＳ Ｐゴシック"/>
        <family val="3"/>
        <charset val="128"/>
      </rPr>
      <t>）を作成する支援プログラムです。</t>
    </r>
    <rPh sb="0" eb="2">
      <t>ヒツヨウ</t>
    </rPh>
    <rPh sb="2" eb="4">
      <t>ジョウホウ</t>
    </rPh>
    <rPh sb="5" eb="7">
      <t>ニュウリョク</t>
    </rPh>
    <rPh sb="14" eb="16">
      <t>ジッセキ</t>
    </rPh>
    <rPh sb="16" eb="19">
      <t>ホウコクショ</t>
    </rPh>
    <rPh sb="19" eb="21">
      <t>イッシキ</t>
    </rPh>
    <rPh sb="22" eb="24">
      <t>テンプ</t>
    </rPh>
    <rPh sb="24" eb="26">
      <t>ショルイ</t>
    </rPh>
    <rPh sb="33" eb="35">
      <t>サクセイ</t>
    </rPh>
    <rPh sb="37" eb="39">
      <t>シエン</t>
    </rPh>
    <phoneticPr fontId="6"/>
  </si>
  <si>
    <r>
      <rPr>
        <sz val="12"/>
        <color theme="1"/>
        <rFont val="ＭＳ Ｐゴシック"/>
        <family val="3"/>
        <charset val="128"/>
      </rPr>
      <t>あり</t>
    </r>
    <phoneticPr fontId="6"/>
  </si>
  <si>
    <r>
      <rPr>
        <sz val="12"/>
        <color theme="1"/>
        <rFont val="ＭＳ Ｐゴシック"/>
        <family val="3"/>
        <charset val="128"/>
      </rPr>
      <t>上記添付書類</t>
    </r>
    <r>
      <rPr>
        <sz val="12"/>
        <color theme="1"/>
        <rFont val="Century"/>
        <family val="1"/>
      </rPr>
      <t>1</t>
    </r>
    <r>
      <rPr>
        <sz val="12"/>
        <color theme="1"/>
        <rFont val="ＭＳ Ｐゴシック"/>
        <family val="3"/>
        <charset val="128"/>
      </rPr>
      <t>のうち指定権者が愛知県であるもの</t>
    </r>
    <rPh sb="0" eb="2">
      <t>ジョウキ</t>
    </rPh>
    <rPh sb="2" eb="4">
      <t>テンプ</t>
    </rPh>
    <rPh sb="4" eb="6">
      <t>ショルイ</t>
    </rPh>
    <rPh sb="10" eb="14">
      <t>シテイケンシャ</t>
    </rPh>
    <rPh sb="15" eb="18">
      <t>アイチケン</t>
    </rPh>
    <phoneticPr fontId="6"/>
  </si>
  <si>
    <r>
      <rPr>
        <sz val="12"/>
        <color theme="1"/>
        <rFont val="ＭＳ Ｐゴシック"/>
        <family val="3"/>
        <charset val="128"/>
      </rPr>
      <t>④添付書類</t>
    </r>
    <r>
      <rPr>
        <sz val="12"/>
        <color theme="1"/>
        <rFont val="Century"/>
        <family val="1"/>
      </rPr>
      <t>1</t>
    </r>
    <r>
      <rPr>
        <sz val="12"/>
        <color theme="1"/>
        <rFont val="ＭＳ Ｐゴシック"/>
        <family val="3"/>
        <charset val="128"/>
      </rPr>
      <t>　愛知県以外</t>
    </r>
    <rPh sb="1" eb="3">
      <t>テンプ</t>
    </rPh>
    <rPh sb="3" eb="5">
      <t>ショルイ</t>
    </rPh>
    <rPh sb="7" eb="10">
      <t>アイチケン</t>
    </rPh>
    <rPh sb="10" eb="12">
      <t>イガイ</t>
    </rPh>
    <phoneticPr fontId="6"/>
  </si>
  <si>
    <r>
      <rPr>
        <sz val="12"/>
        <color theme="1"/>
        <rFont val="ＭＳ Ｐゴシック"/>
        <family val="3"/>
        <charset val="128"/>
      </rPr>
      <t>上記添付書類</t>
    </r>
    <r>
      <rPr>
        <sz val="12"/>
        <color theme="1"/>
        <rFont val="Century"/>
        <family val="1"/>
      </rPr>
      <t>1</t>
    </r>
    <r>
      <rPr>
        <sz val="12"/>
        <color theme="1"/>
        <rFont val="ＭＳ Ｐゴシック"/>
        <family val="3"/>
        <charset val="128"/>
      </rPr>
      <t>のうち指定権者が愛知県以外（市町村、広域連合）であるもの</t>
    </r>
    <rPh sb="0" eb="2">
      <t>ジョウキ</t>
    </rPh>
    <rPh sb="2" eb="4">
      <t>テンプ</t>
    </rPh>
    <rPh sb="4" eb="6">
      <t>ショルイ</t>
    </rPh>
    <rPh sb="10" eb="14">
      <t>シテイケンシャ</t>
    </rPh>
    <rPh sb="15" eb="18">
      <t>アイチケン</t>
    </rPh>
    <rPh sb="18" eb="20">
      <t>イガイ</t>
    </rPh>
    <rPh sb="21" eb="24">
      <t>シチョウソン</t>
    </rPh>
    <rPh sb="25" eb="27">
      <t>コウイキ</t>
    </rPh>
    <rPh sb="27" eb="29">
      <t>レンゴウ</t>
    </rPh>
    <phoneticPr fontId="6"/>
  </si>
  <si>
    <r>
      <rPr>
        <sz val="12"/>
        <color theme="1"/>
        <rFont val="ＭＳ Ｐゴシック"/>
        <family val="3"/>
        <charset val="128"/>
      </rPr>
      <t>平成</t>
    </r>
    <r>
      <rPr>
        <sz val="12"/>
        <color theme="1"/>
        <rFont val="Century"/>
        <family val="1"/>
      </rPr>
      <t>30</t>
    </r>
    <r>
      <rPr>
        <sz val="12"/>
        <color theme="1"/>
        <rFont val="ＭＳ Ｐゴシック"/>
        <family val="3"/>
        <charset val="128"/>
      </rPr>
      <t>年度処遇改善加算実績報告書
★直接入力用（プログラムされていません）</t>
    </r>
    <phoneticPr fontId="6"/>
  </si>
  <si>
    <r>
      <rPr>
        <sz val="12"/>
        <color theme="1"/>
        <rFont val="ＭＳ Ｐゴシック"/>
        <family val="3"/>
        <charset val="128"/>
      </rPr>
      <t>⑭★別紙様式３（添付書類</t>
    </r>
    <r>
      <rPr>
        <sz val="12"/>
        <color theme="1"/>
        <rFont val="Century"/>
        <family val="1"/>
      </rPr>
      <t>3</t>
    </r>
    <r>
      <rPr>
        <sz val="12"/>
        <color theme="1"/>
        <rFont val="ＭＳ Ｐゴシック"/>
        <family val="3"/>
        <charset val="128"/>
      </rPr>
      <t>）</t>
    </r>
    <rPh sb="2" eb="4">
      <t>ベッシ</t>
    </rPh>
    <rPh sb="4" eb="6">
      <t>ヨウシキ</t>
    </rPh>
    <rPh sb="8" eb="10">
      <t>テンプ</t>
    </rPh>
    <rPh sb="10" eb="12">
      <t>ショルイ</t>
    </rPh>
    <phoneticPr fontId="6"/>
  </si>
  <si>
    <r>
      <rPr>
        <sz val="12"/>
        <color theme="1"/>
        <rFont val="ＭＳ Ｐゴシック"/>
        <family val="3"/>
        <charset val="128"/>
      </rPr>
      <t>⑰★様式例</t>
    </r>
    <r>
      <rPr>
        <sz val="12"/>
        <color theme="1"/>
        <rFont val="Century"/>
        <family val="1"/>
      </rPr>
      <t>2</t>
    </r>
    <rPh sb="2" eb="4">
      <t>ヨウシキ</t>
    </rPh>
    <rPh sb="4" eb="5">
      <t>レイ</t>
    </rPh>
    <phoneticPr fontId="6"/>
  </si>
  <si>
    <r>
      <rPr>
        <sz val="12"/>
        <color theme="1"/>
        <rFont val="ＭＳ Ｐゴシック"/>
        <family val="3"/>
        <charset val="128"/>
      </rPr>
      <t>⑱★様式例</t>
    </r>
    <r>
      <rPr>
        <sz val="12"/>
        <color theme="1"/>
        <rFont val="Century"/>
        <family val="1"/>
      </rPr>
      <t>2</t>
    </r>
    <r>
      <rPr>
        <sz val="12"/>
        <color theme="1"/>
        <rFont val="ＭＳ Ｐゴシック"/>
        <family val="3"/>
        <charset val="128"/>
      </rPr>
      <t>　記載例</t>
    </r>
    <rPh sb="2" eb="4">
      <t>ヨウシキ</t>
    </rPh>
    <rPh sb="4" eb="5">
      <t>レイ</t>
    </rPh>
    <rPh sb="7" eb="9">
      <t>キサイ</t>
    </rPh>
    <rPh sb="9" eb="10">
      <t>レイ</t>
    </rPh>
    <phoneticPr fontId="6"/>
  </si>
  <si>
    <r>
      <rPr>
        <sz val="12"/>
        <color theme="1"/>
        <rFont val="ＭＳ Ｐゴシック"/>
        <family val="3"/>
        <charset val="128"/>
      </rPr>
      <t>様式例</t>
    </r>
    <r>
      <rPr>
        <sz val="12"/>
        <color theme="1"/>
        <rFont val="Century"/>
        <family val="1"/>
      </rPr>
      <t>2</t>
    </r>
    <r>
      <rPr>
        <sz val="12"/>
        <color theme="1"/>
        <rFont val="ＭＳ Ｐゴシック"/>
        <family val="3"/>
        <charset val="128"/>
      </rPr>
      <t>の記載例</t>
    </r>
    <rPh sb="0" eb="2">
      <t>ヨウシキ</t>
    </rPh>
    <rPh sb="2" eb="3">
      <t>レイ</t>
    </rPh>
    <rPh sb="5" eb="7">
      <t>キサイ</t>
    </rPh>
    <rPh sb="7" eb="8">
      <t>レイ</t>
    </rPh>
    <phoneticPr fontId="6"/>
  </si>
  <si>
    <r>
      <rPr>
        <sz val="12"/>
        <rFont val="ＭＳ Ｐゴシック"/>
        <family val="3"/>
        <charset val="128"/>
      </rPr>
      <t>②　総括表に全データを一括して入力すると、指定権者ごとに別紙様式</t>
    </r>
    <r>
      <rPr>
        <sz val="12"/>
        <rFont val="Century"/>
        <family val="1"/>
      </rPr>
      <t>2(</t>
    </r>
    <r>
      <rPr>
        <sz val="12"/>
        <rFont val="ＭＳ Ｐゴシック"/>
        <family val="3"/>
        <charset val="128"/>
      </rPr>
      <t>添付書類</t>
    </r>
    <r>
      <rPr>
        <sz val="12"/>
        <rFont val="Century"/>
        <family val="1"/>
      </rPr>
      <t>1)</t>
    </r>
    <r>
      <rPr>
        <sz val="12"/>
        <rFont val="ＭＳ Ｐゴシック"/>
        <family val="3"/>
        <charset val="128"/>
      </rPr>
      <t>を区分して作成します。</t>
    </r>
    <rPh sb="2" eb="4">
      <t>ソウカツ</t>
    </rPh>
    <rPh sb="4" eb="5">
      <t>ヒョウ</t>
    </rPh>
    <rPh sb="6" eb="7">
      <t>ゼン</t>
    </rPh>
    <rPh sb="11" eb="13">
      <t>イッカツ</t>
    </rPh>
    <rPh sb="15" eb="17">
      <t>ニュウリョク</t>
    </rPh>
    <rPh sb="21" eb="25">
      <t>シテイケンシャ</t>
    </rPh>
    <rPh sb="28" eb="40">
      <t>ｂ</t>
    </rPh>
    <rPh sb="41" eb="43">
      <t>クブン</t>
    </rPh>
    <rPh sb="45" eb="47">
      <t>サクセイ</t>
    </rPh>
    <phoneticPr fontId="6"/>
  </si>
  <si>
    <r>
      <rPr>
        <sz val="12"/>
        <color theme="1"/>
        <rFont val="ＭＳ Ｐゴシック"/>
        <family val="3"/>
        <charset val="128"/>
      </rPr>
      <t>【例】</t>
    </r>
    <r>
      <rPr>
        <sz val="12"/>
        <color theme="1"/>
        <rFont val="Century"/>
        <family val="1"/>
      </rPr>
      <t>A</t>
    </r>
    <r>
      <rPr>
        <sz val="12"/>
        <color theme="1"/>
        <rFont val="ＭＳ Ｐゴシック"/>
        <family val="3"/>
        <charset val="128"/>
      </rPr>
      <t>事業所において、通所リハビリテーションと介護予防通所リハビリテーションのように同一指定権者（この場合は愛知県（知事））によるサービスを実施している場合、両方を合わせた賃金改善額が</t>
    </r>
    <r>
      <rPr>
        <sz val="12"/>
        <color theme="1"/>
        <rFont val="Century"/>
        <family val="1"/>
      </rPr>
      <t>150,000</t>
    </r>
    <r>
      <rPr>
        <sz val="12"/>
        <color theme="1"/>
        <rFont val="ＭＳ Ｐゴシック"/>
        <family val="3"/>
        <charset val="128"/>
      </rPr>
      <t>円であるとすると、通所リハビリテーションの行に「</t>
    </r>
    <r>
      <rPr>
        <sz val="12"/>
        <color theme="1"/>
        <rFont val="Century"/>
        <family val="1"/>
      </rPr>
      <t>150,000</t>
    </r>
    <r>
      <rPr>
        <sz val="12"/>
        <color theme="1"/>
        <rFont val="ＭＳ Ｐゴシック"/>
        <family val="3"/>
        <charset val="128"/>
      </rPr>
      <t>」円とし介護予防通所リハビリテーションの行を「</t>
    </r>
    <r>
      <rPr>
        <sz val="12"/>
        <color theme="1"/>
        <rFont val="Century"/>
        <family val="1"/>
      </rPr>
      <t>0</t>
    </r>
    <r>
      <rPr>
        <sz val="12"/>
        <color theme="1"/>
        <rFont val="ＭＳ Ｐゴシック"/>
        <family val="3"/>
        <charset val="128"/>
      </rPr>
      <t>」円と入力することも可能である。なお、サービスごとに按分することもできる。</t>
    </r>
    <rPh sb="1" eb="2">
      <t>レイ</t>
    </rPh>
    <rPh sb="4" eb="7">
      <t>ジギョウショ</t>
    </rPh>
    <rPh sb="12" eb="14">
      <t>ツウショ</t>
    </rPh>
    <rPh sb="24" eb="26">
      <t>カイゴ</t>
    </rPh>
    <rPh sb="26" eb="28">
      <t>ヨボウ</t>
    </rPh>
    <rPh sb="28" eb="30">
      <t>ツウショ</t>
    </rPh>
    <rPh sb="43" eb="45">
      <t>ドウイツ</t>
    </rPh>
    <rPh sb="45" eb="49">
      <t>シテイケンシャ</t>
    </rPh>
    <rPh sb="52" eb="54">
      <t>バアイ</t>
    </rPh>
    <rPh sb="55" eb="58">
      <t>アイチケン</t>
    </rPh>
    <rPh sb="59" eb="61">
      <t>チジ</t>
    </rPh>
    <rPh sb="71" eb="73">
      <t>ジッシ</t>
    </rPh>
    <rPh sb="77" eb="79">
      <t>バアイ</t>
    </rPh>
    <rPh sb="80" eb="82">
      <t>リョウホウ</t>
    </rPh>
    <rPh sb="83" eb="84">
      <t>ア</t>
    </rPh>
    <rPh sb="87" eb="89">
      <t>チンギン</t>
    </rPh>
    <rPh sb="89" eb="91">
      <t>カイゼン</t>
    </rPh>
    <rPh sb="91" eb="92">
      <t>ガク</t>
    </rPh>
    <rPh sb="100" eb="101">
      <t>エン</t>
    </rPh>
    <rPh sb="121" eb="122">
      <t>ギョウ</t>
    </rPh>
    <rPh sb="132" eb="133">
      <t>エン</t>
    </rPh>
    <rPh sb="151" eb="152">
      <t>ギョウ</t>
    </rPh>
    <rPh sb="156" eb="157">
      <t>エン</t>
    </rPh>
    <rPh sb="158" eb="160">
      <t>ニュウリョク</t>
    </rPh>
    <rPh sb="165" eb="167">
      <t>カノウ</t>
    </rPh>
    <rPh sb="181" eb="183">
      <t>アンブン</t>
    </rPh>
    <phoneticPr fontId="6"/>
  </si>
  <si>
    <r>
      <rPr>
        <sz val="12"/>
        <color theme="1"/>
        <rFont val="ＭＳ Ｐゴシック"/>
        <family val="3"/>
        <charset val="128"/>
      </rPr>
      <t>②　同じ事業所のなかでは、</t>
    </r>
    <r>
      <rPr>
        <sz val="12"/>
        <color theme="1"/>
        <rFont val="Century"/>
        <family val="1"/>
      </rPr>
      <t>1</t>
    </r>
    <r>
      <rPr>
        <sz val="12"/>
        <color theme="1"/>
        <rFont val="ＭＳ Ｐゴシック"/>
        <family val="3"/>
        <charset val="128"/>
      </rPr>
      <t>行目を愛知県、</t>
    </r>
    <r>
      <rPr>
        <sz val="12"/>
        <color theme="1"/>
        <rFont val="Century"/>
        <family val="1"/>
      </rPr>
      <t>2</t>
    </r>
    <r>
      <rPr>
        <sz val="12"/>
        <color theme="1"/>
        <rFont val="ＭＳ Ｐゴシック"/>
        <family val="3"/>
        <charset val="128"/>
      </rPr>
      <t>行目以下を該当市町村・広域連合を入力してください。</t>
    </r>
    <rPh sb="2" eb="3">
      <t>オナ</t>
    </rPh>
    <rPh sb="4" eb="7">
      <t>ジギョウショ</t>
    </rPh>
    <rPh sb="14" eb="16">
      <t>ギョウメ</t>
    </rPh>
    <rPh sb="17" eb="20">
      <t>アイチケン</t>
    </rPh>
    <rPh sb="22" eb="26">
      <t>ギョウメイカ</t>
    </rPh>
    <rPh sb="27" eb="29">
      <t>ガイトウ</t>
    </rPh>
    <rPh sb="29" eb="32">
      <t>シチョウソン</t>
    </rPh>
    <rPh sb="33" eb="35">
      <t>コウイキ</t>
    </rPh>
    <rPh sb="35" eb="37">
      <t>レンゴウ</t>
    </rPh>
    <rPh sb="38" eb="40">
      <t>ニュウリョク</t>
    </rPh>
    <phoneticPr fontId="6"/>
  </si>
  <si>
    <r>
      <rPr>
        <sz val="12"/>
        <color theme="1"/>
        <rFont val="ＭＳ Ｐゴシック"/>
        <family val="3"/>
        <charset val="128"/>
      </rPr>
      <t>③　他県は、一括して記入してください。例：「三重県」をメニューで選択、番号は「</t>
    </r>
    <r>
      <rPr>
        <sz val="12"/>
        <color theme="1"/>
        <rFont val="Century"/>
        <family val="1"/>
      </rPr>
      <t>23XXXXXXXX</t>
    </r>
    <r>
      <rPr>
        <sz val="12"/>
        <color theme="1"/>
        <rFont val="ＭＳ Ｐゴシック"/>
        <family val="3"/>
        <charset val="128"/>
      </rPr>
      <t>」以外の番号</t>
    </r>
    <r>
      <rPr>
        <sz val="12"/>
        <color theme="1"/>
        <rFont val="Century"/>
        <family val="1"/>
      </rPr>
      <t>&lt;23</t>
    </r>
    <r>
      <rPr>
        <sz val="12"/>
        <color theme="1"/>
        <rFont val="ＭＳ Ｐゴシック"/>
        <family val="3"/>
        <charset val="128"/>
      </rPr>
      <t>で始まる番号は愛知県専用</t>
    </r>
    <r>
      <rPr>
        <sz val="12"/>
        <color theme="1"/>
        <rFont val="Century"/>
        <family val="1"/>
      </rPr>
      <t>&gt;</t>
    </r>
    <r>
      <rPr>
        <sz val="12"/>
        <color theme="1"/>
        <rFont val="ＭＳ Ｐゴシック"/>
        <family val="3"/>
        <charset val="128"/>
      </rPr>
      <t>、名称は「一括」</t>
    </r>
    <rPh sb="2" eb="4">
      <t>タケン</t>
    </rPh>
    <rPh sb="6" eb="8">
      <t>イッカツ</t>
    </rPh>
    <rPh sb="10" eb="12">
      <t>キニュウ</t>
    </rPh>
    <rPh sb="19" eb="20">
      <t>レイ</t>
    </rPh>
    <rPh sb="22" eb="25">
      <t>ミエケン</t>
    </rPh>
    <rPh sb="32" eb="34">
      <t>センタク</t>
    </rPh>
    <rPh sb="35" eb="37">
      <t>バンゴウ</t>
    </rPh>
    <rPh sb="50" eb="52">
      <t>イガイ</t>
    </rPh>
    <rPh sb="53" eb="55">
      <t>バンゴウ</t>
    </rPh>
    <rPh sb="59" eb="60">
      <t>ハジ</t>
    </rPh>
    <rPh sb="62" eb="64">
      <t>バンゴウ</t>
    </rPh>
    <rPh sb="68" eb="70">
      <t>センヨウ</t>
    </rPh>
    <rPh sb="72" eb="74">
      <t>メイショウ</t>
    </rPh>
    <rPh sb="76" eb="78">
      <t>イッカツ</t>
    </rPh>
    <phoneticPr fontId="6"/>
  </si>
  <si>
    <r>
      <rPr>
        <b/>
        <sz val="12"/>
        <color theme="1"/>
        <rFont val="ＭＳ Ｐゴシック"/>
        <family val="3"/>
        <charset val="128"/>
      </rPr>
      <t>５　指定権者　</t>
    </r>
    <r>
      <rPr>
        <b/>
        <sz val="12"/>
        <color theme="1"/>
        <rFont val="Century"/>
        <family val="1"/>
      </rPr>
      <t>C</t>
    </r>
    <r>
      <rPr>
        <b/>
        <sz val="12"/>
        <color theme="1"/>
        <rFont val="ＭＳ Ｐゴシック"/>
        <family val="3"/>
        <charset val="128"/>
      </rPr>
      <t>列</t>
    </r>
    <rPh sb="2" eb="6">
      <t>シテイケンシャ</t>
    </rPh>
    <rPh sb="8" eb="9">
      <t>レツ</t>
    </rPh>
    <phoneticPr fontId="6"/>
  </si>
  <si>
    <r>
      <rPr>
        <sz val="12"/>
        <color theme="1"/>
        <rFont val="ＭＳ Ｐゴシック"/>
        <family val="3"/>
        <charset val="128"/>
      </rPr>
      <t>③　指定権者名の左側＜</t>
    </r>
    <r>
      <rPr>
        <sz val="12"/>
        <color theme="1"/>
        <rFont val="Century"/>
        <family val="1"/>
      </rPr>
      <t>B</t>
    </r>
    <r>
      <rPr>
        <sz val="12"/>
        <color theme="1"/>
        <rFont val="ＭＳ Ｐゴシック"/>
        <family val="3"/>
        <charset val="128"/>
      </rPr>
      <t>列＞の番号は、各指定権者のコード番号が自動的に入力されます。</t>
    </r>
    <rPh sb="2" eb="6">
      <t>シテイケンシャ</t>
    </rPh>
    <rPh sb="6" eb="7">
      <t>メイ</t>
    </rPh>
    <rPh sb="8" eb="10">
      <t>ヒダリガワ</t>
    </rPh>
    <rPh sb="12" eb="13">
      <t>レツ</t>
    </rPh>
    <rPh sb="15" eb="17">
      <t>バンゴウ</t>
    </rPh>
    <rPh sb="19" eb="20">
      <t>カク</t>
    </rPh>
    <rPh sb="20" eb="24">
      <t>シテイケンシャ</t>
    </rPh>
    <rPh sb="28" eb="30">
      <t>バンゴウ</t>
    </rPh>
    <rPh sb="31" eb="34">
      <t>ジドウテキ</t>
    </rPh>
    <rPh sb="35" eb="36">
      <t>ニュウ</t>
    </rPh>
    <rPh sb="36" eb="37">
      <t>リョク</t>
    </rPh>
    <phoneticPr fontId="6"/>
  </si>
  <si>
    <r>
      <rPr>
        <b/>
        <sz val="12"/>
        <color theme="1"/>
        <rFont val="ＭＳ Ｐゴシック"/>
        <family val="3"/>
        <charset val="128"/>
      </rPr>
      <t>６　介護保険事業者番号　</t>
    </r>
    <r>
      <rPr>
        <b/>
        <sz val="12"/>
        <color theme="1"/>
        <rFont val="Century"/>
        <family val="1"/>
      </rPr>
      <t>D</t>
    </r>
    <r>
      <rPr>
        <b/>
        <sz val="12"/>
        <color theme="1"/>
        <rFont val="ＭＳ Ｐゴシック"/>
        <family val="3"/>
        <charset val="128"/>
      </rPr>
      <t>列</t>
    </r>
    <rPh sb="2" eb="4">
      <t>カイゴ</t>
    </rPh>
    <rPh sb="4" eb="6">
      <t>ホケン</t>
    </rPh>
    <rPh sb="6" eb="9">
      <t>ジギョウシャ</t>
    </rPh>
    <rPh sb="9" eb="11">
      <t>バンゴウ</t>
    </rPh>
    <rPh sb="13" eb="14">
      <t>レツ</t>
    </rPh>
    <phoneticPr fontId="6"/>
  </si>
  <si>
    <r>
      <rPr>
        <sz val="12"/>
        <color theme="1"/>
        <rFont val="ＭＳ Ｐゴシック"/>
        <family val="3"/>
        <charset val="128"/>
      </rPr>
      <t>①　事業所の介護保険事業者番号＜</t>
    </r>
    <r>
      <rPr>
        <sz val="12"/>
        <color theme="1"/>
        <rFont val="Century"/>
        <family val="1"/>
      </rPr>
      <t>23</t>
    </r>
    <r>
      <rPr>
        <sz val="12"/>
        <color theme="1"/>
        <rFont val="ＭＳ Ｐゴシック"/>
        <family val="3"/>
        <charset val="128"/>
      </rPr>
      <t>で始まる</t>
    </r>
    <r>
      <rPr>
        <sz val="12"/>
        <color theme="1"/>
        <rFont val="Century"/>
        <family val="1"/>
      </rPr>
      <t>10</t>
    </r>
    <r>
      <rPr>
        <sz val="12"/>
        <color theme="1"/>
        <rFont val="ＭＳ Ｐゴシック"/>
        <family val="3"/>
        <charset val="128"/>
      </rPr>
      <t>桁の番号＞を直接入力してください。</t>
    </r>
    <rPh sb="2" eb="5">
      <t>ジギョウショ</t>
    </rPh>
    <rPh sb="19" eb="20">
      <t>ハジ</t>
    </rPh>
    <rPh sb="24" eb="25">
      <t>ケタ</t>
    </rPh>
    <rPh sb="26" eb="28">
      <t>バンゴウ</t>
    </rPh>
    <rPh sb="30" eb="32">
      <t>チョクセツ</t>
    </rPh>
    <rPh sb="32" eb="34">
      <t>ニュウリョク</t>
    </rPh>
    <phoneticPr fontId="6"/>
  </si>
  <si>
    <r>
      <rPr>
        <sz val="12"/>
        <color theme="1"/>
        <rFont val="ＭＳ Ｐゴシック"/>
        <family val="3"/>
        <charset val="128"/>
      </rPr>
      <t>③　集計システムの都合から、該当のないセルには「</t>
    </r>
    <r>
      <rPr>
        <sz val="12"/>
        <color theme="1"/>
        <rFont val="Century"/>
        <family val="1"/>
      </rPr>
      <t>0</t>
    </r>
    <r>
      <rPr>
        <sz val="12"/>
        <color theme="1"/>
        <rFont val="ＭＳ Ｐゴシック"/>
        <family val="3"/>
        <charset val="128"/>
      </rPr>
      <t>」が入力されていることを確認してください。「</t>
    </r>
    <r>
      <rPr>
        <sz val="12"/>
        <color theme="1"/>
        <rFont val="Century"/>
        <family val="1"/>
      </rPr>
      <t>0</t>
    </r>
    <r>
      <rPr>
        <sz val="12"/>
        <color theme="1"/>
        <rFont val="ＭＳ Ｐゴシック"/>
        <family val="3"/>
        <charset val="128"/>
      </rPr>
      <t>」が抜けると、正確な集計ができません。</t>
    </r>
    <rPh sb="2" eb="4">
      <t>シュウケイ</t>
    </rPh>
    <rPh sb="9" eb="11">
      <t>ツゴウ</t>
    </rPh>
    <rPh sb="14" eb="16">
      <t>ガイトウ</t>
    </rPh>
    <rPh sb="27" eb="29">
      <t>ニュウリョク</t>
    </rPh>
    <rPh sb="37" eb="39">
      <t>カクニン</t>
    </rPh>
    <rPh sb="50" eb="51">
      <t>ヌ</t>
    </rPh>
    <rPh sb="55" eb="57">
      <t>セイカク</t>
    </rPh>
    <rPh sb="58" eb="60">
      <t>シュウケイ</t>
    </rPh>
    <phoneticPr fontId="6"/>
  </si>
  <si>
    <r>
      <t>7</t>
    </r>
    <r>
      <rPr>
        <b/>
        <sz val="12"/>
        <color theme="1"/>
        <rFont val="ＭＳ Ｐゴシック"/>
        <family val="3"/>
        <charset val="128"/>
      </rPr>
      <t>　事業所の名称　</t>
    </r>
    <r>
      <rPr>
        <b/>
        <sz val="12"/>
        <color theme="1"/>
        <rFont val="Century"/>
        <family val="1"/>
      </rPr>
      <t>E</t>
    </r>
    <r>
      <rPr>
        <b/>
        <sz val="12"/>
        <color theme="1"/>
        <rFont val="ＭＳ Ｐゴシック"/>
        <family val="3"/>
        <charset val="128"/>
      </rPr>
      <t>列</t>
    </r>
    <rPh sb="2" eb="5">
      <t>ジギョウショ</t>
    </rPh>
    <rPh sb="6" eb="8">
      <t>メイショウ</t>
    </rPh>
    <rPh sb="10" eb="11">
      <t>レツ</t>
    </rPh>
    <phoneticPr fontId="6"/>
  </si>
  <si>
    <r>
      <rPr>
        <sz val="12"/>
        <color theme="1"/>
        <rFont val="ＭＳ Ｐゴシック"/>
        <family val="3"/>
        <charset val="128"/>
      </rPr>
      <t>②　集計システムの都合から、該当のないセルには「</t>
    </r>
    <r>
      <rPr>
        <sz val="12"/>
        <color theme="1"/>
        <rFont val="Century"/>
        <family val="1"/>
      </rPr>
      <t>0</t>
    </r>
    <r>
      <rPr>
        <sz val="12"/>
        <color theme="1"/>
        <rFont val="ＭＳ Ｐゴシック"/>
        <family val="3"/>
        <charset val="128"/>
      </rPr>
      <t>」が入力されていることを確認してください。「</t>
    </r>
    <r>
      <rPr>
        <sz val="12"/>
        <color theme="1"/>
        <rFont val="Century"/>
        <family val="1"/>
      </rPr>
      <t>0</t>
    </r>
    <r>
      <rPr>
        <sz val="12"/>
        <color theme="1"/>
        <rFont val="ＭＳ Ｐゴシック"/>
        <family val="3"/>
        <charset val="128"/>
      </rPr>
      <t>」が抜けると、正確な集計ができません。</t>
    </r>
    <rPh sb="2" eb="4">
      <t>シュウケイ</t>
    </rPh>
    <rPh sb="9" eb="11">
      <t>ツゴウ</t>
    </rPh>
    <rPh sb="14" eb="16">
      <t>ガイトウ</t>
    </rPh>
    <rPh sb="27" eb="29">
      <t>ニュウリョク</t>
    </rPh>
    <rPh sb="37" eb="39">
      <t>カクニン</t>
    </rPh>
    <rPh sb="50" eb="51">
      <t>ヌ</t>
    </rPh>
    <rPh sb="55" eb="57">
      <t>セイカク</t>
    </rPh>
    <rPh sb="58" eb="60">
      <t>シュウケイ</t>
    </rPh>
    <phoneticPr fontId="6"/>
  </si>
  <si>
    <r>
      <rPr>
        <sz val="12"/>
        <color theme="1"/>
        <rFont val="ＭＳ Ｐゴシック"/>
        <family val="3"/>
        <charset val="128"/>
      </rPr>
      <t>①　（</t>
    </r>
    <r>
      <rPr>
        <sz val="12"/>
        <color theme="1"/>
        <rFont val="Century"/>
        <family val="1"/>
      </rPr>
      <t>A)</t>
    </r>
    <r>
      <rPr>
        <sz val="12"/>
        <color theme="1"/>
        <rFont val="ＭＳ Ｐゴシック"/>
        <family val="3"/>
        <charset val="128"/>
      </rPr>
      <t>＜</t>
    </r>
    <r>
      <rPr>
        <sz val="12"/>
        <color theme="1"/>
        <rFont val="Century"/>
        <family val="1"/>
      </rPr>
      <t>G</t>
    </r>
    <r>
      <rPr>
        <sz val="12"/>
        <color theme="1"/>
        <rFont val="ＭＳ Ｐゴシック"/>
        <family val="3"/>
        <charset val="128"/>
      </rPr>
      <t>列＞が上乗せ相当額である場合に入力してください。</t>
    </r>
    <rPh sb="7" eb="8">
      <t>レツ</t>
    </rPh>
    <rPh sb="10" eb="12">
      <t>ウワノ</t>
    </rPh>
    <rPh sb="13" eb="15">
      <t>ソウトウ</t>
    </rPh>
    <rPh sb="15" eb="16">
      <t>ガク</t>
    </rPh>
    <rPh sb="19" eb="21">
      <t>バアイ</t>
    </rPh>
    <rPh sb="22" eb="24">
      <t>ニュウリョク</t>
    </rPh>
    <phoneticPr fontId="6"/>
  </si>
  <si>
    <r>
      <rPr>
        <sz val="12"/>
        <color theme="1"/>
        <rFont val="ＭＳ Ｐゴシック"/>
        <family val="3"/>
        <charset val="128"/>
      </rPr>
      <t>④　ⅰ）は賃金改善所要額</t>
    </r>
    <r>
      <rPr>
        <sz val="12"/>
        <color theme="1"/>
        <rFont val="Century"/>
        <family val="1"/>
      </rPr>
      <t>(</t>
    </r>
    <r>
      <rPr>
        <sz val="12"/>
        <color theme="1"/>
        <rFont val="ＭＳ Ｐゴシック"/>
        <family val="3"/>
        <charset val="128"/>
      </rPr>
      <t>④の</t>
    </r>
    <r>
      <rPr>
        <sz val="12"/>
        <color theme="1"/>
        <rFont val="Century"/>
        <family val="1"/>
      </rPr>
      <t>1</t>
    </r>
    <r>
      <rPr>
        <sz val="12"/>
        <color theme="1"/>
        <rFont val="ＭＳ Ｐゴシック"/>
        <family val="3"/>
        <charset val="128"/>
      </rPr>
      <t>行目）を含む賃金の総額を記入してください。</t>
    </r>
    <rPh sb="5" eb="7">
      <t>チンギン</t>
    </rPh>
    <rPh sb="7" eb="9">
      <t>カイゼン</t>
    </rPh>
    <rPh sb="9" eb="11">
      <t>ショヨウ</t>
    </rPh>
    <rPh sb="11" eb="12">
      <t>ガク</t>
    </rPh>
    <rPh sb="16" eb="18">
      <t>ギョウメ</t>
    </rPh>
    <rPh sb="20" eb="21">
      <t>フク</t>
    </rPh>
    <rPh sb="22" eb="24">
      <t>チンギン</t>
    </rPh>
    <rPh sb="25" eb="27">
      <t>ソウガク</t>
    </rPh>
    <rPh sb="28" eb="30">
      <t>キニュウ</t>
    </rPh>
    <phoneticPr fontId="6"/>
  </si>
  <si>
    <r>
      <rPr>
        <sz val="12"/>
        <color theme="1"/>
        <rFont val="ＭＳ Ｐゴシック"/>
        <family val="3"/>
        <charset val="128"/>
      </rPr>
      <t>④　</t>
    </r>
    <r>
      <rPr>
        <sz val="12"/>
        <color theme="1"/>
        <rFont val="Century"/>
        <family val="1"/>
      </rPr>
      <t>1</t>
    </r>
    <r>
      <rPr>
        <sz val="12"/>
        <color theme="1"/>
        <rFont val="ＭＳ Ｐゴシック"/>
        <family val="3"/>
        <charset val="128"/>
      </rPr>
      <t>行目＝ⅰ）−ⅱ）が成立することを確かめてください。</t>
    </r>
    <rPh sb="3" eb="5">
      <t>ギョウメ</t>
    </rPh>
    <rPh sb="12" eb="14">
      <t>セイリツ</t>
    </rPh>
    <rPh sb="19" eb="20">
      <t>タシ</t>
    </rPh>
    <phoneticPr fontId="6"/>
  </si>
  <si>
    <r>
      <rPr>
        <sz val="12"/>
        <color theme="1"/>
        <rFont val="ＭＳ Ｐゴシック"/>
        <family val="3"/>
        <charset val="128"/>
      </rPr>
      <t>　【例】５００，０００円</t>
    </r>
    <r>
      <rPr>
        <sz val="12"/>
        <color theme="1"/>
        <rFont val="Century"/>
        <family val="1"/>
      </rPr>
      <t>&lt;</t>
    </r>
    <r>
      <rPr>
        <sz val="12"/>
        <color theme="1"/>
        <rFont val="ＭＳ Ｐゴシック"/>
        <family val="3"/>
        <charset val="128"/>
      </rPr>
      <t>１行目</t>
    </r>
    <r>
      <rPr>
        <sz val="12"/>
        <color theme="1"/>
        <rFont val="Century"/>
        <family val="1"/>
      </rPr>
      <t>&gt;</t>
    </r>
    <r>
      <rPr>
        <sz val="12"/>
        <color theme="1"/>
        <rFont val="ＭＳ Ｐゴシック"/>
        <family val="3"/>
        <charset val="128"/>
      </rPr>
      <t>＝４５００，０００円</t>
    </r>
    <r>
      <rPr>
        <sz val="12"/>
        <color theme="1"/>
        <rFont val="Century"/>
        <family val="1"/>
      </rPr>
      <t>&lt;</t>
    </r>
    <r>
      <rPr>
        <sz val="12"/>
        <color theme="1"/>
        <rFont val="ＭＳ Ｐゴシック"/>
        <family val="3"/>
        <charset val="128"/>
      </rPr>
      <t>ⅰ</t>
    </r>
    <r>
      <rPr>
        <sz val="12"/>
        <color theme="1"/>
        <rFont val="Century"/>
        <family val="1"/>
      </rPr>
      <t>&gt;-</t>
    </r>
    <r>
      <rPr>
        <sz val="12"/>
        <color theme="1"/>
        <rFont val="ＭＳ Ｐゴシック"/>
        <family val="3"/>
        <charset val="128"/>
      </rPr>
      <t>４００，０００円</t>
    </r>
    <r>
      <rPr>
        <sz val="12"/>
        <color theme="1"/>
        <rFont val="Century"/>
        <family val="1"/>
      </rPr>
      <t>&lt;</t>
    </r>
    <r>
      <rPr>
        <sz val="12"/>
        <color theme="1"/>
        <rFont val="ＭＳ Ｐゴシック"/>
        <family val="3"/>
        <charset val="128"/>
      </rPr>
      <t>ⅱ</t>
    </r>
    <r>
      <rPr>
        <sz val="12"/>
        <color theme="1"/>
        <rFont val="Century"/>
        <family val="1"/>
      </rPr>
      <t>&gt;</t>
    </r>
    <rPh sb="2" eb="3">
      <t>レイ</t>
    </rPh>
    <rPh sb="11" eb="12">
      <t>エン</t>
    </rPh>
    <rPh sb="26" eb="27">
      <t>エン</t>
    </rPh>
    <rPh sb="38" eb="39">
      <t>エン</t>
    </rPh>
    <phoneticPr fontId="6"/>
  </si>
  <si>
    <r>
      <rPr>
        <sz val="12"/>
        <color theme="1"/>
        <rFont val="ＭＳ Ｐゴシック"/>
        <family val="3"/>
        <charset val="128"/>
      </rPr>
      <t>②　処遇改善加算額が算定される場合は、「必ず提出」、「</t>
    </r>
    <r>
      <rPr>
        <sz val="12"/>
        <color theme="1"/>
        <rFont val="Century"/>
        <family val="1"/>
      </rPr>
      <t>0</t>
    </r>
    <r>
      <rPr>
        <sz val="12"/>
        <color theme="1"/>
        <rFont val="ＭＳ Ｐゴシック"/>
        <family val="3"/>
        <charset val="128"/>
      </rPr>
      <t>」の場合は「提出不要」の赤文字が出ます。</t>
    </r>
    <rPh sb="2" eb="4">
      <t>ショグウ</t>
    </rPh>
    <rPh sb="4" eb="6">
      <t>カイゼン</t>
    </rPh>
    <rPh sb="6" eb="8">
      <t>カサン</t>
    </rPh>
    <rPh sb="8" eb="9">
      <t>ガク</t>
    </rPh>
    <rPh sb="10" eb="12">
      <t>サンテイ</t>
    </rPh>
    <rPh sb="15" eb="17">
      <t>バアイ</t>
    </rPh>
    <rPh sb="20" eb="21">
      <t>カナラ</t>
    </rPh>
    <rPh sb="22" eb="24">
      <t>テイシュツ</t>
    </rPh>
    <rPh sb="30" eb="32">
      <t>バアイ</t>
    </rPh>
    <rPh sb="34" eb="36">
      <t>テイシュツ</t>
    </rPh>
    <rPh sb="36" eb="38">
      <t>フヨウ</t>
    </rPh>
    <rPh sb="40" eb="41">
      <t>アカ</t>
    </rPh>
    <rPh sb="41" eb="43">
      <t>モジ</t>
    </rPh>
    <rPh sb="44" eb="45">
      <t>デ</t>
    </rPh>
    <phoneticPr fontId="6"/>
  </si>
  <si>
    <r>
      <rPr>
        <sz val="12"/>
        <color theme="1"/>
        <rFont val="ＭＳ Ｐゴシック"/>
        <family val="3"/>
        <charset val="128"/>
      </rPr>
      <t>③　該当のない指定権者を選択できません。下方の空白を選択すると「＃</t>
    </r>
    <r>
      <rPr>
        <sz val="12"/>
        <color theme="1"/>
        <rFont val="Century"/>
        <family val="1"/>
      </rPr>
      <t>NUM</t>
    </r>
    <r>
      <rPr>
        <sz val="12"/>
        <color theme="1"/>
        <rFont val="ＭＳ Ｐゴシック"/>
        <family val="3"/>
        <charset val="128"/>
      </rPr>
      <t>！」のエラー表記が出ます。</t>
    </r>
    <rPh sb="2" eb="4">
      <t>ガイトウ</t>
    </rPh>
    <rPh sb="7" eb="11">
      <t>シテイケンシャ</t>
    </rPh>
    <rPh sb="12" eb="14">
      <t>センタク</t>
    </rPh>
    <rPh sb="20" eb="22">
      <t>カホウ</t>
    </rPh>
    <rPh sb="23" eb="25">
      <t>クウハク</t>
    </rPh>
    <rPh sb="26" eb="28">
      <t>センタク</t>
    </rPh>
    <rPh sb="42" eb="44">
      <t>ヒョウキ</t>
    </rPh>
    <rPh sb="45" eb="46">
      <t>デ</t>
    </rPh>
    <phoneticPr fontId="6"/>
  </si>
  <si>
    <r>
      <rPr>
        <sz val="12"/>
        <color theme="1"/>
        <rFont val="ＭＳ Ｐゴシック"/>
        <family val="3"/>
        <charset val="128"/>
      </rPr>
      <t>⑥　必要枚数が</t>
    </r>
    <r>
      <rPr>
        <sz val="12"/>
        <color theme="1"/>
        <rFont val="Century"/>
        <family val="1"/>
      </rPr>
      <t>L</t>
    </r>
    <r>
      <rPr>
        <sz val="12"/>
        <color theme="1"/>
        <rFont val="ＭＳ Ｐゴシック"/>
        <family val="3"/>
        <charset val="128"/>
      </rPr>
      <t>２のセルに赤色数値で示されます。</t>
    </r>
    <rPh sb="2" eb="4">
      <t>ヒツヨウ</t>
    </rPh>
    <rPh sb="4" eb="6">
      <t>マイスウ</t>
    </rPh>
    <rPh sb="13" eb="15">
      <t>アカイロ</t>
    </rPh>
    <rPh sb="15" eb="17">
      <t>スウチ</t>
    </rPh>
    <rPh sb="18" eb="19">
      <t>シメ</t>
    </rPh>
    <phoneticPr fontId="6"/>
  </si>
  <si>
    <r>
      <rPr>
        <sz val="12"/>
        <color theme="1"/>
        <rFont val="ＭＳ Ｐゴシック"/>
        <family val="3"/>
        <charset val="128"/>
      </rPr>
      <t>このワークシートです。</t>
    </r>
    <phoneticPr fontId="6"/>
  </si>
  <si>
    <r>
      <rPr>
        <sz val="12"/>
        <color theme="1"/>
        <rFont val="ＭＳ Ｐゴシック"/>
        <family val="3"/>
        <charset val="128"/>
      </rPr>
      <t>平成</t>
    </r>
    <r>
      <rPr>
        <sz val="12"/>
        <color theme="1"/>
        <rFont val="Century"/>
        <family val="1"/>
      </rPr>
      <t>30</t>
    </r>
    <r>
      <rPr>
        <sz val="12"/>
        <color theme="1"/>
        <rFont val="ＭＳ Ｐゴシック"/>
        <family val="3"/>
        <charset val="128"/>
      </rPr>
      <t>年度処遇改善加算実績報告書</t>
    </r>
    <phoneticPr fontId="6"/>
  </si>
  <si>
    <t>直接入力用様式</t>
    <rPh sb="0" eb="2">
      <t>チョクセツ</t>
    </rPh>
    <rPh sb="2" eb="5">
      <t>ニュウリョクヨウ</t>
    </rPh>
    <rPh sb="5" eb="7">
      <t>ヨウシキ</t>
    </rPh>
    <phoneticPr fontId="6"/>
  </si>
  <si>
    <t>①　★印がついたワークシートです。</t>
    <rPh sb="3" eb="4">
      <t>ジルシ</t>
    </rPh>
    <phoneticPr fontId="6"/>
  </si>
  <si>
    <t>②　データを直接入力して各様式を作成してください。</t>
    <rPh sb="6" eb="8">
      <t>チョクセツ</t>
    </rPh>
    <rPh sb="8" eb="10">
      <t>ニュウリョク</t>
    </rPh>
    <rPh sb="12" eb="15">
      <t>カクヨウシキ</t>
    </rPh>
    <rPh sb="16" eb="18">
      <t>サクセイ</t>
    </rPh>
    <phoneticPr fontId="6"/>
  </si>
  <si>
    <t>③　下段の合計欄は自動集計されます。</t>
    <rPh sb="2" eb="4">
      <t>カダン</t>
    </rPh>
    <rPh sb="5" eb="7">
      <t>ゴウケイ</t>
    </rPh>
    <rPh sb="7" eb="8">
      <t>ラン</t>
    </rPh>
    <rPh sb="9" eb="11">
      <t>ジドウ</t>
    </rPh>
    <rPh sb="11" eb="13">
      <t>シュウケイ</t>
    </rPh>
    <phoneticPr fontId="6"/>
  </si>
  <si>
    <t>①　作成し、各法人において管理・保管してください。</t>
    <rPh sb="2" eb="4">
      <t>サクセイ</t>
    </rPh>
    <rPh sb="6" eb="9">
      <t>カクホウジン</t>
    </rPh>
    <rPh sb="13" eb="15">
      <t>カンリ</t>
    </rPh>
    <rPh sb="16" eb="18">
      <t>ホカン</t>
    </rPh>
    <phoneticPr fontId="6"/>
  </si>
  <si>
    <t>②　個人情報であることから、その取り扱いには十分注意してください。</t>
    <rPh sb="2" eb="4">
      <t>コジン</t>
    </rPh>
    <rPh sb="4" eb="6">
      <t>ジョウホウ</t>
    </rPh>
    <rPh sb="16" eb="17">
      <t>ト</t>
    </rPh>
    <rPh sb="18" eb="19">
      <t>アツカ</t>
    </rPh>
    <rPh sb="22" eb="24">
      <t>ジュウブン</t>
    </rPh>
    <rPh sb="24" eb="26">
      <t>チュウイ</t>
    </rPh>
    <phoneticPr fontId="6"/>
  </si>
  <si>
    <t>７　様式例２　＜提出不要＞</t>
    <rPh sb="2" eb="4">
      <t>ヨウシキ</t>
    </rPh>
    <rPh sb="4" eb="5">
      <t>レイ</t>
    </rPh>
    <rPh sb="8" eb="10">
      <t>テイシュツ</t>
    </rPh>
    <rPh sb="10" eb="12">
      <t>フヨウ</t>
    </rPh>
    <phoneticPr fontId="6"/>
  </si>
  <si>
    <t>２　別紙様式３　添付書類１　愛知県分　　【必ず提出】</t>
    <rPh sb="2" eb="4">
      <t>ベッシ</t>
    </rPh>
    <rPh sb="4" eb="6">
      <t>ヨウシキ</t>
    </rPh>
    <rPh sb="8" eb="10">
      <t>テンプ</t>
    </rPh>
    <rPh sb="10" eb="12">
      <t>ショルイ</t>
    </rPh>
    <rPh sb="14" eb="17">
      <t>アイチケン</t>
    </rPh>
    <rPh sb="17" eb="18">
      <t>ブン</t>
    </rPh>
    <phoneticPr fontId="6"/>
  </si>
  <si>
    <r>
      <t>3</t>
    </r>
    <r>
      <rPr>
        <b/>
        <sz val="12"/>
        <color theme="1"/>
        <rFont val="ＭＳ Ｐゴシック"/>
        <family val="3"/>
        <charset val="128"/>
      </rPr>
      <t>　別紙様式３　添付書類１　愛知県以外（名古屋市以下の市町村、広域連合）の分　　【必ず提出】</t>
    </r>
    <rPh sb="17" eb="19">
      <t>イガイ</t>
    </rPh>
    <rPh sb="20" eb="24">
      <t>ナゴヤシ</t>
    </rPh>
    <rPh sb="24" eb="26">
      <t>イカ</t>
    </rPh>
    <rPh sb="27" eb="30">
      <t>シチョウソン</t>
    </rPh>
    <rPh sb="31" eb="33">
      <t>コウイキ</t>
    </rPh>
    <rPh sb="33" eb="35">
      <t>レンゴウ</t>
    </rPh>
    <rPh sb="37" eb="38">
      <t>ブン</t>
    </rPh>
    <phoneticPr fontId="6"/>
  </si>
  <si>
    <t>４　添付書類２　【愛知県以外の指定権者がある場合は提出】</t>
    <rPh sb="2" eb="4">
      <t>テンプ</t>
    </rPh>
    <rPh sb="4" eb="6">
      <t>ショルイ</t>
    </rPh>
    <rPh sb="9" eb="12">
      <t>アイチケン</t>
    </rPh>
    <rPh sb="12" eb="14">
      <t>イガイ</t>
    </rPh>
    <rPh sb="15" eb="19">
      <t>シテイケンシャ</t>
    </rPh>
    <rPh sb="22" eb="24">
      <t>バアイ</t>
    </rPh>
    <rPh sb="25" eb="27">
      <t>テイシュツ</t>
    </rPh>
    <phoneticPr fontId="6"/>
  </si>
  <si>
    <t>５　添付書類３　【愛知県以外の他県に指定権者がある場合は提出】</t>
    <rPh sb="2" eb="4">
      <t>テンプ</t>
    </rPh>
    <rPh sb="4" eb="6">
      <t>ショルイ</t>
    </rPh>
    <rPh sb="9" eb="12">
      <t>アイチケン</t>
    </rPh>
    <rPh sb="12" eb="14">
      <t>イガイ</t>
    </rPh>
    <rPh sb="15" eb="17">
      <t>タケン</t>
    </rPh>
    <rPh sb="18" eb="22">
      <t>シテイケンシャ</t>
    </rPh>
    <rPh sb="25" eb="27">
      <t>バアイ</t>
    </rPh>
    <rPh sb="28" eb="30">
      <t>テイシュツ</t>
    </rPh>
    <phoneticPr fontId="6"/>
  </si>
  <si>
    <t>６　様式例１　　【必ず提出】</t>
    <rPh sb="2" eb="4">
      <t>ヨウシキ</t>
    </rPh>
    <rPh sb="4" eb="5">
      <t>レイ</t>
    </rPh>
    <phoneticPr fontId="6"/>
  </si>
  <si>
    <t>　総括表の入力項目及び方法は、下記の３とおりです。
①　直接入力【黄色】（事業所番号、事業所の名称、金額）
②　メニュー入力【緑色】（指定権者、サービス名）
③　自動入力【青色】（集計結果、コード番号など）</t>
    <rPh sb="1" eb="3">
      <t>ソウカツ</t>
    </rPh>
    <rPh sb="3" eb="4">
      <t>ヒョウ</t>
    </rPh>
    <rPh sb="5" eb="7">
      <t>ニュウリョク</t>
    </rPh>
    <rPh sb="7" eb="9">
      <t>コウモク</t>
    </rPh>
    <rPh sb="9" eb="10">
      <t>オヨ</t>
    </rPh>
    <rPh sb="11" eb="13">
      <t>ホウホウ</t>
    </rPh>
    <rPh sb="15" eb="17">
      <t>カキ</t>
    </rPh>
    <rPh sb="28" eb="30">
      <t>チョクセツ</t>
    </rPh>
    <rPh sb="30" eb="32">
      <t>ニュウリョク</t>
    </rPh>
    <rPh sb="33" eb="35">
      <t>キイロ</t>
    </rPh>
    <rPh sb="37" eb="40">
      <t>ジギョウショ</t>
    </rPh>
    <rPh sb="40" eb="42">
      <t>バンゴウ</t>
    </rPh>
    <rPh sb="43" eb="46">
      <t>ジギョウショ</t>
    </rPh>
    <rPh sb="47" eb="49">
      <t>メイショウ</t>
    </rPh>
    <rPh sb="50" eb="52">
      <t>キンガク</t>
    </rPh>
    <rPh sb="60" eb="62">
      <t>ニュウリョク</t>
    </rPh>
    <rPh sb="63" eb="65">
      <t>ミドリイロ</t>
    </rPh>
    <rPh sb="67" eb="71">
      <t>シテイケンシャ</t>
    </rPh>
    <rPh sb="76" eb="77">
      <t>ナ</t>
    </rPh>
    <rPh sb="81" eb="83">
      <t>ジドウ</t>
    </rPh>
    <rPh sb="83" eb="85">
      <t>ニュウリョク</t>
    </rPh>
    <rPh sb="86" eb="88">
      <t>アオイロ</t>
    </rPh>
    <rPh sb="90" eb="92">
      <t>シュウケイ</t>
    </rPh>
    <rPh sb="92" eb="94">
      <t>ケッカ</t>
    </rPh>
    <rPh sb="98" eb="100">
      <t>バンゴウ</t>
    </rPh>
    <phoneticPr fontId="6"/>
  </si>
  <si>
    <r>
      <rPr>
        <sz val="12"/>
        <color theme="1"/>
        <rFont val="ＭＳ Ｐゴシック"/>
        <family val="3"/>
        <charset val="128"/>
      </rPr>
      <t>①　入力項目は、上覧（表頭）の</t>
    </r>
    <r>
      <rPr>
        <sz val="12"/>
        <color theme="1"/>
        <rFont val="Century"/>
        <family val="1"/>
      </rPr>
      <t>C</t>
    </r>
    <r>
      <rPr>
        <sz val="12"/>
        <color theme="1"/>
        <rFont val="ＭＳ Ｐゴシック"/>
        <family val="3"/>
        <charset val="128"/>
      </rPr>
      <t>～</t>
    </r>
    <r>
      <rPr>
        <sz val="12"/>
        <color theme="1"/>
        <rFont val="Century"/>
        <family val="1"/>
      </rPr>
      <t>I</t>
    </r>
    <r>
      <rPr>
        <sz val="12"/>
        <color theme="1"/>
        <rFont val="ＭＳ Ｐゴシック"/>
        <family val="3"/>
        <charset val="128"/>
      </rPr>
      <t>の各項目です。</t>
    </r>
    <rPh sb="2" eb="4">
      <t>ニュウリョク</t>
    </rPh>
    <rPh sb="4" eb="6">
      <t>コウモク</t>
    </rPh>
    <rPh sb="8" eb="10">
      <t>ジョウラン</t>
    </rPh>
    <rPh sb="11" eb="12">
      <t>ヒョウ</t>
    </rPh>
    <rPh sb="12" eb="13">
      <t>アタマ</t>
    </rPh>
    <rPh sb="19" eb="22">
      <t>カクコウモク</t>
    </rPh>
    <phoneticPr fontId="6"/>
  </si>
  <si>
    <r>
      <rPr>
        <sz val="12"/>
        <color theme="1"/>
        <rFont val="ＭＳ Ｐゴシック"/>
        <family val="3"/>
        <charset val="128"/>
      </rPr>
      <t>④　同一事業所において、愛知県のほかに市町村・広域連合分がある場合には、県及び市町村ごとに按分して入力してください。按分しない場合は、その市町村・広域連合分の集計結果は「</t>
    </r>
    <r>
      <rPr>
        <sz val="12"/>
        <color theme="1"/>
        <rFont val="Century"/>
        <family val="1"/>
      </rPr>
      <t>0</t>
    </r>
    <r>
      <rPr>
        <sz val="12"/>
        <color theme="1"/>
        <rFont val="ＭＳ Ｐゴシック"/>
        <family val="3"/>
        <charset val="128"/>
      </rPr>
      <t>」となります。</t>
    </r>
    <rPh sb="2" eb="4">
      <t>ドウイツ</t>
    </rPh>
    <rPh sb="4" eb="7">
      <t>ジギョウショ</t>
    </rPh>
    <rPh sb="12" eb="15">
      <t>アイチケン</t>
    </rPh>
    <rPh sb="19" eb="22">
      <t>シチョウソン</t>
    </rPh>
    <rPh sb="23" eb="25">
      <t>コウイキ</t>
    </rPh>
    <rPh sb="25" eb="27">
      <t>レンゴウ</t>
    </rPh>
    <rPh sb="27" eb="28">
      <t>ブン</t>
    </rPh>
    <rPh sb="31" eb="33">
      <t>バアイ</t>
    </rPh>
    <rPh sb="36" eb="37">
      <t>ケン</t>
    </rPh>
    <rPh sb="37" eb="38">
      <t>オヨ</t>
    </rPh>
    <rPh sb="39" eb="42">
      <t>シチョウソン</t>
    </rPh>
    <rPh sb="45" eb="47">
      <t>アンブン</t>
    </rPh>
    <rPh sb="49" eb="51">
      <t>ニュウリョク</t>
    </rPh>
    <rPh sb="58" eb="60">
      <t>アンブン</t>
    </rPh>
    <rPh sb="63" eb="65">
      <t>バアイ</t>
    </rPh>
    <rPh sb="69" eb="72">
      <t>シチョウソン</t>
    </rPh>
    <rPh sb="73" eb="75">
      <t>コウイキ</t>
    </rPh>
    <rPh sb="75" eb="77">
      <t>レンゴウ</t>
    </rPh>
    <rPh sb="77" eb="78">
      <t>ブン</t>
    </rPh>
    <rPh sb="79" eb="81">
      <t>シュウケイ</t>
    </rPh>
    <rPh sb="81" eb="83">
      <t>ケッカ</t>
    </rPh>
    <phoneticPr fontId="6"/>
  </si>
  <si>
    <t>⑦　他制度による賃金改善の有無をプルダウンメニューにより該当する項目から選択してください。</t>
    <rPh sb="32" eb="34">
      <t>コウモク</t>
    </rPh>
    <rPh sb="36" eb="38">
      <t>センタク</t>
    </rPh>
    <phoneticPr fontId="6"/>
  </si>
  <si>
    <t>⑧　賃金改善の方法を、対象者、金額（範囲）、時期等を具体的に記入してください。
【例】介護職にある常勤職員及び常勤職員に対して、次の通り処遇改善手当を支給した。
・常勤職員に対して、毎月１０，０００円～２０，０００円を支給し、６月及び１２月に５０，０００円～２００，０００円を一時金として支給した。
・非常勤職員に対して、時給５０円～２００円を加算し、６月及び１２月に３０，０００円～１００，０００円を一時金として支給した。</t>
    <rPh sb="2" eb="4">
      <t>チンギン</t>
    </rPh>
    <rPh sb="4" eb="6">
      <t>カイゼン</t>
    </rPh>
    <rPh sb="7" eb="9">
      <t>ホウホウ</t>
    </rPh>
    <rPh sb="11" eb="14">
      <t>タイショウシャ</t>
    </rPh>
    <rPh sb="15" eb="17">
      <t>キンガク</t>
    </rPh>
    <rPh sb="18" eb="20">
      <t>ハンイ</t>
    </rPh>
    <rPh sb="22" eb="24">
      <t>ジキ</t>
    </rPh>
    <rPh sb="24" eb="25">
      <t>トウ</t>
    </rPh>
    <rPh sb="26" eb="29">
      <t>グタイテキ</t>
    </rPh>
    <rPh sb="30" eb="32">
      <t>キニュウ</t>
    </rPh>
    <rPh sb="41" eb="42">
      <t>レイ</t>
    </rPh>
    <rPh sb="43" eb="45">
      <t>カイゴ</t>
    </rPh>
    <rPh sb="45" eb="46">
      <t>ショク</t>
    </rPh>
    <rPh sb="51" eb="53">
      <t>ショクイン</t>
    </rPh>
    <rPh sb="53" eb="54">
      <t>オヨ</t>
    </rPh>
    <rPh sb="55" eb="57">
      <t>ジョウキン</t>
    </rPh>
    <rPh sb="57" eb="59">
      <t>ショクイン</t>
    </rPh>
    <rPh sb="60" eb="61">
      <t>タイ</t>
    </rPh>
    <rPh sb="64" eb="65">
      <t>ツギ</t>
    </rPh>
    <rPh sb="66" eb="67">
      <t>トオ</t>
    </rPh>
    <rPh sb="68" eb="70">
      <t>ショグウ</t>
    </rPh>
    <rPh sb="70" eb="72">
      <t>カイゼン</t>
    </rPh>
    <rPh sb="72" eb="74">
      <t>テアテ</t>
    </rPh>
    <rPh sb="75" eb="77">
      <t>シキュウ</t>
    </rPh>
    <rPh sb="82" eb="84">
      <t>ジョウキン</t>
    </rPh>
    <rPh sb="84" eb="86">
      <t>ショクイン</t>
    </rPh>
    <rPh sb="87" eb="88">
      <t>タイ</t>
    </rPh>
    <rPh sb="91" eb="93">
      <t>マイツキ</t>
    </rPh>
    <rPh sb="99" eb="100">
      <t>エン</t>
    </rPh>
    <rPh sb="107" eb="108">
      <t>エン</t>
    </rPh>
    <rPh sb="109" eb="111">
      <t>シキュウ</t>
    </rPh>
    <rPh sb="114" eb="115">
      <t>ガツ</t>
    </rPh>
    <rPh sb="115" eb="116">
      <t>オヨ</t>
    </rPh>
    <rPh sb="119" eb="120">
      <t>ガツ</t>
    </rPh>
    <rPh sb="127" eb="128">
      <t>エン</t>
    </rPh>
    <rPh sb="136" eb="137">
      <t>エン</t>
    </rPh>
    <rPh sb="138" eb="141">
      <t>イチジキン</t>
    </rPh>
    <rPh sb="144" eb="146">
      <t>シキュウ</t>
    </rPh>
    <rPh sb="151" eb="154">
      <t>ヒジョウキン</t>
    </rPh>
    <rPh sb="154" eb="156">
      <t>ショクイン</t>
    </rPh>
    <rPh sb="157" eb="158">
      <t>タイ</t>
    </rPh>
    <rPh sb="161" eb="163">
      <t>ジキュウ</t>
    </rPh>
    <rPh sb="165" eb="166">
      <t>エン</t>
    </rPh>
    <rPh sb="170" eb="171">
      <t>エン</t>
    </rPh>
    <rPh sb="172" eb="174">
      <t>カサン</t>
    </rPh>
    <phoneticPr fontId="6"/>
  </si>
  <si>
    <r>
      <rPr>
        <sz val="12"/>
        <color theme="1"/>
        <rFont val="ＭＳ Ｐゴシック"/>
        <family val="3"/>
        <charset val="128"/>
      </rPr>
      <t>⑩　</t>
    </r>
    <r>
      <rPr>
        <sz val="12"/>
        <color theme="1"/>
        <rFont val="Century"/>
        <family val="1"/>
      </rPr>
      <t>1</t>
    </r>
    <r>
      <rPr>
        <sz val="12"/>
        <color theme="1"/>
        <rFont val="ＭＳ Ｐゴシック"/>
        <family val="3"/>
        <charset val="128"/>
      </rPr>
      <t>人当たり賃金改善額は、④及び⑨により月額として自動計算されます。</t>
    </r>
    <rPh sb="15" eb="16">
      <t>オヨ</t>
    </rPh>
    <rPh sb="21" eb="23">
      <t>ゲツガク</t>
    </rPh>
    <rPh sb="26" eb="28">
      <t>ジドウ</t>
    </rPh>
    <rPh sb="28" eb="30">
      <t>ケイサン</t>
    </rPh>
    <phoneticPr fontId="6"/>
  </si>
  <si>
    <r>
      <t>8</t>
    </r>
    <r>
      <rPr>
        <b/>
        <sz val="12"/>
        <color theme="1"/>
        <rFont val="ＭＳ Ｐ明朝"/>
        <family val="1"/>
        <charset val="128"/>
      </rPr>
      <t>　サービス名　</t>
    </r>
    <r>
      <rPr>
        <b/>
        <sz val="12"/>
        <color theme="1"/>
        <rFont val="Century"/>
        <family val="1"/>
      </rPr>
      <t>F</t>
    </r>
    <r>
      <rPr>
        <b/>
        <sz val="12"/>
        <color theme="1"/>
        <rFont val="ＭＳ Ｐ明朝"/>
        <family val="1"/>
        <charset val="128"/>
      </rPr>
      <t>列</t>
    </r>
    <rPh sb="6" eb="7">
      <t>メイ</t>
    </rPh>
    <rPh sb="9" eb="10">
      <t>レツ</t>
    </rPh>
    <phoneticPr fontId="6"/>
  </si>
  <si>
    <t>①　プルダウンメニューから選択してください。</t>
    <rPh sb="13" eb="15">
      <t>センタク</t>
    </rPh>
    <phoneticPr fontId="6"/>
  </si>
  <si>
    <t>②　プルダウンメニューは、国保連からのお知らせの記載に準じて、コード番号とサービス名が付されています。</t>
    <rPh sb="13" eb="16">
      <t>コクホレン</t>
    </rPh>
    <rPh sb="20" eb="21">
      <t>シ</t>
    </rPh>
    <rPh sb="24" eb="26">
      <t>キサイ</t>
    </rPh>
    <rPh sb="27" eb="28">
      <t>ジュン</t>
    </rPh>
    <rPh sb="34" eb="36">
      <t>バンゴウ</t>
    </rPh>
    <rPh sb="41" eb="42">
      <t>メイ</t>
    </rPh>
    <rPh sb="43" eb="44">
      <t>フ</t>
    </rPh>
    <phoneticPr fontId="6"/>
  </si>
  <si>
    <r>
      <rPr>
        <sz val="12"/>
        <color theme="1"/>
        <rFont val="ＭＳ Ｐゴシック"/>
        <family val="3"/>
        <charset val="128"/>
      </rPr>
      <t>③　事業所番号により集計するため、該当のないセルには「</t>
    </r>
    <r>
      <rPr>
        <sz val="12"/>
        <color theme="1"/>
        <rFont val="Century"/>
        <family val="1"/>
      </rPr>
      <t>0</t>
    </r>
    <r>
      <rPr>
        <sz val="12"/>
        <color theme="1"/>
        <rFont val="ＭＳ Ｐゴシック"/>
        <family val="3"/>
        <charset val="128"/>
      </rPr>
      <t>」が入力されていることを確認してください。「</t>
    </r>
    <r>
      <rPr>
        <sz val="12"/>
        <color theme="1"/>
        <rFont val="Century"/>
        <family val="1"/>
      </rPr>
      <t>0</t>
    </r>
    <r>
      <rPr>
        <sz val="12"/>
        <color theme="1"/>
        <rFont val="ＭＳ Ｐゴシック"/>
        <family val="3"/>
        <charset val="128"/>
      </rPr>
      <t>」が抜けると、正確な集計ができません。</t>
    </r>
    <rPh sb="2" eb="5">
      <t>ジギョウショ</t>
    </rPh>
    <rPh sb="5" eb="7">
      <t>バンゴウ</t>
    </rPh>
    <rPh sb="10" eb="12">
      <t>シュウケイ</t>
    </rPh>
    <rPh sb="17" eb="19">
      <t>ガイトウ</t>
    </rPh>
    <rPh sb="30" eb="32">
      <t>ニュウリョク</t>
    </rPh>
    <rPh sb="40" eb="42">
      <t>カクニン</t>
    </rPh>
    <rPh sb="53" eb="54">
      <t>ヌ</t>
    </rPh>
    <rPh sb="58" eb="60">
      <t>セイカク</t>
    </rPh>
    <rPh sb="61" eb="63">
      <t>シュウケイ</t>
    </rPh>
    <phoneticPr fontId="6"/>
  </si>
  <si>
    <t>③　メニューにないサービスの場合は、ワークシート「⑲リスト」のG列の最下段「-」の下に記入するとメニューに加えられます。</t>
    <rPh sb="14" eb="16">
      <t>バアイ</t>
    </rPh>
    <rPh sb="32" eb="33">
      <t>レツ</t>
    </rPh>
    <rPh sb="34" eb="37">
      <t>サイカダン</t>
    </rPh>
    <rPh sb="41" eb="42">
      <t>シタ</t>
    </rPh>
    <rPh sb="43" eb="45">
      <t>キニュウ</t>
    </rPh>
    <rPh sb="53" eb="54">
      <t>クワ</t>
    </rPh>
    <phoneticPr fontId="6"/>
  </si>
  <si>
    <r>
      <rPr>
        <sz val="12"/>
        <color theme="1"/>
        <rFont val="ＭＳ Ｐゴシック"/>
        <family val="3"/>
        <charset val="128"/>
      </rPr>
      <t>①　＜国保連からのお知らせにあるサービスに該当する金額＞及び＜限度額超過による利用者負担額＞の</t>
    </r>
    <r>
      <rPr>
        <sz val="12"/>
        <color theme="1"/>
        <rFont val="Century"/>
        <family val="1"/>
      </rPr>
      <t>1</t>
    </r>
    <r>
      <rPr>
        <sz val="12"/>
        <color theme="1"/>
        <rFont val="ＭＳ Ｐゴシック"/>
        <family val="3"/>
        <charset val="128"/>
      </rPr>
      <t>年間分をサービス別に区分して合計して記入してください。</t>
    </r>
    <rPh sb="3" eb="6">
      <t>コクホレン</t>
    </rPh>
    <rPh sb="10" eb="11">
      <t>シ</t>
    </rPh>
    <rPh sb="21" eb="23">
      <t>ガイトウ</t>
    </rPh>
    <rPh sb="25" eb="27">
      <t>キンガク</t>
    </rPh>
    <rPh sb="28" eb="29">
      <t>オヨ</t>
    </rPh>
    <rPh sb="31" eb="33">
      <t>ゲンド</t>
    </rPh>
    <rPh sb="33" eb="34">
      <t>ガク</t>
    </rPh>
    <rPh sb="34" eb="36">
      <t>チョウカ</t>
    </rPh>
    <rPh sb="39" eb="42">
      <t>リヨウシャ</t>
    </rPh>
    <rPh sb="42" eb="44">
      <t>フタン</t>
    </rPh>
    <rPh sb="44" eb="45">
      <t>ガク</t>
    </rPh>
    <rPh sb="48" eb="50">
      <t>ネンカン</t>
    </rPh>
    <rPh sb="50" eb="51">
      <t>ブン</t>
    </rPh>
    <rPh sb="56" eb="57">
      <t>ベツ</t>
    </rPh>
    <rPh sb="58" eb="60">
      <t>クブン</t>
    </rPh>
    <rPh sb="62" eb="64">
      <t>ゴウケイ</t>
    </rPh>
    <rPh sb="66" eb="68">
      <t>キニュウ</t>
    </rPh>
    <phoneticPr fontId="6"/>
  </si>
  <si>
    <r>
      <rPr>
        <b/>
        <sz val="12"/>
        <color theme="1"/>
        <rFont val="ＭＳ Ｐゴシック"/>
        <family val="3"/>
        <charset val="128"/>
      </rPr>
      <t>９　介護職員処遇改善加算額として国保連からお知らせのあった金額と限度額超過による利用者負担額の総額</t>
    </r>
    <r>
      <rPr>
        <b/>
        <sz val="12"/>
        <color theme="1"/>
        <rFont val="Century"/>
        <family val="1"/>
      </rPr>
      <t>(A)</t>
    </r>
    <r>
      <rPr>
        <b/>
        <sz val="12"/>
        <color theme="1"/>
        <rFont val="ＭＳ Ｐゴシック"/>
        <family val="3"/>
        <charset val="128"/>
      </rPr>
      <t>　</t>
    </r>
    <r>
      <rPr>
        <b/>
        <sz val="12"/>
        <color theme="1"/>
        <rFont val="Century"/>
        <family val="1"/>
      </rPr>
      <t>G</t>
    </r>
    <r>
      <rPr>
        <b/>
        <sz val="12"/>
        <color theme="1"/>
        <rFont val="ＭＳ Ｐゴシック"/>
        <family val="3"/>
        <charset val="128"/>
      </rPr>
      <t>列</t>
    </r>
    <rPh sb="54" eb="55">
      <t>レツ</t>
    </rPh>
    <phoneticPr fontId="6"/>
  </si>
  <si>
    <r>
      <t>10</t>
    </r>
    <r>
      <rPr>
        <b/>
        <sz val="12"/>
        <color theme="1"/>
        <rFont val="ＭＳ Ｐゴシック"/>
        <family val="3"/>
        <charset val="128"/>
      </rPr>
      <t>　</t>
    </r>
    <r>
      <rPr>
        <b/>
        <sz val="12"/>
        <color theme="1"/>
        <rFont val="Century"/>
        <family val="1"/>
      </rPr>
      <t>(A)</t>
    </r>
    <r>
      <rPr>
        <b/>
        <sz val="12"/>
        <color theme="1"/>
        <rFont val="ＭＳ Ｐゴシック"/>
        <family val="3"/>
        <charset val="128"/>
      </rPr>
      <t>の上乗せ相当額</t>
    </r>
    <r>
      <rPr>
        <b/>
        <sz val="12"/>
        <color theme="1"/>
        <rFont val="Century"/>
        <family val="1"/>
      </rPr>
      <t>(A')</t>
    </r>
    <r>
      <rPr>
        <b/>
        <sz val="12"/>
        <color theme="1"/>
        <rFont val="ＭＳ Ｐゴシック"/>
        <family val="3"/>
        <charset val="128"/>
      </rPr>
      <t>＜</t>
    </r>
    <r>
      <rPr>
        <b/>
        <sz val="12"/>
        <color theme="1"/>
        <rFont val="Century"/>
        <family val="1"/>
      </rPr>
      <t>H</t>
    </r>
    <r>
      <rPr>
        <b/>
        <sz val="12"/>
        <color theme="1"/>
        <rFont val="ＭＳ Ｐゴシック"/>
        <family val="3"/>
        <charset val="128"/>
      </rPr>
      <t>列＞</t>
    </r>
    <rPh sb="19" eb="20">
      <t>レツ</t>
    </rPh>
    <phoneticPr fontId="6"/>
  </si>
  <si>
    <r>
      <t>11</t>
    </r>
    <r>
      <rPr>
        <b/>
        <sz val="12"/>
        <color theme="1"/>
        <rFont val="ＭＳ Ｐゴシック"/>
        <family val="3"/>
        <charset val="128"/>
      </rPr>
      <t>　賃金改善所要額又はその上乗せ相当額</t>
    </r>
    <r>
      <rPr>
        <b/>
        <sz val="12"/>
        <color theme="1"/>
        <rFont val="Century"/>
        <family val="1"/>
      </rPr>
      <t>(B)</t>
    </r>
    <r>
      <rPr>
        <b/>
        <sz val="12"/>
        <color theme="1"/>
        <rFont val="ＭＳ Ｐゴシック"/>
        <family val="3"/>
        <charset val="128"/>
      </rPr>
      <t>　＜</t>
    </r>
    <r>
      <rPr>
        <b/>
        <sz val="12"/>
        <color theme="1"/>
        <rFont val="Century"/>
        <family val="1"/>
      </rPr>
      <t>I</t>
    </r>
    <r>
      <rPr>
        <b/>
        <sz val="12"/>
        <color theme="1"/>
        <rFont val="ＭＳ Ｐゴシック"/>
        <family val="3"/>
        <charset val="128"/>
      </rPr>
      <t>列＞</t>
    </r>
    <rPh sb="26" eb="27">
      <t>レツ</t>
    </rPh>
    <phoneticPr fontId="6"/>
  </si>
  <si>
    <t>③　事業所単位に一括して入力する場合は、その事業所の最初の行に入力してください。セルを結合すると、集計できません。</t>
    <rPh sb="2" eb="5">
      <t>ジギョウショ</t>
    </rPh>
    <rPh sb="5" eb="7">
      <t>タンイ</t>
    </rPh>
    <rPh sb="8" eb="10">
      <t>イッカツ</t>
    </rPh>
    <rPh sb="12" eb="14">
      <t>ニュウリョク</t>
    </rPh>
    <rPh sb="16" eb="18">
      <t>バアイ</t>
    </rPh>
    <rPh sb="22" eb="25">
      <t>ジギョウショ</t>
    </rPh>
    <rPh sb="26" eb="28">
      <t>サイショ</t>
    </rPh>
    <rPh sb="29" eb="30">
      <t>ギョウ</t>
    </rPh>
    <rPh sb="31" eb="33">
      <t>ニュウリョク</t>
    </rPh>
    <rPh sb="43" eb="45">
      <t>ケツゴウ</t>
    </rPh>
    <rPh sb="49" eb="51">
      <t>シュウケイ</t>
    </rPh>
    <phoneticPr fontId="6"/>
  </si>
  <si>
    <t>④　上記③により一括して入力した場合において、指定権者が複数あるときは、入力した行の指定権者の別紙様式３(添付書類１)に集計されます。</t>
    <rPh sb="2" eb="4">
      <t>ジョウキ</t>
    </rPh>
    <rPh sb="8" eb="10">
      <t>イッカツ</t>
    </rPh>
    <rPh sb="12" eb="14">
      <t>ニュウリョク</t>
    </rPh>
    <rPh sb="16" eb="18">
      <t>バアイ</t>
    </rPh>
    <rPh sb="23" eb="27">
      <t>シテイケンシャ</t>
    </rPh>
    <rPh sb="28" eb="30">
      <t>フクスウ</t>
    </rPh>
    <rPh sb="36" eb="38">
      <t>ニュウリョク</t>
    </rPh>
    <rPh sb="40" eb="41">
      <t>ギョウ</t>
    </rPh>
    <rPh sb="42" eb="46">
      <t>シテイケンシャ</t>
    </rPh>
    <rPh sb="47" eb="59">
      <t>ｂ</t>
    </rPh>
    <rPh sb="60" eb="62">
      <t>シュウケイ</t>
    </rPh>
    <phoneticPr fontId="6"/>
  </si>
  <si>
    <t>⑤　上記④から、賃金改善所要額はできる限り按分等により各指定権者・サービスごとに区分して入力することが正確な実績を反映します。</t>
    <rPh sb="2" eb="4">
      <t>ジョウキ</t>
    </rPh>
    <rPh sb="19" eb="20">
      <t>カギ</t>
    </rPh>
    <rPh sb="21" eb="23">
      <t>アンブン</t>
    </rPh>
    <rPh sb="23" eb="24">
      <t>トウ</t>
    </rPh>
    <rPh sb="27" eb="28">
      <t>カク</t>
    </rPh>
    <rPh sb="28" eb="32">
      <t>シテイケンシャ</t>
    </rPh>
    <rPh sb="40" eb="42">
      <t>クブン</t>
    </rPh>
    <rPh sb="44" eb="46">
      <t>ニュウリョク</t>
    </rPh>
    <rPh sb="51" eb="53">
      <t>セイカク</t>
    </rPh>
    <rPh sb="54" eb="56">
      <t>ジッセキ</t>
    </rPh>
    <rPh sb="57" eb="59">
      <t>ハンエイ</t>
    </rPh>
    <phoneticPr fontId="6"/>
  </si>
  <si>
    <t>入力すると各様式に自動入力されます</t>
    <rPh sb="0" eb="2">
      <t>ニュウリョク</t>
    </rPh>
    <rPh sb="5" eb="8">
      <t>カクヨウシキ</t>
    </rPh>
    <rPh sb="9" eb="11">
      <t>ジドウ</t>
    </rPh>
    <rPh sb="11" eb="13">
      <t>ニュウリョク</t>
    </rPh>
    <phoneticPr fontId="6"/>
  </si>
  <si>
    <t>必要枚数</t>
    <rPh sb="0" eb="2">
      <t>ヒツヨウ</t>
    </rPh>
    <rPh sb="2" eb="4">
      <t>マイスウ</t>
    </rPh>
    <phoneticPr fontId="6"/>
  </si>
  <si>
    <t>下の総括表A～Iに必要データを入力することにより下表の文書が必要となることがわかります。</t>
    <rPh sb="0" eb="1">
      <t>シタ</t>
    </rPh>
    <rPh sb="2" eb="5">
      <t>ソウカツヒョウ</t>
    </rPh>
    <rPh sb="9" eb="11">
      <t>ヒツヨウ</t>
    </rPh>
    <rPh sb="15" eb="17">
      <t>ニュウリョク</t>
    </rPh>
    <rPh sb="24" eb="26">
      <t>カヒョウ</t>
    </rPh>
    <rPh sb="27" eb="29">
      <t>ブンショ</t>
    </rPh>
    <rPh sb="30" eb="32">
      <t>ヒツヨウ</t>
    </rPh>
    <phoneticPr fontId="6"/>
  </si>
  <si>
    <t>ワークシート⑤</t>
    <phoneticPr fontId="6"/>
  </si>
  <si>
    <t>ワークシート⑥</t>
    <phoneticPr fontId="6"/>
  </si>
  <si>
    <t>自動作成される様式</t>
    <rPh sb="0" eb="2">
      <t>ジドウ</t>
    </rPh>
    <rPh sb="2" eb="4">
      <t>サクセイ</t>
    </rPh>
    <rPh sb="7" eb="9">
      <t>ヨウシキ</t>
    </rPh>
    <phoneticPr fontId="6"/>
  </si>
  <si>
    <t>ワークシート②（一部）</t>
    <rPh sb="8" eb="10">
      <t>イチブ</t>
    </rPh>
    <phoneticPr fontId="6"/>
  </si>
  <si>
    <t>一括</t>
    <rPh sb="0" eb="2">
      <t>イッカツ</t>
    </rPh>
    <phoneticPr fontId="6"/>
  </si>
  <si>
    <t>-</t>
    <phoneticPr fontId="6"/>
  </si>
  <si>
    <t>下記のAからIまでのデータをすべて入力してください。EとF以外は該当のない欄に「0」と入力してください。100行まで入力できます。</t>
    <rPh sb="0" eb="2">
      <t>カキ</t>
    </rPh>
    <rPh sb="17" eb="19">
      <t>ニュウリョク</t>
    </rPh>
    <rPh sb="29" eb="31">
      <t>イガイ</t>
    </rPh>
    <rPh sb="32" eb="34">
      <t>ガイトウ</t>
    </rPh>
    <rPh sb="37" eb="38">
      <t>ラン</t>
    </rPh>
    <rPh sb="43" eb="45">
      <t>ニュウリョク</t>
    </rPh>
    <rPh sb="55" eb="56">
      <t>ギョウ</t>
    </rPh>
    <rPh sb="58" eb="60">
      <t>ニュウリョク</t>
    </rPh>
    <phoneticPr fontId="6"/>
  </si>
  <si>
    <t>事業所別集計（様式例1の参考にしてください）</t>
    <rPh sb="0" eb="3">
      <t>ジギョウショ</t>
    </rPh>
    <rPh sb="3" eb="4">
      <t>ベツ</t>
    </rPh>
    <rPh sb="4" eb="6">
      <t>シュウケイ</t>
    </rPh>
    <rPh sb="7" eb="9">
      <t>ヨウシキ</t>
    </rPh>
    <rPh sb="9" eb="10">
      <t>レイ</t>
    </rPh>
    <rPh sb="12" eb="14">
      <t>サンコウ</t>
    </rPh>
    <phoneticPr fontId="6"/>
  </si>
  <si>
    <t>初めて加算を取得した月の前年度の賃金の総額＜直接入力＞</t>
    <phoneticPr fontId="6"/>
  </si>
  <si>
    <r>
      <rPr>
        <sz val="12"/>
        <color theme="1"/>
        <rFont val="ＭＳ Ｐゴシック"/>
        <family val="3"/>
        <charset val="128"/>
      </rPr>
      <t>⑤　他の都道府県の入力方法
・事業所番号、事業所名は「</t>
    </r>
    <r>
      <rPr>
        <sz val="12"/>
        <color theme="1"/>
        <rFont val="Century"/>
        <family val="1"/>
      </rPr>
      <t>0</t>
    </r>
    <r>
      <rPr>
        <sz val="12"/>
        <color theme="1"/>
        <rFont val="ＭＳ Ｐゴシック"/>
        <family val="3"/>
        <charset val="128"/>
      </rPr>
      <t>」を入力
・サービス名は、メニュー選択により「</t>
    </r>
    <r>
      <rPr>
        <sz val="12"/>
        <color theme="1"/>
        <rFont val="Century"/>
        <family val="1"/>
      </rPr>
      <t>-</t>
    </r>
    <r>
      <rPr>
        <sz val="12"/>
        <color theme="1"/>
        <rFont val="ＭＳ Ｐゴシック"/>
        <family val="3"/>
        <charset val="128"/>
      </rPr>
      <t>」を選択してください。
・加算額及び賃金改善所要額は、各県の総額を記入してください。</t>
    </r>
    <rPh sb="2" eb="3">
      <t>タ</t>
    </rPh>
    <rPh sb="4" eb="8">
      <t>トドウフケン</t>
    </rPh>
    <rPh sb="9" eb="11">
      <t>ニュウリョク</t>
    </rPh>
    <rPh sb="11" eb="13">
      <t>ホウホウ</t>
    </rPh>
    <rPh sb="15" eb="18">
      <t>ジギョウショ</t>
    </rPh>
    <rPh sb="18" eb="20">
      <t>バンゴウ</t>
    </rPh>
    <rPh sb="21" eb="24">
      <t>ジギョウショ</t>
    </rPh>
    <rPh sb="24" eb="25">
      <t>メイ</t>
    </rPh>
    <rPh sb="30" eb="32">
      <t>ニュウリョク</t>
    </rPh>
    <rPh sb="38" eb="39">
      <t>メイ</t>
    </rPh>
    <rPh sb="45" eb="47">
      <t>センタク</t>
    </rPh>
    <rPh sb="54" eb="56">
      <t>センタク</t>
    </rPh>
    <rPh sb="65" eb="67">
      <t>カサン</t>
    </rPh>
    <rPh sb="67" eb="68">
      <t>ガク</t>
    </rPh>
    <rPh sb="68" eb="69">
      <t>オヨ</t>
    </rPh>
    <rPh sb="70" eb="77">
      <t>チンギンカイゼンショヨウガク</t>
    </rPh>
    <rPh sb="79" eb="81">
      <t>カクケン</t>
    </rPh>
    <rPh sb="82" eb="84">
      <t>ソウガク</t>
    </rPh>
    <rPh sb="85" eb="87">
      <t>キニュウ</t>
    </rPh>
    <phoneticPr fontId="6"/>
  </si>
  <si>
    <t>②　メニューは、上から、愛知県、名古屋市、尾張管内（知多北部広域連合を含む。）、西三河管内、東三河管内、他都道府県の順です。</t>
    <rPh sb="8" eb="9">
      <t>ウエ</t>
    </rPh>
    <rPh sb="12" eb="15">
      <t>アイチケン</t>
    </rPh>
    <rPh sb="16" eb="20">
      <t>ナゴヤシ</t>
    </rPh>
    <rPh sb="21" eb="23">
      <t>オワリ</t>
    </rPh>
    <rPh sb="23" eb="25">
      <t>カンナイ</t>
    </rPh>
    <rPh sb="26" eb="28">
      <t>チタ</t>
    </rPh>
    <rPh sb="28" eb="30">
      <t>ホクブ</t>
    </rPh>
    <rPh sb="30" eb="32">
      <t>コウイキ</t>
    </rPh>
    <rPh sb="32" eb="34">
      <t>レンゴウ</t>
    </rPh>
    <rPh sb="35" eb="36">
      <t>フク</t>
    </rPh>
    <rPh sb="40" eb="41">
      <t>ニシ</t>
    </rPh>
    <rPh sb="41" eb="43">
      <t>ミカワ</t>
    </rPh>
    <rPh sb="43" eb="45">
      <t>カンナイ</t>
    </rPh>
    <rPh sb="46" eb="47">
      <t>ヒガシ</t>
    </rPh>
    <rPh sb="47" eb="49">
      <t>ミカワ</t>
    </rPh>
    <rPh sb="49" eb="51">
      <t>カンナイ</t>
    </rPh>
    <rPh sb="52" eb="53">
      <t>タ</t>
    </rPh>
    <rPh sb="53" eb="57">
      <t>トドウフケン</t>
    </rPh>
    <rPh sb="58" eb="59">
      <t>ジュン</t>
    </rPh>
    <phoneticPr fontId="6"/>
  </si>
  <si>
    <t>加算の算定により賃金改善を行った賃金の総額＜直接入力＞</t>
    <rPh sb="22" eb="24">
      <t>チョクセツ</t>
    </rPh>
    <rPh sb="24" eb="26">
      <t>ニュウリョク</t>
    </rPh>
    <phoneticPr fontId="6"/>
  </si>
  <si>
    <t>賃金改善所要額（＝ⅰ－ⅱ）＜添付書類１を自動集計＞</t>
    <rPh sb="0" eb="2">
      <t>チンギン</t>
    </rPh>
    <rPh sb="2" eb="4">
      <t>カイゼン</t>
    </rPh>
    <rPh sb="4" eb="6">
      <t>ショヨウ</t>
    </rPh>
    <rPh sb="6" eb="7">
      <t>ガク</t>
    </rPh>
    <phoneticPr fontId="6"/>
  </si>
  <si>
    <t>平成30年度分介護職員処遇改善加算総額＜添付書類１を自動集計＞</t>
    <rPh sb="0" eb="2">
      <t>ヘイセイ</t>
    </rPh>
    <rPh sb="4" eb="7">
      <t>ネンドブン</t>
    </rPh>
    <rPh sb="7" eb="9">
      <t>カイゴ</t>
    </rPh>
    <rPh sb="9" eb="11">
      <t>ショクイン</t>
    </rPh>
    <rPh sb="11" eb="17">
      <t>ショグウカイゼンカサン</t>
    </rPh>
    <rPh sb="17" eb="19">
      <t>ソウガク</t>
    </rPh>
    <rPh sb="20" eb="22">
      <t>テンプ</t>
    </rPh>
    <rPh sb="22" eb="24">
      <t>ショルイ</t>
    </rPh>
    <rPh sb="26" eb="28">
      <t>ジドウ</t>
    </rPh>
    <rPh sb="28" eb="30">
      <t>シュウケイ</t>
    </rPh>
    <phoneticPr fontId="6"/>
  </si>
  <si>
    <t>算定した加算区分＜メニュー選択＞</t>
    <rPh sb="0" eb="2">
      <t>サンテイ</t>
    </rPh>
    <rPh sb="4" eb="6">
      <t>カサン</t>
    </rPh>
    <rPh sb="6" eb="8">
      <t>クブン</t>
    </rPh>
    <rPh sb="13" eb="15">
      <t>センタク</t>
    </rPh>
    <phoneticPr fontId="6"/>
  </si>
  <si>
    <t>加算による賃金改善実施期間＜メニュー選択＞</t>
    <rPh sb="0" eb="2">
      <t>カサン</t>
    </rPh>
    <rPh sb="5" eb="7">
      <t>チンギン</t>
    </rPh>
    <rPh sb="7" eb="9">
      <t>カイゼン</t>
    </rPh>
    <rPh sb="9" eb="11">
      <t>ジッシ</t>
    </rPh>
    <rPh sb="11" eb="13">
      <t>キカン</t>
    </rPh>
    <rPh sb="18" eb="20">
      <t>センタク</t>
    </rPh>
    <phoneticPr fontId="6"/>
  </si>
  <si>
    <t>平成30年度分介護職員処遇改善加算総額＜直接入力＞
(加算(Ⅰ)の場合と加算(Ⅱ)の場合の差額）</t>
    <rPh sb="0" eb="2">
      <t>ヘイセイ</t>
    </rPh>
    <rPh sb="4" eb="7">
      <t>ネンドブン</t>
    </rPh>
    <rPh sb="7" eb="9">
      <t>カイゴ</t>
    </rPh>
    <rPh sb="9" eb="11">
      <t>ショクイン</t>
    </rPh>
    <rPh sb="11" eb="13">
      <t>ショグウ</t>
    </rPh>
    <rPh sb="13" eb="15">
      <t>カイゼン</t>
    </rPh>
    <rPh sb="15" eb="17">
      <t>カサン</t>
    </rPh>
    <rPh sb="17" eb="19">
      <t>ソウガク</t>
    </rPh>
    <rPh sb="27" eb="29">
      <t>カサン</t>
    </rPh>
    <rPh sb="33" eb="35">
      <t>バアイ</t>
    </rPh>
    <rPh sb="36" eb="38">
      <t>カサン</t>
    </rPh>
    <rPh sb="42" eb="44">
      <t>バアイ</t>
    </rPh>
    <rPh sb="45" eb="47">
      <t>サガク</t>
    </rPh>
    <phoneticPr fontId="6"/>
  </si>
  <si>
    <t>賃金改善所要額（＝ⅲ－ⅳ）＜直接入力＞</t>
    <rPh sb="0" eb="2">
      <t>チンギン</t>
    </rPh>
    <rPh sb="2" eb="4">
      <t>カイゼン</t>
    </rPh>
    <rPh sb="4" eb="6">
      <t>ショヨウ</t>
    </rPh>
    <rPh sb="6" eb="7">
      <t>ガク</t>
    </rPh>
    <phoneticPr fontId="6"/>
  </si>
  <si>
    <t>加算の算定により賃金改善を行った賃金の総額＜直接入力＞</t>
    <phoneticPr fontId="6"/>
  </si>
  <si>
    <t>他制度による賃金改善
(該当するものを選択)</t>
    <rPh sb="12" eb="14">
      <t>ガイトウ</t>
    </rPh>
    <rPh sb="19" eb="21">
      <t>センタク</t>
    </rPh>
    <phoneticPr fontId="6"/>
  </si>
  <si>
    <t>1人当たり賃金改善額＝賃金改善所要額÷常勤換算数＝④÷⑨　（または⑥÷⑨）</t>
    <rPh sb="1" eb="2">
      <t>ニン</t>
    </rPh>
    <rPh sb="2" eb="3">
      <t>ア</t>
    </rPh>
    <rPh sb="5" eb="7">
      <t>チンギン</t>
    </rPh>
    <rPh sb="7" eb="9">
      <t>カイゼン</t>
    </rPh>
    <rPh sb="9" eb="10">
      <t>ガク</t>
    </rPh>
    <rPh sb="11" eb="13">
      <t>チンギン</t>
    </rPh>
    <rPh sb="13" eb="15">
      <t>カイゼン</t>
    </rPh>
    <rPh sb="15" eb="17">
      <t>ショヨウ</t>
    </rPh>
    <rPh sb="17" eb="18">
      <t>ガク</t>
    </rPh>
    <rPh sb="19" eb="21">
      <t>ジョウキン</t>
    </rPh>
    <rPh sb="21" eb="23">
      <t>カンサン</t>
    </rPh>
    <rPh sb="23" eb="24">
      <t>スウ</t>
    </rPh>
    <phoneticPr fontId="6"/>
  </si>
  <si>
    <t>1人当たり賃金改善額＝賃金改善所要額÷常勤換算数＝④÷⑨　（⑥÷⑨は直接入力）</t>
    <rPh sb="1" eb="2">
      <t>ニン</t>
    </rPh>
    <rPh sb="2" eb="3">
      <t>ア</t>
    </rPh>
    <rPh sb="5" eb="7">
      <t>チンギン</t>
    </rPh>
    <rPh sb="7" eb="9">
      <t>カイゼン</t>
    </rPh>
    <rPh sb="9" eb="10">
      <t>ガク</t>
    </rPh>
    <rPh sb="11" eb="13">
      <t>チンギン</t>
    </rPh>
    <rPh sb="13" eb="15">
      <t>カイゼン</t>
    </rPh>
    <rPh sb="15" eb="17">
      <t>ショヨウ</t>
    </rPh>
    <rPh sb="17" eb="18">
      <t>ガク</t>
    </rPh>
    <rPh sb="19" eb="21">
      <t>ジョウキン</t>
    </rPh>
    <rPh sb="21" eb="23">
      <t>カンサン</t>
    </rPh>
    <rPh sb="23" eb="24">
      <t>スウ</t>
    </rPh>
    <rPh sb="34" eb="36">
      <t>チョクセツ</t>
    </rPh>
    <rPh sb="36" eb="38">
      <t>ニュウリョク</t>
    </rPh>
    <phoneticPr fontId="6"/>
  </si>
  <si>
    <t>②の期間の賃金改善の方法（賃金改善項目、1人あたりの賃金改善額、賃金改善実施時期、対象職員等具体的に記載すること）</t>
    <rPh sb="2" eb="4">
      <t>キカン</t>
    </rPh>
    <rPh sb="13" eb="15">
      <t>チンギン</t>
    </rPh>
    <rPh sb="15" eb="17">
      <t>カイゼン</t>
    </rPh>
    <rPh sb="17" eb="19">
      <t>コウモク</t>
    </rPh>
    <phoneticPr fontId="6"/>
  </si>
  <si>
    <r>
      <rPr>
        <sz val="10"/>
        <color theme="1"/>
        <rFont val="ＭＳ Ｐ明朝"/>
        <family val="1"/>
        <charset val="128"/>
      </rPr>
      <t>円</t>
    </r>
    <rPh sb="0" eb="1">
      <t>エン</t>
    </rPh>
    <phoneticPr fontId="6"/>
  </si>
  <si>
    <r>
      <rPr>
        <sz val="10"/>
        <color theme="1"/>
        <rFont val="ＭＳ Ｐ明朝"/>
        <family val="1"/>
        <charset val="128"/>
      </rPr>
      <t>ⅰ）</t>
    </r>
    <phoneticPr fontId="6"/>
  </si>
  <si>
    <r>
      <rPr>
        <sz val="10"/>
        <color theme="1"/>
        <rFont val="ＭＳ Ｐ明朝"/>
        <family val="1"/>
        <charset val="128"/>
      </rPr>
      <t>ⅱ）</t>
    </r>
    <phoneticPr fontId="6"/>
  </si>
  <si>
    <t>平成30年度分介護職員処遇改善加算総額</t>
    <rPh sb="0" eb="2">
      <t>ヘイセイ</t>
    </rPh>
    <rPh sb="4" eb="7">
      <t>ネンドブン</t>
    </rPh>
    <rPh sb="7" eb="9">
      <t>カイゴ</t>
    </rPh>
    <rPh sb="9" eb="11">
      <t>ショクイン</t>
    </rPh>
    <rPh sb="11" eb="17">
      <t>ショグウカイゼンカサン</t>
    </rPh>
    <rPh sb="17" eb="19">
      <t>ソウガク</t>
    </rPh>
    <phoneticPr fontId="6"/>
  </si>
  <si>
    <t>賃金改善所要額（＝ⅰ－ⅱ）</t>
    <rPh sb="0" eb="2">
      <t>チンギン</t>
    </rPh>
    <rPh sb="2" eb="4">
      <t>カイゼン</t>
    </rPh>
    <rPh sb="4" eb="6">
      <t>ショヨウ</t>
    </rPh>
    <rPh sb="6" eb="7">
      <t>ガク</t>
    </rPh>
    <phoneticPr fontId="6"/>
  </si>
  <si>
    <t>加算の算定により賃金改善を行った賃金の総額</t>
  </si>
  <si>
    <t>加算の算定により賃金改善を行った賃金の総額</t>
    <phoneticPr fontId="6"/>
  </si>
  <si>
    <t>初めて加算を取得した月の前年度の賃金の総額</t>
  </si>
  <si>
    <t>初めて加算を取得した月の前年度の賃金の総額</t>
    <phoneticPr fontId="6"/>
  </si>
  <si>
    <t>平成30年度分介護職員処遇改善加算総額
(加算(Ⅰ)の場合と加算(Ⅱ)の場合の差額）</t>
    <rPh sb="0" eb="2">
      <t>ヘイセイ</t>
    </rPh>
    <rPh sb="4" eb="7">
      <t>ネンドブン</t>
    </rPh>
    <rPh sb="7" eb="9">
      <t>カイゴ</t>
    </rPh>
    <rPh sb="9" eb="11">
      <t>ショクイン</t>
    </rPh>
    <rPh sb="11" eb="13">
      <t>ショグウ</t>
    </rPh>
    <rPh sb="13" eb="15">
      <t>カイゼン</t>
    </rPh>
    <rPh sb="15" eb="17">
      <t>カサン</t>
    </rPh>
    <rPh sb="17" eb="19">
      <t>ソウガク</t>
    </rPh>
    <rPh sb="21" eb="23">
      <t>カサン</t>
    </rPh>
    <rPh sb="27" eb="29">
      <t>バアイ</t>
    </rPh>
    <rPh sb="30" eb="32">
      <t>カサン</t>
    </rPh>
    <rPh sb="36" eb="38">
      <t>バアイ</t>
    </rPh>
    <rPh sb="39" eb="41">
      <t>サガク</t>
    </rPh>
    <phoneticPr fontId="6"/>
  </si>
  <si>
    <t>賃金改善所要額（＝ⅲ－ⅳ）</t>
    <rPh sb="0" eb="2">
      <t>チンギン</t>
    </rPh>
    <rPh sb="2" eb="4">
      <t>カイゼン</t>
    </rPh>
    <rPh sb="4" eb="6">
      <t>ショヨウ</t>
    </rPh>
    <rPh sb="6" eb="7">
      <t>ガク</t>
    </rPh>
    <phoneticPr fontId="6"/>
  </si>
  <si>
    <t>⑪★別紙様式３　実績報告書</t>
    <rPh sb="2" eb="4">
      <t>ベッシ</t>
    </rPh>
    <rPh sb="4" eb="6">
      <t>ヨウシキ</t>
    </rPh>
    <rPh sb="8" eb="10">
      <t>ジッセキ</t>
    </rPh>
    <rPh sb="10" eb="13">
      <t>ホウコクショ</t>
    </rPh>
    <phoneticPr fontId="6"/>
  </si>
  <si>
    <t>平成30(2018)年4月</t>
    <phoneticPr fontId="6"/>
  </si>
  <si>
    <t>平成30(2018)年5月</t>
  </si>
  <si>
    <t>平成30(2018)年6月</t>
  </si>
  <si>
    <t>平成30(2018)年7月</t>
  </si>
  <si>
    <t>平成30(2018)年8月</t>
  </si>
  <si>
    <t>平成30(2018)年9月</t>
  </si>
  <si>
    <t>平成30(2018)年10月</t>
  </si>
  <si>
    <t>平成30(2018)年11月</t>
  </si>
  <si>
    <t>平成30(2018)年12月</t>
  </si>
  <si>
    <r>
      <rPr>
        <b/>
        <sz val="9"/>
        <color theme="1"/>
        <rFont val="ＭＳ Ｐ明朝"/>
        <family val="1"/>
        <charset val="128"/>
      </rPr>
      <t>令和元年</t>
    </r>
    <r>
      <rPr>
        <b/>
        <sz val="9"/>
        <color theme="1"/>
        <rFont val="Century"/>
        <family val="1"/>
      </rPr>
      <t>(2019</t>
    </r>
    <r>
      <rPr>
        <b/>
        <sz val="9"/>
        <color theme="1"/>
        <rFont val="ＭＳ Ｐ明朝"/>
        <family val="1"/>
        <charset val="128"/>
      </rPr>
      <t>年</t>
    </r>
    <r>
      <rPr>
        <b/>
        <sz val="9"/>
        <color theme="1"/>
        <rFont val="Century"/>
        <family val="1"/>
      </rPr>
      <t>)5</t>
    </r>
    <r>
      <rPr>
        <b/>
        <sz val="9"/>
        <color theme="1"/>
        <rFont val="ＭＳ Ｐ明朝"/>
        <family val="1"/>
        <charset val="128"/>
      </rPr>
      <t>月</t>
    </r>
    <rPh sb="0" eb="4">
      <t>ｒ</t>
    </rPh>
    <rPh sb="9" eb="10">
      <t>ネン</t>
    </rPh>
    <phoneticPr fontId="6"/>
  </si>
  <si>
    <r>
      <rPr>
        <b/>
        <sz val="9"/>
        <color theme="1"/>
        <rFont val="ＭＳ Ｐ明朝"/>
        <family val="1"/>
        <charset val="128"/>
      </rPr>
      <t>平成</t>
    </r>
    <r>
      <rPr>
        <b/>
        <sz val="9"/>
        <color theme="1"/>
        <rFont val="Century"/>
        <family val="1"/>
      </rPr>
      <t>31(2019)</t>
    </r>
    <r>
      <rPr>
        <b/>
        <sz val="9"/>
        <color theme="1"/>
        <rFont val="ＭＳ Ｐ明朝"/>
        <family val="1"/>
        <charset val="128"/>
      </rPr>
      <t>年</t>
    </r>
    <r>
      <rPr>
        <b/>
        <sz val="9"/>
        <color theme="1"/>
        <rFont val="Century"/>
        <family val="1"/>
      </rPr>
      <t>1</t>
    </r>
    <r>
      <rPr>
        <b/>
        <sz val="9"/>
        <color theme="1"/>
        <rFont val="ＭＳ Ｐ明朝"/>
        <family val="1"/>
        <charset val="128"/>
      </rPr>
      <t>月</t>
    </r>
    <phoneticPr fontId="6"/>
  </si>
  <si>
    <r>
      <rPr>
        <b/>
        <sz val="9"/>
        <color theme="1"/>
        <rFont val="ＭＳ Ｐ明朝"/>
        <family val="1"/>
        <charset val="128"/>
      </rPr>
      <t>平成</t>
    </r>
    <r>
      <rPr>
        <b/>
        <sz val="9"/>
        <color theme="1"/>
        <rFont val="Century"/>
        <family val="1"/>
      </rPr>
      <t>31(2019)</t>
    </r>
    <r>
      <rPr>
        <b/>
        <sz val="9"/>
        <color theme="1"/>
        <rFont val="ＭＳ Ｐ明朝"/>
        <family val="1"/>
        <charset val="128"/>
      </rPr>
      <t>年</t>
    </r>
    <r>
      <rPr>
        <b/>
        <sz val="9"/>
        <color theme="1"/>
        <rFont val="Century"/>
        <family val="1"/>
      </rPr>
      <t>2月</t>
    </r>
    <r>
      <rPr>
        <sz val="9"/>
        <color theme="1"/>
        <rFont val="ＭＳ Ｐ明朝"/>
        <family val="1"/>
        <charset val="128"/>
      </rPr>
      <t/>
    </r>
  </si>
  <si>
    <r>
      <rPr>
        <b/>
        <sz val="9"/>
        <color theme="1"/>
        <rFont val="ＭＳ Ｐ明朝"/>
        <family val="1"/>
        <charset val="128"/>
      </rPr>
      <t>平成</t>
    </r>
    <r>
      <rPr>
        <b/>
        <sz val="9"/>
        <color theme="1"/>
        <rFont val="Century"/>
        <family val="1"/>
      </rPr>
      <t>31(2019)</t>
    </r>
    <r>
      <rPr>
        <b/>
        <sz val="9"/>
        <color theme="1"/>
        <rFont val="ＭＳ Ｐ明朝"/>
        <family val="1"/>
        <charset val="128"/>
      </rPr>
      <t>年</t>
    </r>
    <r>
      <rPr>
        <b/>
        <sz val="9"/>
        <color theme="1"/>
        <rFont val="Century"/>
        <family val="1"/>
      </rPr>
      <t>3月</t>
    </r>
    <r>
      <rPr>
        <sz val="9"/>
        <color theme="1"/>
        <rFont val="ＭＳ Ｐ明朝"/>
        <family val="1"/>
        <charset val="128"/>
      </rPr>
      <t/>
    </r>
  </si>
  <si>
    <r>
      <rPr>
        <b/>
        <sz val="9"/>
        <color theme="1"/>
        <rFont val="ＭＳ Ｐ明朝"/>
        <family val="1"/>
        <charset val="128"/>
      </rPr>
      <t>平成</t>
    </r>
    <r>
      <rPr>
        <b/>
        <sz val="9"/>
        <color theme="1"/>
        <rFont val="Century"/>
        <family val="1"/>
      </rPr>
      <t>31(2019)</t>
    </r>
    <r>
      <rPr>
        <b/>
        <sz val="9"/>
        <color theme="1"/>
        <rFont val="ＭＳ Ｐ明朝"/>
        <family val="1"/>
        <charset val="128"/>
      </rPr>
      <t>年</t>
    </r>
    <r>
      <rPr>
        <b/>
        <sz val="9"/>
        <color theme="1"/>
        <rFont val="Century"/>
        <family val="1"/>
      </rPr>
      <t>4月</t>
    </r>
    <r>
      <rPr>
        <sz val="9"/>
        <color theme="1"/>
        <rFont val="ＭＳ Ｐ明朝"/>
        <family val="1"/>
        <charset val="128"/>
      </rPr>
      <t/>
    </r>
  </si>
  <si>
    <r>
      <rPr>
        <b/>
        <sz val="9"/>
        <color theme="1"/>
        <rFont val="ＭＳ Ｐ明朝"/>
        <family val="1"/>
        <charset val="128"/>
      </rPr>
      <t>令和元年</t>
    </r>
    <r>
      <rPr>
        <b/>
        <sz val="9"/>
        <color theme="1"/>
        <rFont val="Century"/>
        <family val="1"/>
      </rPr>
      <t>(2019</t>
    </r>
    <r>
      <rPr>
        <b/>
        <sz val="9"/>
        <color theme="1"/>
        <rFont val="ＭＳ Ｐ明朝"/>
        <family val="1"/>
        <charset val="128"/>
      </rPr>
      <t>年</t>
    </r>
    <r>
      <rPr>
        <b/>
        <sz val="9"/>
        <color theme="1"/>
        <rFont val="Century"/>
        <family val="1"/>
      </rPr>
      <t>)6月</t>
    </r>
    <r>
      <rPr>
        <sz val="9"/>
        <color theme="1"/>
        <rFont val="ＭＳ Ｐ明朝"/>
        <family val="1"/>
        <charset val="128"/>
      </rPr>
      <t/>
    </r>
    <rPh sb="0" eb="4">
      <t>ｒ</t>
    </rPh>
    <rPh sb="9" eb="10">
      <t>ネン</t>
    </rPh>
    <phoneticPr fontId="6"/>
  </si>
  <si>
    <r>
      <rPr>
        <b/>
        <sz val="9"/>
        <color theme="1"/>
        <rFont val="ＭＳ Ｐ明朝"/>
        <family val="1"/>
        <charset val="128"/>
      </rPr>
      <t>令和元年</t>
    </r>
    <r>
      <rPr>
        <b/>
        <sz val="9"/>
        <color theme="1"/>
        <rFont val="Century"/>
        <family val="1"/>
      </rPr>
      <t>(2019</t>
    </r>
    <r>
      <rPr>
        <b/>
        <sz val="9"/>
        <color theme="1"/>
        <rFont val="ＭＳ Ｐ明朝"/>
        <family val="1"/>
        <charset val="128"/>
      </rPr>
      <t>年</t>
    </r>
    <r>
      <rPr>
        <b/>
        <sz val="9"/>
        <color theme="1"/>
        <rFont val="Century"/>
        <family val="1"/>
      </rPr>
      <t>)7月</t>
    </r>
    <r>
      <rPr>
        <sz val="9"/>
        <color theme="1"/>
        <rFont val="ＭＳ Ｐ明朝"/>
        <family val="1"/>
        <charset val="128"/>
      </rPr>
      <t/>
    </r>
    <rPh sb="0" eb="4">
      <t>ｒ</t>
    </rPh>
    <rPh sb="9" eb="10">
      <t>ネン</t>
    </rPh>
    <phoneticPr fontId="6"/>
  </si>
  <si>
    <r>
      <rPr>
        <b/>
        <sz val="9"/>
        <color theme="1"/>
        <rFont val="ＭＳ Ｐ明朝"/>
        <family val="1"/>
        <charset val="128"/>
      </rPr>
      <t>令和元年</t>
    </r>
    <r>
      <rPr>
        <b/>
        <sz val="9"/>
        <color theme="1"/>
        <rFont val="Century"/>
        <family val="1"/>
      </rPr>
      <t>(2019</t>
    </r>
    <r>
      <rPr>
        <b/>
        <sz val="9"/>
        <color theme="1"/>
        <rFont val="ＭＳ Ｐ明朝"/>
        <family val="1"/>
        <charset val="128"/>
      </rPr>
      <t>年</t>
    </r>
    <r>
      <rPr>
        <b/>
        <sz val="9"/>
        <color theme="1"/>
        <rFont val="Century"/>
        <family val="1"/>
      </rPr>
      <t>)8月</t>
    </r>
    <r>
      <rPr>
        <sz val="9"/>
        <color theme="1"/>
        <rFont val="ＭＳ Ｐ明朝"/>
        <family val="1"/>
        <charset val="128"/>
      </rPr>
      <t/>
    </r>
    <rPh sb="0" eb="4">
      <t>ｒ</t>
    </rPh>
    <rPh sb="9" eb="10">
      <t>ネン</t>
    </rPh>
    <phoneticPr fontId="6"/>
  </si>
  <si>
    <r>
      <rPr>
        <b/>
        <sz val="9"/>
        <color theme="1"/>
        <rFont val="ＭＳ Ｐ明朝"/>
        <family val="1"/>
        <charset val="128"/>
      </rPr>
      <t>令和元年</t>
    </r>
    <r>
      <rPr>
        <b/>
        <sz val="9"/>
        <color theme="1"/>
        <rFont val="Century"/>
        <family val="1"/>
      </rPr>
      <t>(2019</t>
    </r>
    <r>
      <rPr>
        <b/>
        <sz val="9"/>
        <color theme="1"/>
        <rFont val="ＭＳ Ｐ明朝"/>
        <family val="1"/>
        <charset val="128"/>
      </rPr>
      <t>年</t>
    </r>
    <r>
      <rPr>
        <b/>
        <sz val="9"/>
        <color theme="1"/>
        <rFont val="Century"/>
        <family val="1"/>
      </rPr>
      <t>)9月</t>
    </r>
    <r>
      <rPr>
        <sz val="9"/>
        <color theme="1"/>
        <rFont val="ＭＳ Ｐ明朝"/>
        <family val="1"/>
        <charset val="128"/>
      </rPr>
      <t/>
    </r>
    <rPh sb="0" eb="4">
      <t>ｒ</t>
    </rPh>
    <rPh sb="9" eb="10">
      <t>ネン</t>
    </rPh>
    <phoneticPr fontId="6"/>
  </si>
  <si>
    <r>
      <rPr>
        <b/>
        <sz val="9"/>
        <color theme="1"/>
        <rFont val="ＭＳ Ｐ明朝"/>
        <family val="1"/>
        <charset val="128"/>
      </rPr>
      <t>令和元年</t>
    </r>
    <r>
      <rPr>
        <b/>
        <sz val="9"/>
        <color theme="1"/>
        <rFont val="Century"/>
        <family val="1"/>
      </rPr>
      <t>(2019</t>
    </r>
    <r>
      <rPr>
        <b/>
        <sz val="9"/>
        <color theme="1"/>
        <rFont val="ＭＳ Ｐ明朝"/>
        <family val="1"/>
        <charset val="128"/>
      </rPr>
      <t>年</t>
    </r>
    <r>
      <rPr>
        <b/>
        <sz val="9"/>
        <color theme="1"/>
        <rFont val="Century"/>
        <family val="1"/>
      </rPr>
      <t>)10月</t>
    </r>
    <r>
      <rPr>
        <sz val="9"/>
        <color theme="1"/>
        <rFont val="ＭＳ Ｐ明朝"/>
        <family val="1"/>
        <charset val="128"/>
      </rPr>
      <t/>
    </r>
    <rPh sb="0" eb="4">
      <t>ｒ</t>
    </rPh>
    <rPh sb="9" eb="10">
      <t>ネン</t>
    </rPh>
    <phoneticPr fontId="6"/>
  </si>
  <si>
    <r>
      <rPr>
        <b/>
        <sz val="9"/>
        <color theme="1"/>
        <rFont val="ＭＳ Ｐ明朝"/>
        <family val="1"/>
        <charset val="128"/>
      </rPr>
      <t>令和元年</t>
    </r>
    <r>
      <rPr>
        <b/>
        <sz val="9"/>
        <color theme="1"/>
        <rFont val="Century"/>
        <family val="1"/>
      </rPr>
      <t>(2019</t>
    </r>
    <r>
      <rPr>
        <b/>
        <sz val="9"/>
        <color theme="1"/>
        <rFont val="ＭＳ Ｐ明朝"/>
        <family val="1"/>
        <charset val="128"/>
      </rPr>
      <t>年</t>
    </r>
    <r>
      <rPr>
        <b/>
        <sz val="9"/>
        <color theme="1"/>
        <rFont val="Century"/>
        <family val="1"/>
      </rPr>
      <t>)11月</t>
    </r>
    <r>
      <rPr>
        <sz val="9"/>
        <color theme="1"/>
        <rFont val="ＭＳ Ｐ明朝"/>
        <family val="1"/>
        <charset val="128"/>
      </rPr>
      <t/>
    </r>
    <rPh sb="0" eb="4">
      <t>ｒ</t>
    </rPh>
    <rPh sb="9" eb="10">
      <t>ネン</t>
    </rPh>
    <phoneticPr fontId="6"/>
  </si>
  <si>
    <r>
      <rPr>
        <b/>
        <sz val="9"/>
        <color theme="1"/>
        <rFont val="ＭＳ Ｐ明朝"/>
        <family val="1"/>
        <charset val="128"/>
      </rPr>
      <t>令和元年</t>
    </r>
    <r>
      <rPr>
        <b/>
        <sz val="9"/>
        <color theme="1"/>
        <rFont val="Century"/>
        <family val="1"/>
      </rPr>
      <t>(2019</t>
    </r>
    <r>
      <rPr>
        <b/>
        <sz val="9"/>
        <color theme="1"/>
        <rFont val="ＭＳ Ｐ明朝"/>
        <family val="1"/>
        <charset val="128"/>
      </rPr>
      <t>年</t>
    </r>
    <r>
      <rPr>
        <b/>
        <sz val="9"/>
        <color theme="1"/>
        <rFont val="Century"/>
        <family val="1"/>
      </rPr>
      <t>)12月</t>
    </r>
    <r>
      <rPr>
        <sz val="9"/>
        <color theme="1"/>
        <rFont val="ＭＳ Ｐ明朝"/>
        <family val="1"/>
        <charset val="128"/>
      </rPr>
      <t/>
    </r>
    <rPh sb="0" eb="4">
      <t>ｒ</t>
    </rPh>
    <rPh sb="9" eb="10">
      <t>ネン</t>
    </rPh>
    <phoneticPr fontId="6"/>
  </si>
  <si>
    <r>
      <rPr>
        <sz val="14"/>
        <color theme="1"/>
        <rFont val="ＭＳ Ｐ明朝"/>
        <family val="1"/>
        <charset val="128"/>
      </rPr>
      <t>介護職員処遇改善実績報告書</t>
    </r>
    <r>
      <rPr>
        <sz val="14"/>
        <color theme="1"/>
        <rFont val="Century"/>
        <family val="1"/>
      </rPr>
      <t>(</t>
    </r>
    <r>
      <rPr>
        <sz val="14"/>
        <color theme="1"/>
        <rFont val="ＭＳ Ｐ明朝"/>
        <family val="1"/>
        <charset val="128"/>
      </rPr>
      <t>平成</t>
    </r>
    <r>
      <rPr>
        <sz val="14"/>
        <color theme="1"/>
        <rFont val="Century"/>
        <family val="1"/>
      </rPr>
      <t>30</t>
    </r>
    <r>
      <rPr>
        <sz val="14"/>
        <color theme="1"/>
        <rFont val="ＭＳ Ｐ明朝"/>
        <family val="1"/>
        <charset val="128"/>
      </rPr>
      <t>年度</t>
    </r>
    <r>
      <rPr>
        <sz val="14"/>
        <color theme="1"/>
        <rFont val="Century"/>
        <family val="1"/>
      </rPr>
      <t>)</t>
    </r>
    <rPh sb="8" eb="10">
      <t>ジッセキ</t>
    </rPh>
    <rPh sb="10" eb="13">
      <t>ホウコクショ</t>
    </rPh>
    <phoneticPr fontId="6"/>
  </si>
  <si>
    <t>令和元（2019）</t>
    <rPh sb="0" eb="1">
      <t>レイ</t>
    </rPh>
    <rPh sb="1" eb="2">
      <t>カズ</t>
    </rPh>
    <rPh sb="2" eb="3">
      <t>モト</t>
    </rPh>
    <phoneticPr fontId="6"/>
  </si>
  <si>
    <r>
      <rPr>
        <sz val="12"/>
        <color theme="1"/>
        <rFont val="ＭＳ Ｐゴシック"/>
        <family val="3"/>
        <charset val="128"/>
      </rPr>
      <t>⑬★別紙様式３（添付書類</t>
    </r>
    <r>
      <rPr>
        <sz val="12"/>
        <color theme="1"/>
        <rFont val="Century"/>
        <family val="1"/>
      </rPr>
      <t>2</t>
    </r>
    <r>
      <rPr>
        <sz val="12"/>
        <color theme="1"/>
        <rFont val="ＭＳ Ｐ明朝"/>
        <family val="1"/>
        <charset val="128"/>
      </rPr>
      <t>）</t>
    </r>
    <r>
      <rPr>
        <sz val="12"/>
        <color theme="1"/>
        <rFont val="ＭＳ Ｐゴシック"/>
        <family val="3"/>
        <charset val="128"/>
      </rPr>
      <t/>
    </r>
    <rPh sb="2" eb="4">
      <t>ベッシ</t>
    </rPh>
    <rPh sb="4" eb="6">
      <t>ヨウシキ</t>
    </rPh>
    <rPh sb="8" eb="10">
      <t>テンプ</t>
    </rPh>
    <rPh sb="10" eb="12">
      <t>ショルイ</t>
    </rPh>
    <phoneticPr fontId="6"/>
  </si>
  <si>
    <t>届出対象都道府県内一覧表
⑫が2以上ある場合、(1)～（5）を集計します</t>
    <rPh sb="0" eb="2">
      <t>トドケデ</t>
    </rPh>
    <rPh sb="2" eb="4">
      <t>タイショウ</t>
    </rPh>
    <rPh sb="4" eb="8">
      <t>トドウフケン</t>
    </rPh>
    <rPh sb="8" eb="9">
      <t>ナイ</t>
    </rPh>
    <rPh sb="9" eb="11">
      <t>イチラン</t>
    </rPh>
    <rPh sb="11" eb="12">
      <t>ヒョウ</t>
    </rPh>
    <rPh sb="16" eb="18">
      <t>イジョウ</t>
    </rPh>
    <rPh sb="20" eb="22">
      <t>バアイ</t>
    </rPh>
    <rPh sb="31" eb="33">
      <t>シュウケイ</t>
    </rPh>
    <phoneticPr fontId="6"/>
  </si>
  <si>
    <t>介護職員処遇改善実績報告書（都道府県状況一覧表）</t>
    <rPh sb="0" eb="8">
      <t>カ</t>
    </rPh>
    <rPh sb="8" eb="10">
      <t>ジッセキ</t>
    </rPh>
    <rPh sb="10" eb="13">
      <t>ホウコクショ</t>
    </rPh>
    <rPh sb="14" eb="18">
      <t>トドウフケン</t>
    </rPh>
    <rPh sb="18" eb="20">
      <t>ジョウキョウ</t>
    </rPh>
    <rPh sb="20" eb="22">
      <t>イチラン</t>
    </rPh>
    <rPh sb="22" eb="23">
      <t>ヒョウ</t>
    </rPh>
    <phoneticPr fontId="10"/>
  </si>
  <si>
    <t>都道府県状況一覧表
指定権者が愛知県以外の都道府県にある場合に集計</t>
    <rPh sb="21" eb="25">
      <t>トドウフケン</t>
    </rPh>
    <rPh sb="31" eb="33">
      <t>シュウケイ</t>
    </rPh>
    <phoneticPr fontId="6"/>
  </si>
  <si>
    <t>④「⑫★別紙様式３（添付書類1）」が5つまで自動集計します。</t>
    <rPh sb="22" eb="26">
      <t>ジドウシュウケイ</t>
    </rPh>
    <phoneticPr fontId="6"/>
  </si>
  <si>
    <t>⑤「⑫★別紙様式３（添付書類1）」が6以上ある場合は、ワークシートをコピーしてください。</t>
    <rPh sb="19" eb="21">
      <t>イジョウ</t>
    </rPh>
    <rPh sb="23" eb="25">
      <t>バアイ</t>
    </rPh>
    <phoneticPr fontId="6"/>
  </si>
  <si>
    <t>愛知県</t>
    <rPh sb="0" eb="3">
      <t>アイチケン</t>
    </rPh>
    <phoneticPr fontId="6"/>
  </si>
  <si>
    <r>
      <rPr>
        <sz val="12"/>
        <color theme="1"/>
        <rFont val="ＭＳ Ｐゴシック"/>
        <family val="3"/>
        <charset val="128"/>
      </rPr>
      <t>⑫★別紙様式３（添付書類</t>
    </r>
    <r>
      <rPr>
        <sz val="12"/>
        <color theme="1"/>
        <rFont val="Century"/>
        <family val="1"/>
      </rPr>
      <t>1</t>
    </r>
    <r>
      <rPr>
        <sz val="12"/>
        <color theme="1"/>
        <rFont val="ＭＳ Ｐゴシック"/>
        <family val="3"/>
        <charset val="128"/>
      </rPr>
      <t xml:space="preserve">）
</t>
    </r>
    <r>
      <rPr>
        <sz val="12"/>
        <color theme="1"/>
        <rFont val="Century"/>
        <family val="1"/>
      </rPr>
      <t>(1)</t>
    </r>
    <r>
      <rPr>
        <sz val="12"/>
        <color theme="1"/>
        <rFont val="ＭＳ Ｐゴシック"/>
        <family val="3"/>
        <charset val="128"/>
      </rPr>
      <t>～</t>
    </r>
    <r>
      <rPr>
        <sz val="12"/>
        <color theme="1"/>
        <rFont val="Century"/>
        <family val="1"/>
      </rPr>
      <t>(5)</t>
    </r>
    <rPh sb="2" eb="4">
      <t>ベッシ</t>
    </rPh>
    <rPh sb="4" eb="6">
      <t>ヨウシキ</t>
    </rPh>
    <rPh sb="8" eb="10">
      <t>テンプ</t>
    </rPh>
    <rPh sb="10" eb="12">
      <t>ショルイ</t>
    </rPh>
    <phoneticPr fontId="6"/>
  </si>
  <si>
    <t>指定権者内事業所一覧表　
同一様式が5枚あります。(1)は愛知県用</t>
    <rPh sb="0" eb="4">
      <t>シテイケンシャ</t>
    </rPh>
    <rPh sb="4" eb="5">
      <t>ナイ</t>
    </rPh>
    <rPh sb="5" eb="8">
      <t>ジギョウショ</t>
    </rPh>
    <rPh sb="8" eb="10">
      <t>イチラン</t>
    </rPh>
    <rPh sb="10" eb="11">
      <t>ヒョウ</t>
    </rPh>
    <rPh sb="13" eb="15">
      <t>ドウイツ</t>
    </rPh>
    <rPh sb="15" eb="17">
      <t>ヨウシキ</t>
    </rPh>
    <rPh sb="19" eb="20">
      <t>マイ</t>
    </rPh>
    <rPh sb="29" eb="32">
      <t>アイチケン</t>
    </rPh>
    <rPh sb="32" eb="33">
      <t>ヨウ</t>
    </rPh>
    <phoneticPr fontId="6"/>
  </si>
  <si>
    <t>⑫が2以上ある場合、必ず提出</t>
    <rPh sb="3" eb="5">
      <t>イジョウ</t>
    </rPh>
    <rPh sb="7" eb="9">
      <t>バアイ</t>
    </rPh>
    <rPh sb="10" eb="11">
      <t>カナラ</t>
    </rPh>
    <rPh sb="12" eb="14">
      <t>テイシュツ</t>
    </rPh>
    <phoneticPr fontId="6"/>
  </si>
  <si>
    <t>該当があれば必ず提出</t>
    <rPh sb="0" eb="2">
      <t>ガイトウ</t>
    </rPh>
    <rPh sb="6" eb="7">
      <t>カナラ</t>
    </rPh>
    <rPh sb="8" eb="10">
      <t>テイシュツ</t>
    </rPh>
    <phoneticPr fontId="6"/>
  </si>
  <si>
    <t>(1)～(5)を集計</t>
    <rPh sb="8" eb="10">
      <t>シュウケイ</t>
    </rPh>
    <phoneticPr fontId="6"/>
  </si>
  <si>
    <t>集計設定</t>
    <rPh sb="0" eb="2">
      <t>シュウケイ</t>
    </rPh>
    <rPh sb="2" eb="4">
      <t>セッテイ</t>
    </rPh>
    <phoneticPr fontId="6"/>
  </si>
  <si>
    <r>
      <rPr>
        <sz val="12"/>
        <color theme="1"/>
        <rFont val="ＭＳ Ｐゴシック"/>
        <family val="3"/>
        <charset val="128"/>
      </rPr>
      <t>【例】</t>
    </r>
    <r>
      <rPr>
        <sz val="12"/>
        <color theme="1"/>
        <rFont val="Century"/>
        <family val="1"/>
      </rPr>
      <t>B</t>
    </r>
    <r>
      <rPr>
        <sz val="12"/>
        <color theme="1"/>
        <rFont val="ＭＳ Ｐゴシック"/>
        <family val="3"/>
        <charset val="128"/>
      </rPr>
      <t>事業所において、訪問介護、</t>
    </r>
    <r>
      <rPr>
        <sz val="12"/>
        <color theme="1"/>
        <rFont val="Century"/>
        <family val="1"/>
      </rPr>
      <t>C</t>
    </r>
    <r>
      <rPr>
        <sz val="12"/>
        <color theme="1"/>
        <rFont val="ＭＳ Ｐゴシック"/>
        <family val="3"/>
        <charset val="128"/>
      </rPr>
      <t>市の訪問型独自サービス、</t>
    </r>
    <r>
      <rPr>
        <sz val="12"/>
        <color theme="1"/>
        <rFont val="Century"/>
        <family val="1"/>
      </rPr>
      <t>D</t>
    </r>
    <r>
      <rPr>
        <sz val="12"/>
        <color theme="1"/>
        <rFont val="ＭＳ Ｐゴシック"/>
        <family val="3"/>
        <charset val="128"/>
      </rPr>
      <t>町の訪問型独自サービスを実施している場合、賃金改善所要額が訪問介護</t>
    </r>
    <r>
      <rPr>
        <sz val="12"/>
        <color theme="1"/>
        <rFont val="Century"/>
        <family val="1"/>
      </rPr>
      <t>1,000,000</t>
    </r>
    <r>
      <rPr>
        <sz val="12"/>
        <color theme="1"/>
        <rFont val="ＭＳ Ｐゴシック"/>
        <family val="3"/>
        <charset val="128"/>
      </rPr>
      <t>円、</t>
    </r>
    <r>
      <rPr>
        <sz val="12"/>
        <color theme="1"/>
        <rFont val="Century"/>
        <family val="1"/>
      </rPr>
      <t>C</t>
    </r>
    <r>
      <rPr>
        <sz val="12"/>
        <color theme="1"/>
        <rFont val="ＭＳ Ｐゴシック"/>
        <family val="3"/>
        <charset val="128"/>
      </rPr>
      <t>市及び</t>
    </r>
    <r>
      <rPr>
        <sz val="12"/>
        <color theme="1"/>
        <rFont val="Century"/>
        <family val="1"/>
      </rPr>
      <t>D</t>
    </r>
    <r>
      <rPr>
        <sz val="12"/>
        <color theme="1"/>
        <rFont val="ＭＳ Ｐゴシック"/>
        <family val="3"/>
        <charset val="128"/>
      </rPr>
      <t>町の訪問型独自サービスが</t>
    </r>
    <r>
      <rPr>
        <sz val="12"/>
        <color theme="1"/>
        <rFont val="Century"/>
        <family val="1"/>
      </rPr>
      <t>C</t>
    </r>
    <r>
      <rPr>
        <sz val="12"/>
        <color theme="1"/>
        <rFont val="ＭＳ Ｐゴシック"/>
        <family val="3"/>
        <charset val="128"/>
      </rPr>
      <t>市及び</t>
    </r>
    <r>
      <rPr>
        <sz val="12"/>
        <color theme="1"/>
        <rFont val="Century"/>
        <family val="1"/>
      </rPr>
      <t>D</t>
    </r>
    <r>
      <rPr>
        <sz val="12"/>
        <color theme="1"/>
        <rFont val="ＭＳ Ｐゴシック"/>
        <family val="3"/>
        <charset val="128"/>
      </rPr>
      <t>町を合計して</t>
    </r>
    <r>
      <rPr>
        <sz val="12"/>
        <color theme="1"/>
        <rFont val="Century"/>
        <family val="1"/>
      </rPr>
      <t>500,000</t>
    </r>
    <r>
      <rPr>
        <sz val="12"/>
        <color theme="1"/>
        <rFont val="ＭＳ Ｐゴシック"/>
        <family val="3"/>
        <charset val="128"/>
      </rPr>
      <t>円とすると、</t>
    </r>
    <r>
      <rPr>
        <sz val="12"/>
        <color theme="1"/>
        <rFont val="Century"/>
        <family val="1"/>
      </rPr>
      <t>C</t>
    </r>
    <r>
      <rPr>
        <sz val="12"/>
        <color theme="1"/>
        <rFont val="ＭＳ Ｐゴシック"/>
        <family val="3"/>
        <charset val="128"/>
      </rPr>
      <t>市及び</t>
    </r>
    <r>
      <rPr>
        <sz val="12"/>
        <color theme="1"/>
        <rFont val="Century"/>
        <family val="1"/>
      </rPr>
      <t>D</t>
    </r>
    <r>
      <rPr>
        <sz val="12"/>
        <color theme="1"/>
        <rFont val="ＭＳ Ｐゴシック"/>
        <family val="3"/>
        <charset val="128"/>
      </rPr>
      <t>町の分をそれぞれ請求報酬額等により按分せずに、</t>
    </r>
    <r>
      <rPr>
        <sz val="12"/>
        <color theme="1"/>
        <rFont val="Century"/>
        <family val="1"/>
      </rPr>
      <t>C</t>
    </r>
    <r>
      <rPr>
        <sz val="12"/>
        <color theme="1"/>
        <rFont val="ＭＳ Ｐゴシック"/>
        <family val="3"/>
        <charset val="128"/>
      </rPr>
      <t>市の行に全額</t>
    </r>
    <r>
      <rPr>
        <sz val="12"/>
        <color theme="1"/>
        <rFont val="Century"/>
        <family val="1"/>
      </rPr>
      <t>500,000</t>
    </r>
    <r>
      <rPr>
        <sz val="12"/>
        <color theme="1"/>
        <rFont val="ＭＳ Ｐゴシック"/>
        <family val="3"/>
        <charset val="128"/>
      </rPr>
      <t>円を記入すると、</t>
    </r>
    <r>
      <rPr>
        <sz val="12"/>
        <color theme="1"/>
        <rFont val="Century"/>
        <family val="1"/>
      </rPr>
      <t>C</t>
    </r>
    <r>
      <rPr>
        <sz val="12"/>
        <color theme="1"/>
        <rFont val="ＭＳ Ｐゴシック"/>
        <family val="3"/>
        <charset val="128"/>
      </rPr>
      <t>市</t>
    </r>
    <r>
      <rPr>
        <sz val="12"/>
        <color theme="1"/>
        <rFont val="Century"/>
        <family val="1"/>
      </rPr>
      <t>500,000</t>
    </r>
    <r>
      <rPr>
        <sz val="12"/>
        <color theme="1"/>
        <rFont val="ＭＳ Ｐゴシック"/>
        <family val="3"/>
        <charset val="128"/>
      </rPr>
      <t>円、</t>
    </r>
    <r>
      <rPr>
        <sz val="12"/>
        <color theme="1"/>
        <rFont val="Century"/>
        <family val="1"/>
      </rPr>
      <t>D</t>
    </r>
    <r>
      <rPr>
        <sz val="12"/>
        <color theme="1"/>
        <rFont val="ＭＳ Ｐゴシック"/>
        <family val="3"/>
        <charset val="128"/>
      </rPr>
      <t>町</t>
    </r>
    <r>
      <rPr>
        <sz val="12"/>
        <color theme="1"/>
        <rFont val="Century"/>
        <family val="1"/>
      </rPr>
      <t>0</t>
    </r>
    <r>
      <rPr>
        <sz val="12"/>
        <color theme="1"/>
        <rFont val="ＭＳ Ｐゴシック"/>
        <family val="3"/>
        <charset val="128"/>
      </rPr>
      <t>円となる。按分した場合は、それぞれの額として集計される。</t>
    </r>
    <rPh sb="1" eb="2">
      <t>レイ</t>
    </rPh>
    <rPh sb="4" eb="7">
      <t>ジギョウショ</t>
    </rPh>
    <rPh sb="12" eb="14">
      <t>ホウモン</t>
    </rPh>
    <rPh sb="14" eb="16">
      <t>カイゴ</t>
    </rPh>
    <rPh sb="18" eb="19">
      <t>シ</t>
    </rPh>
    <rPh sb="20" eb="22">
      <t>ホウモン</t>
    </rPh>
    <rPh sb="22" eb="23">
      <t>ガタ</t>
    </rPh>
    <rPh sb="23" eb="25">
      <t>ドクジ</t>
    </rPh>
    <rPh sb="31" eb="32">
      <t>マチ</t>
    </rPh>
    <rPh sb="43" eb="45">
      <t>ジッシ</t>
    </rPh>
    <rPh sb="49" eb="51">
      <t>バアイ</t>
    </rPh>
    <rPh sb="52" eb="54">
      <t>チンギン</t>
    </rPh>
    <rPh sb="54" eb="56">
      <t>カイゼン</t>
    </rPh>
    <rPh sb="56" eb="58">
      <t>ショヨウ</t>
    </rPh>
    <rPh sb="58" eb="59">
      <t>ガク</t>
    </rPh>
    <rPh sb="60" eb="62">
      <t>ホウモン</t>
    </rPh>
    <rPh sb="62" eb="64">
      <t>カイゴ</t>
    </rPh>
    <rPh sb="73" eb="74">
      <t>エン</t>
    </rPh>
    <rPh sb="76" eb="77">
      <t>シ</t>
    </rPh>
    <rPh sb="77" eb="78">
      <t>オヨ</t>
    </rPh>
    <rPh sb="80" eb="81">
      <t>マチ</t>
    </rPh>
    <rPh sb="99" eb="101">
      <t>ゴウケイ</t>
    </rPh>
    <rPh sb="110" eb="111">
      <t>エン</t>
    </rPh>
    <rPh sb="123" eb="124">
      <t>ブン</t>
    </rPh>
    <rPh sb="129" eb="131">
      <t>セイキュウ</t>
    </rPh>
    <rPh sb="131" eb="134">
      <t>ホウシュウガク</t>
    </rPh>
    <rPh sb="134" eb="135">
      <t>トウ</t>
    </rPh>
    <rPh sb="138" eb="140">
      <t>アンブン</t>
    </rPh>
    <rPh sb="145" eb="146">
      <t>シ</t>
    </rPh>
    <rPh sb="147" eb="148">
      <t>ギョウ</t>
    </rPh>
    <rPh sb="149" eb="151">
      <t>ゼンガク</t>
    </rPh>
    <rPh sb="158" eb="159">
      <t>エン</t>
    </rPh>
    <rPh sb="160" eb="162">
      <t>キニュウ</t>
    </rPh>
    <rPh sb="167" eb="168">
      <t>シ</t>
    </rPh>
    <rPh sb="178" eb="179">
      <t>マチ</t>
    </rPh>
    <rPh sb="180" eb="181">
      <t>エン</t>
    </rPh>
    <rPh sb="185" eb="187">
      <t>アンブン</t>
    </rPh>
    <rPh sb="189" eb="191">
      <t>バアイ</t>
    </rPh>
    <rPh sb="198" eb="199">
      <t>ガク</t>
    </rPh>
    <rPh sb="202" eb="204">
      <t>シュウケイ</t>
    </rPh>
    <phoneticPr fontId="6"/>
  </si>
  <si>
    <t>①　同じ事業所（同一事業所番号）ごとに上から行を開けずに詰めて入力してください。</t>
    <rPh sb="2" eb="3">
      <t>オナ</t>
    </rPh>
    <rPh sb="4" eb="7">
      <t>ジギョウショ</t>
    </rPh>
    <rPh sb="8" eb="10">
      <t>ドウイツ</t>
    </rPh>
    <rPh sb="10" eb="13">
      <t>ジギョウショ</t>
    </rPh>
    <rPh sb="13" eb="15">
      <t>バンゴウ</t>
    </rPh>
    <rPh sb="19" eb="20">
      <t>ウエ</t>
    </rPh>
    <rPh sb="22" eb="23">
      <t>ギョウ</t>
    </rPh>
    <rPh sb="24" eb="25">
      <t>ア</t>
    </rPh>
    <rPh sb="28" eb="29">
      <t>ツ</t>
    </rPh>
    <rPh sb="31" eb="33">
      <t>ニュウリョク</t>
    </rPh>
    <phoneticPr fontId="6"/>
  </si>
  <si>
    <t>②　該当する項目はすべて入力してください。
・指定権者は、メニュー選択（愛知県、愛知県内の市町村・広域連合、他の都道府県）
・サービス名は、メニュー選択（国保連のお知らせによるサービス名）</t>
    <rPh sb="2" eb="4">
      <t>ガイトウ</t>
    </rPh>
    <rPh sb="6" eb="8">
      <t>コウモク</t>
    </rPh>
    <rPh sb="12" eb="14">
      <t>ニュウリョク</t>
    </rPh>
    <rPh sb="23" eb="27">
      <t>シテイケンシャ</t>
    </rPh>
    <rPh sb="36" eb="39">
      <t>アイチケン</t>
    </rPh>
    <rPh sb="40" eb="43">
      <t>アイチケン</t>
    </rPh>
    <rPh sb="43" eb="44">
      <t>ナイ</t>
    </rPh>
    <rPh sb="45" eb="48">
      <t>シチョウソン</t>
    </rPh>
    <rPh sb="49" eb="51">
      <t>コウイキ</t>
    </rPh>
    <rPh sb="51" eb="53">
      <t>レンゴウ</t>
    </rPh>
    <rPh sb="54" eb="55">
      <t>タ</t>
    </rPh>
    <rPh sb="56" eb="60">
      <t>トドウフケン</t>
    </rPh>
    <rPh sb="67" eb="68">
      <t>メイ</t>
    </rPh>
    <rPh sb="74" eb="76">
      <t>センタク</t>
    </rPh>
    <phoneticPr fontId="6"/>
  </si>
  <si>
    <r>
      <rPr>
        <sz val="12"/>
        <color theme="1"/>
        <rFont val="ＭＳ Ｐゴシック"/>
        <family val="3"/>
        <charset val="128"/>
      </rPr>
      <t>③　賃金改善所要額などで、同一事業所を一括して入力する場合は、その事業所の最初の行に全体額を入力し、その下の他の行には「</t>
    </r>
    <r>
      <rPr>
        <sz val="12"/>
        <color theme="1"/>
        <rFont val="Century"/>
        <family val="1"/>
      </rPr>
      <t>0</t>
    </r>
    <r>
      <rPr>
        <sz val="12"/>
        <color theme="1"/>
        <rFont val="ＭＳ Ｐゴシック"/>
        <family val="3"/>
        <charset val="128"/>
      </rPr>
      <t>」を入力してください。集計結果は、入力した行の事業所・サービスの分として集計されます。セルを結合すると正確に集計できません。</t>
    </r>
    <rPh sb="2" eb="4">
      <t>チンギン</t>
    </rPh>
    <rPh sb="4" eb="6">
      <t>カイゼン</t>
    </rPh>
    <rPh sb="6" eb="8">
      <t>ショヨウ</t>
    </rPh>
    <rPh sb="8" eb="9">
      <t>ガク</t>
    </rPh>
    <rPh sb="13" eb="15">
      <t>ドウイツ</t>
    </rPh>
    <rPh sb="15" eb="18">
      <t>ジギョウショ</t>
    </rPh>
    <rPh sb="19" eb="21">
      <t>イッカツ</t>
    </rPh>
    <rPh sb="23" eb="25">
      <t>ニュウリョク</t>
    </rPh>
    <rPh sb="27" eb="29">
      <t>バアイ</t>
    </rPh>
    <rPh sb="33" eb="36">
      <t>ジギョウショ</t>
    </rPh>
    <rPh sb="37" eb="39">
      <t>サイショ</t>
    </rPh>
    <rPh sb="40" eb="41">
      <t>ギョウ</t>
    </rPh>
    <rPh sb="42" eb="44">
      <t>ゼンタイ</t>
    </rPh>
    <rPh sb="44" eb="45">
      <t>ガク</t>
    </rPh>
    <rPh sb="46" eb="48">
      <t>ニュウリョク</t>
    </rPh>
    <rPh sb="52" eb="53">
      <t>シタ</t>
    </rPh>
    <rPh sb="54" eb="55">
      <t>タ</t>
    </rPh>
    <rPh sb="56" eb="57">
      <t>ギョウ</t>
    </rPh>
    <rPh sb="63" eb="65">
      <t>ニュウリョク</t>
    </rPh>
    <rPh sb="72" eb="74">
      <t>シュウケイ</t>
    </rPh>
    <rPh sb="74" eb="76">
      <t>ケッカ</t>
    </rPh>
    <rPh sb="78" eb="80">
      <t>ニュウリョク</t>
    </rPh>
    <rPh sb="82" eb="83">
      <t>ギョウ</t>
    </rPh>
    <rPh sb="84" eb="87">
      <t>ジギョウショ</t>
    </rPh>
    <rPh sb="93" eb="94">
      <t>ブン</t>
    </rPh>
    <rPh sb="97" eb="99">
      <t>シュウケイ</t>
    </rPh>
    <rPh sb="107" eb="109">
      <t>ケツゴウ</t>
    </rPh>
    <rPh sb="112" eb="114">
      <t>セイカク</t>
    </rPh>
    <rPh sb="115" eb="117">
      <t>シュウケイ</t>
    </rPh>
    <phoneticPr fontId="6"/>
  </si>
  <si>
    <t>②　愛知県の窓口は、高齢福祉課、尾福祉相談センター、西三河福祉相談センターの３カ所がありますので、事業所の管轄によりプルダウンメニューにより選択してください。</t>
    <rPh sb="2" eb="5">
      <t>アイチケン</t>
    </rPh>
    <rPh sb="6" eb="8">
      <t>マドグチ</t>
    </rPh>
    <rPh sb="10" eb="12">
      <t>コウレイ</t>
    </rPh>
    <rPh sb="12" eb="15">
      <t>フクシカ</t>
    </rPh>
    <rPh sb="16" eb="17">
      <t>オ</t>
    </rPh>
    <rPh sb="17" eb="19">
      <t>フクシ</t>
    </rPh>
    <rPh sb="19" eb="21">
      <t>ソウダン</t>
    </rPh>
    <rPh sb="26" eb="27">
      <t>ニシ</t>
    </rPh>
    <rPh sb="27" eb="29">
      <t>ミカワ</t>
    </rPh>
    <rPh sb="29" eb="31">
      <t>フクシ</t>
    </rPh>
    <rPh sb="31" eb="33">
      <t>ソウダン</t>
    </rPh>
    <rPh sb="40" eb="41">
      <t>ショ</t>
    </rPh>
    <rPh sb="49" eb="52">
      <t>ジギョウショ</t>
    </rPh>
    <rPh sb="53" eb="55">
      <t>カンカツ</t>
    </rPh>
    <rPh sb="70" eb="72">
      <t>センタク</t>
    </rPh>
    <phoneticPr fontId="6"/>
  </si>
  <si>
    <t>○</t>
    <phoneticPr fontId="6"/>
  </si>
  <si>
    <t>届出対象に○
&lt;メニュー選択&gt;</t>
    <rPh sb="0" eb="2">
      <t>トドケデ</t>
    </rPh>
    <rPh sb="2" eb="4">
      <t>タイショウ</t>
    </rPh>
    <rPh sb="12" eb="14">
      <t>センタク</t>
    </rPh>
    <phoneticPr fontId="6"/>
  </si>
  <si>
    <t>①総括表　入力例</t>
    <rPh sb="1" eb="4">
      <t>ソウカツヒョウ</t>
    </rPh>
    <rPh sb="5" eb="7">
      <t>ニュウリョク</t>
    </rPh>
    <rPh sb="7" eb="8">
      <t>レイ</t>
    </rPh>
    <phoneticPr fontId="6"/>
  </si>
  <si>
    <t>A訪問介護</t>
    <rPh sb="1" eb="3">
      <t>ホウモン</t>
    </rPh>
    <rPh sb="3" eb="5">
      <t>カイゴ</t>
    </rPh>
    <phoneticPr fontId="6"/>
  </si>
  <si>
    <t>Bケアサービス</t>
    <phoneticPr fontId="6"/>
  </si>
  <si>
    <t>Bケアサービス</t>
    <phoneticPr fontId="6"/>
  </si>
  <si>
    <t>Bケアサービス</t>
    <phoneticPr fontId="6"/>
  </si>
  <si>
    <t>Cリハビリ</t>
    <phoneticPr fontId="6"/>
  </si>
  <si>
    <t>Cリハビリ</t>
    <phoneticPr fontId="6"/>
  </si>
  <si>
    <t>ABC株式会社</t>
    <rPh sb="3" eb="7">
      <t>ｋ</t>
    </rPh>
    <phoneticPr fontId="6"/>
  </si>
  <si>
    <t>総括表の2行目の法人名欄（D2)に記入してください</t>
    <rPh sb="0" eb="3">
      <t>ソウカツヒョウ</t>
    </rPh>
    <rPh sb="5" eb="7">
      <t>ギョウメ</t>
    </rPh>
    <rPh sb="8" eb="10">
      <t>ホウジン</t>
    </rPh>
    <rPh sb="10" eb="11">
      <t>メイ</t>
    </rPh>
    <rPh sb="11" eb="12">
      <t>ラン</t>
    </rPh>
    <rPh sb="17" eb="19">
      <t>キニュウ</t>
    </rPh>
    <phoneticPr fontId="6"/>
  </si>
  <si>
    <t>作成する
別紙様式２
（添付書類１）</t>
    <rPh sb="0" eb="2">
      <t>サクセイ</t>
    </rPh>
    <rPh sb="5" eb="7">
      <t>ベッシ</t>
    </rPh>
    <rPh sb="7" eb="9">
      <t>ヨウシキ</t>
    </rPh>
    <rPh sb="12" eb="14">
      <t>テンプ</t>
    </rPh>
    <rPh sb="14" eb="16">
      <t>ショルイ</t>
    </rPh>
    <phoneticPr fontId="6"/>
  </si>
  <si>
    <t>三重県</t>
    <rPh sb="0" eb="3">
      <t>ミエケン</t>
    </rPh>
    <phoneticPr fontId="6"/>
  </si>
  <si>
    <t>事業所別の明細を作成</t>
    <rPh sb="0" eb="3">
      <t>ジギョウショ</t>
    </rPh>
    <rPh sb="3" eb="4">
      <t>ベツ</t>
    </rPh>
    <rPh sb="5" eb="7">
      <t>メイサイ</t>
    </rPh>
    <rPh sb="8" eb="10">
      <t>サクセイ</t>
    </rPh>
    <phoneticPr fontId="6"/>
  </si>
  <si>
    <t>自動作成されません</t>
    <rPh sb="0" eb="2">
      <t>ジドウ</t>
    </rPh>
    <rPh sb="2" eb="4">
      <t>サクセイ</t>
    </rPh>
    <phoneticPr fontId="6"/>
  </si>
  <si>
    <r>
      <rPr>
        <sz val="11"/>
        <color theme="1"/>
        <rFont val="ＭＳ Ｐ明朝"/>
        <family val="1"/>
        <charset val="128"/>
      </rPr>
      <t>ワークシート③(愛知県)</t>
    </r>
    <r>
      <rPr>
        <sz val="11"/>
        <color theme="1"/>
        <rFont val="Century"/>
        <family val="1"/>
      </rPr>
      <t>+</t>
    </r>
    <r>
      <rPr>
        <sz val="11"/>
        <color theme="1"/>
        <rFont val="ＭＳ Ｐ明朝"/>
        <family val="1"/>
        <charset val="128"/>
      </rPr>
      <t>ワークシート④</t>
    </r>
    <r>
      <rPr>
        <sz val="11"/>
        <color theme="1"/>
        <rFont val="Century"/>
        <family val="1"/>
      </rPr>
      <t>(</t>
    </r>
    <r>
      <rPr>
        <sz val="11"/>
        <color theme="1"/>
        <rFont val="ＭＳ Ｐ明朝"/>
        <family val="1"/>
        <charset val="128"/>
      </rPr>
      <t>愛知県以外）</t>
    </r>
    <rPh sb="8" eb="11">
      <t>アイチケン</t>
    </rPh>
    <rPh sb="21" eb="24">
      <t>アイチケン</t>
    </rPh>
    <rPh sb="24" eb="26">
      <t>イガイ</t>
    </rPh>
    <phoneticPr fontId="6"/>
  </si>
  <si>
    <r>
      <rPr>
        <sz val="24"/>
        <color theme="1"/>
        <rFont val="ＭＳ Ｐゴシック"/>
        <family val="2"/>
        <charset val="128"/>
      </rPr>
      <t>平成</t>
    </r>
    <r>
      <rPr>
        <sz val="24"/>
        <color theme="1"/>
        <rFont val="Century"/>
        <family val="1"/>
      </rPr>
      <t>30</t>
    </r>
    <r>
      <rPr>
        <sz val="24"/>
        <color theme="1"/>
        <rFont val="ＭＳ Ｐゴシック"/>
        <family val="2"/>
        <charset val="128"/>
      </rPr>
      <t>年度処遇改善加算実績報告書について</t>
    </r>
    <r>
      <rPr>
        <sz val="24"/>
        <color theme="1"/>
        <rFont val="Century"/>
        <family val="1"/>
      </rPr>
      <t/>
    </r>
    <rPh sb="0" eb="2">
      <t>ヘイセイ</t>
    </rPh>
    <rPh sb="4" eb="6">
      <t>ネンド</t>
    </rPh>
    <rPh sb="6" eb="12">
      <t>ｓ</t>
    </rPh>
    <rPh sb="12" eb="14">
      <t>ジッセキ</t>
    </rPh>
    <rPh sb="14" eb="17">
      <t>ホウコクショ</t>
    </rPh>
    <phoneticPr fontId="6"/>
  </si>
  <si>
    <t>提出期限：令和元年（2019年）7月31日（水）（郵送可。当日消印有効）</t>
    <rPh sb="0" eb="2">
      <t>テイシュツ</t>
    </rPh>
    <rPh sb="2" eb="4">
      <t>キゲン</t>
    </rPh>
    <rPh sb="5" eb="9">
      <t>ｒ</t>
    </rPh>
    <rPh sb="25" eb="27">
      <t>ユウソウ</t>
    </rPh>
    <rPh sb="27" eb="28">
      <t>カ</t>
    </rPh>
    <rPh sb="29" eb="31">
      <t>トウジツ</t>
    </rPh>
    <rPh sb="31" eb="33">
      <t>ケシイン</t>
    </rPh>
    <rPh sb="33" eb="35">
      <t>ユウコウ</t>
    </rPh>
    <phoneticPr fontId="6"/>
  </si>
  <si>
    <t>①の入力例を青字で示してあります。</t>
    <rPh sb="2" eb="4">
      <t>ニュウリョク</t>
    </rPh>
    <rPh sb="4" eb="5">
      <t>レイ</t>
    </rPh>
    <rPh sb="6" eb="7">
      <t>アオ</t>
    </rPh>
    <rPh sb="7" eb="8">
      <t>ジ</t>
    </rPh>
    <rPh sb="9" eb="10">
      <t>シメ</t>
    </rPh>
    <phoneticPr fontId="6"/>
  </si>
  <si>
    <t>下記のAからIまでのデータをすべて入力してください。EとF以外は該当のない欄に「0」と入力してください。100行（一部非表示）まで入力できます。</t>
    <rPh sb="0" eb="2">
      <t>カキ</t>
    </rPh>
    <rPh sb="17" eb="19">
      <t>ニュウリョク</t>
    </rPh>
    <rPh sb="29" eb="31">
      <t>イガイ</t>
    </rPh>
    <rPh sb="32" eb="34">
      <t>ガイトウ</t>
    </rPh>
    <rPh sb="37" eb="38">
      <t>ラン</t>
    </rPh>
    <rPh sb="43" eb="45">
      <t>ニュウリョク</t>
    </rPh>
    <rPh sb="55" eb="56">
      <t>ギョウ</t>
    </rPh>
    <rPh sb="57" eb="59">
      <t>イチブ</t>
    </rPh>
    <rPh sb="59" eb="62">
      <t>ヒヒョウジ</t>
    </rPh>
    <rPh sb="65" eb="67">
      <t>ニュウリョク</t>
    </rPh>
    <phoneticPr fontId="6"/>
  </si>
  <si>
    <t>注：25行～99行（EXCEL表では、39～113行）は、非表示にされています。必要な場合は、「再表示」（表一番左の38行と114行の両方を右クリックにより選択してメニューの一番下の「再表示」を選択）にしてください。</t>
    <rPh sb="0" eb="1">
      <t>チュウ</t>
    </rPh>
    <rPh sb="4" eb="5">
      <t>ギョウ</t>
    </rPh>
    <rPh sb="8" eb="9">
      <t>ギョウ</t>
    </rPh>
    <rPh sb="29" eb="32">
      <t>ヒヒョウジ</t>
    </rPh>
    <rPh sb="65" eb="66">
      <t>ギョウ</t>
    </rPh>
    <rPh sb="67" eb="69">
      <t>リョウホウ</t>
    </rPh>
    <rPh sb="78" eb="80">
      <t>センタク</t>
    </rPh>
    <phoneticPr fontId="6"/>
  </si>
  <si>
    <t>枚ありますので、指定権者をメニューから選択して印刷してください。</t>
    <rPh sb="8" eb="12">
      <t>シテイケンシャ</t>
    </rPh>
    <rPh sb="19" eb="21">
      <t>センタク</t>
    </rPh>
    <rPh sb="23" eb="25">
      <t>インサツ</t>
    </rPh>
    <phoneticPr fontId="6"/>
  </si>
  <si>
    <t>平成30(2018)年4月</t>
  </si>
  <si>
    <t>平成31(2019)年4月</t>
  </si>
  <si>
    <r>
      <t>1</t>
    </r>
    <r>
      <rPr>
        <b/>
        <sz val="12"/>
        <color theme="1"/>
        <rFont val="ＭＳ Ｐゴシック"/>
        <family val="3"/>
        <charset val="128"/>
      </rPr>
      <t>　別紙様式３　実績報告書　【必ず提出】</t>
    </r>
    <rPh sb="2" eb="4">
      <t>ベッシ</t>
    </rPh>
    <rPh sb="4" eb="6">
      <t>ヨウシキ</t>
    </rPh>
    <rPh sb="8" eb="10">
      <t>ジッセキ</t>
    </rPh>
    <rPh sb="10" eb="13">
      <t>ホウコクショ</t>
    </rPh>
    <rPh sb="15" eb="16">
      <t>カナラ</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</si>
</sst>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0_);[Red]\(0.00\)"/>
    <numFmt numFmtId="178" formatCode="0_);[Red]\(0\)"/>
    <numFmt numFmtId="179" formatCode="#,##0_ "/>
    <numFmt numFmtId="180" formatCode="#,##0&quot;円&quot;"/>
  </numFmts>
  <fonts count="127" x14ac:knownFonts="1">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tint="4.9989318521683403E-2"/>
      <name val="ＭＳ Ｐゴシック"/>
      <family val="3"/>
      <charset val="128"/>
    </font>
    <font>
      <sz val="6"/>
      <name val="ＭＳ Ｐゴシック"/>
      <family val="3"/>
      <charset val="128"/>
    </font>
    <font>
      <b/>
      <sz val="12"/>
      <color theme="1"/>
      <name val="ＭＳ Ｐゴシック"/>
      <family val="3"/>
      <charset val="128"/>
    </font>
    <font>
      <sz val="11"/>
      <color theme="1"/>
      <name val="ＭＳ Ｐゴシック"/>
      <family val="2"/>
      <charset val="128"/>
    </font>
    <font>
      <sz val="11"/>
      <color theme="1"/>
      <name val="Century"/>
      <family val="1"/>
    </font>
    <font>
      <sz val="10"/>
      <color theme="1"/>
      <name val="Century"/>
      <family val="1"/>
    </font>
    <font>
      <sz val="10"/>
      <color theme="1"/>
      <name val="ＭＳ Ｐゴシック"/>
      <family val="2"/>
      <charset val="128"/>
    </font>
    <font>
      <sz val="11"/>
      <color theme="1" tint="4.9989318521683403E-2"/>
      <name val="Century"/>
      <family val="1"/>
    </font>
    <font>
      <b/>
      <sz val="12"/>
      <color theme="1"/>
      <name val="Century"/>
      <family val="1"/>
    </font>
    <font>
      <b/>
      <sz val="12"/>
      <color theme="1"/>
      <name val="ＭＳ Ｐ明朝"/>
      <family val="1"/>
      <charset val="128"/>
    </font>
    <font>
      <sz val="11"/>
      <color theme="1"/>
      <name val="ＭＳ Ｐ明朝"/>
      <family val="1"/>
      <charset val="128"/>
    </font>
    <font>
      <sz val="12"/>
      <color theme="1"/>
      <name val="Century"/>
      <family val="1"/>
    </font>
    <font>
      <sz val="12"/>
      <color theme="1"/>
      <name val="ＭＳ Ｐゴシック"/>
      <family val="2"/>
      <charset val="128"/>
    </font>
    <font>
      <sz val="9"/>
      <color theme="1"/>
      <name val="ＭＳ Ｐ明朝"/>
      <family val="1"/>
      <charset val="128"/>
    </font>
    <font>
      <sz val="10"/>
      <color theme="1"/>
      <name val="ＭＳ Ｐ明朝"/>
      <family val="1"/>
      <charset val="128"/>
    </font>
    <font>
      <sz val="9"/>
      <color theme="1"/>
      <name val="Century"/>
      <family val="1"/>
    </font>
    <font>
      <sz val="11"/>
      <color indexed="8"/>
      <name val="ＭＳ Ｐゴシック"/>
      <family val="3"/>
      <charset val="128"/>
    </font>
    <font>
      <sz val="10"/>
      <color indexed="8"/>
      <name val="ＭＳ Ｐゴシック"/>
      <family val="3"/>
      <charset val="128"/>
    </font>
    <font>
      <b/>
      <sz val="11"/>
      <color theme="1"/>
      <name val="Century"/>
      <family val="1"/>
    </font>
    <font>
      <b/>
      <sz val="12"/>
      <color rgb="FFFF0000"/>
      <name val="Century"/>
      <family val="1"/>
    </font>
    <font>
      <u/>
      <sz val="10"/>
      <color indexed="8"/>
      <name val="ＭＳ Ｐゴシック"/>
      <family val="3"/>
      <charset val="128"/>
    </font>
    <font>
      <b/>
      <sz val="10"/>
      <color indexed="10"/>
      <name val="ＭＳ Ｐゴシック"/>
      <family val="3"/>
      <charset val="128"/>
    </font>
    <font>
      <sz val="8"/>
      <name val="Century"/>
      <family val="1"/>
    </font>
    <font>
      <sz val="9"/>
      <name val="ＭＳ Ｐゴシック"/>
      <family val="3"/>
      <charset val="128"/>
    </font>
    <font>
      <sz val="10"/>
      <name val="Century"/>
      <family val="1"/>
    </font>
    <font>
      <sz val="10"/>
      <name val="ＭＳ ゴシック"/>
      <family val="3"/>
      <charset val="128"/>
    </font>
    <font>
      <sz val="12"/>
      <color theme="1"/>
      <name val="ＭＳ Ｐ明朝"/>
      <family val="1"/>
      <charset val="128"/>
    </font>
    <font>
      <sz val="9"/>
      <name val="Century"/>
      <family val="1"/>
    </font>
    <font>
      <sz val="10"/>
      <name val="ＭＳ Ｐゴシック"/>
      <family val="3"/>
      <charset val="128"/>
    </font>
    <font>
      <b/>
      <sz val="12"/>
      <color theme="1"/>
      <name val="ＭＳ Ｐゴシック"/>
      <family val="3"/>
      <charset val="128"/>
      <scheme val="minor"/>
    </font>
    <font>
      <b/>
      <sz val="14"/>
      <color theme="1"/>
      <name val="ＭＳ Ｐゴシック"/>
      <family val="3"/>
      <charset val="128"/>
      <scheme val="minor"/>
    </font>
    <font>
      <b/>
      <sz val="24"/>
      <color theme="1"/>
      <name val="ＭＳ Ｐ明朝"/>
      <family val="1"/>
      <charset val="128"/>
    </font>
    <font>
      <sz val="11"/>
      <name val="ＭＳ ゴシック"/>
      <family val="3"/>
      <charset val="128"/>
    </font>
    <font>
      <sz val="11"/>
      <color indexed="10"/>
      <name val="ＭＳ Ｐゴシック"/>
      <family val="3"/>
      <charset val="128"/>
    </font>
    <font>
      <sz val="8"/>
      <name val="ＭＳ ゴシック"/>
      <family val="3"/>
      <charset val="128"/>
    </font>
    <font>
      <sz val="9"/>
      <name val="ＭＳ ゴシック"/>
      <family val="3"/>
      <charset val="128"/>
    </font>
    <font>
      <b/>
      <sz val="12"/>
      <name val="ＭＳ Ｐゴシック"/>
      <family val="3"/>
      <charset val="128"/>
    </font>
    <font>
      <sz val="12"/>
      <name val="ＭＳ ゴシック"/>
      <family val="3"/>
      <charset val="128"/>
    </font>
    <font>
      <sz val="11"/>
      <name val="Century"/>
      <family val="1"/>
    </font>
    <font>
      <b/>
      <sz val="12"/>
      <name val="Century"/>
      <family val="1"/>
    </font>
    <font>
      <sz val="12"/>
      <name val="Century"/>
      <family val="1"/>
    </font>
    <font>
      <sz val="12"/>
      <name val="ＭＳ Ｐ明朝"/>
      <family val="1"/>
      <charset val="128"/>
    </font>
    <font>
      <sz val="11"/>
      <color indexed="10"/>
      <name val="Century"/>
      <family val="1"/>
    </font>
    <font>
      <b/>
      <sz val="12"/>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font>
    <font>
      <sz val="12"/>
      <color theme="1" tint="4.9989318521683403E-2"/>
      <name val="ＭＳ Ｐゴシック"/>
      <family val="3"/>
      <charset val="128"/>
    </font>
    <font>
      <sz val="12"/>
      <color theme="1"/>
      <name val="ＭＳ ゴシック"/>
      <family val="3"/>
      <charset val="128"/>
    </font>
    <font>
      <sz val="11"/>
      <color theme="1"/>
      <name val="ＭＳ ゴシック"/>
      <family val="3"/>
      <charset val="128"/>
    </font>
    <font>
      <b/>
      <sz val="11"/>
      <name val="Century"/>
      <family val="1"/>
    </font>
    <font>
      <sz val="12"/>
      <color indexed="10"/>
      <name val="Century"/>
      <family val="1"/>
    </font>
    <font>
      <b/>
      <sz val="12"/>
      <name val="ＭＳ ゴシック"/>
      <family val="3"/>
      <charset val="128"/>
    </font>
    <font>
      <b/>
      <sz val="12"/>
      <color indexed="10"/>
      <name val="Century"/>
      <family val="1"/>
    </font>
    <font>
      <u/>
      <sz val="10"/>
      <name val="ＭＳ Ｐゴシック"/>
      <family val="3"/>
      <charset val="128"/>
    </font>
    <font>
      <sz val="10"/>
      <name val="ＭＳ Ｐゴシック"/>
      <family val="3"/>
      <charset val="128"/>
      <scheme val="minor"/>
    </font>
    <font>
      <u/>
      <sz val="10"/>
      <name val="ＭＳ Ｐゴシック"/>
      <family val="3"/>
      <charset val="128"/>
      <scheme val="minor"/>
    </font>
    <font>
      <sz val="6"/>
      <name val="ＭＳ ゴシック"/>
      <family val="3"/>
      <charset val="128"/>
    </font>
    <font>
      <sz val="12"/>
      <color theme="1"/>
      <name val="ＭＳ Ｐゴシック"/>
      <family val="3"/>
      <charset val="128"/>
    </font>
    <font>
      <sz val="8"/>
      <name val="ＭＳ Ｐゴシック"/>
      <family val="3"/>
      <charset val="128"/>
    </font>
    <font>
      <b/>
      <sz val="18"/>
      <color rgb="FFFF0000"/>
      <name val="ＤＦ特太ゴシック体"/>
      <family val="3"/>
      <charset val="128"/>
    </font>
    <font>
      <sz val="18"/>
      <color rgb="FFFF0000"/>
      <name val="ＤＦ特太ゴシック体"/>
      <family val="3"/>
      <charset val="128"/>
    </font>
    <font>
      <sz val="9"/>
      <color theme="1"/>
      <name val="ＭＳ Ｐゴシック"/>
      <family val="3"/>
      <charset val="128"/>
    </font>
    <font>
      <sz val="11"/>
      <color theme="3" tint="0.39997558519241921"/>
      <name val="Century"/>
      <family val="1"/>
    </font>
    <font>
      <u/>
      <sz val="10"/>
      <name val="ＭＳ ゴシック"/>
      <family val="3"/>
      <charset val="128"/>
    </font>
    <font>
      <u/>
      <sz val="10"/>
      <name val="Century"/>
      <family val="1"/>
    </font>
    <font>
      <sz val="12"/>
      <color theme="0"/>
      <name val="ＭＳ Ｐゴシック"/>
      <family val="3"/>
      <charset val="128"/>
      <scheme val="minor"/>
    </font>
    <font>
      <b/>
      <sz val="12"/>
      <color rgb="FFFF0000"/>
      <name val="ＭＳ Ｐ明朝"/>
      <family val="1"/>
      <charset val="128"/>
    </font>
    <font>
      <sz val="9"/>
      <name val="ＭＳ Ｐ明朝"/>
      <family val="1"/>
      <charset val="128"/>
    </font>
    <font>
      <sz val="11"/>
      <color theme="3" tint="0.39997558519241921"/>
      <name val="ＭＳ Ｐゴシック"/>
      <family val="3"/>
      <charset val="128"/>
      <scheme val="minor"/>
    </font>
    <font>
      <sz val="11"/>
      <color theme="3" tint="0.59999389629810485"/>
      <name val="Century"/>
      <family val="1"/>
    </font>
    <font>
      <sz val="8"/>
      <name val="ＭＳ Ｐ明朝"/>
      <family val="1"/>
      <charset val="128"/>
    </font>
    <font>
      <b/>
      <sz val="14"/>
      <name val="ＭＳ ゴシック"/>
      <family val="3"/>
      <charset val="128"/>
    </font>
    <font>
      <b/>
      <sz val="11"/>
      <color indexed="12"/>
      <name val="ＭＳ Ｐゴシック"/>
      <family val="3"/>
      <charset val="128"/>
    </font>
    <font>
      <b/>
      <sz val="8"/>
      <color indexed="12"/>
      <name val="ＭＳ Ｐゴシック"/>
      <family val="3"/>
      <charset val="128"/>
    </font>
    <font>
      <b/>
      <sz val="11"/>
      <color indexed="10"/>
      <name val="ＭＳ Ｐゴシック"/>
      <family val="3"/>
      <charset val="128"/>
    </font>
    <font>
      <sz val="6"/>
      <color indexed="12"/>
      <name val="ＭＳ Ｐゴシック"/>
      <family val="3"/>
      <charset val="128"/>
    </font>
    <font>
      <b/>
      <sz val="9"/>
      <color indexed="12"/>
      <name val="ＭＳ Ｐゴシック"/>
      <family val="3"/>
      <charset val="128"/>
    </font>
    <font>
      <sz val="10"/>
      <color rgb="FFFF0000"/>
      <name val="ＭＳ Ｐゴシック"/>
      <family val="3"/>
      <charset val="128"/>
      <scheme val="minor"/>
    </font>
    <font>
      <sz val="11"/>
      <color indexed="10"/>
      <name val="ＭＳ ゴシック"/>
      <family val="3"/>
      <charset val="128"/>
    </font>
    <font>
      <sz val="8"/>
      <color rgb="FFFF0000"/>
      <name val="ＭＳ Ｐゴシック"/>
      <family val="3"/>
      <charset val="128"/>
      <scheme val="minor"/>
    </font>
    <font>
      <sz val="8"/>
      <color indexed="10"/>
      <name val="ＭＳ ゴシック"/>
      <family val="3"/>
      <charset val="128"/>
    </font>
    <font>
      <sz val="8"/>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font>
    <font>
      <sz val="20"/>
      <color theme="1"/>
      <name val="ＭＳ Ｐゴシック"/>
      <family val="3"/>
      <charset val="128"/>
      <scheme val="minor"/>
    </font>
    <font>
      <b/>
      <sz val="18"/>
      <color rgb="FFFF0000"/>
      <name val="HGS創英角ﾎﾟｯﾌﾟ体"/>
      <family val="3"/>
      <charset val="128"/>
    </font>
    <font>
      <sz val="20"/>
      <color rgb="FFFF0000"/>
      <name val="ＭＳ Ｐゴシック"/>
      <family val="3"/>
      <charset val="128"/>
      <scheme val="minor"/>
    </font>
    <font>
      <sz val="24"/>
      <color theme="1"/>
      <name val="ＭＳ Ｐゴシック"/>
      <family val="2"/>
      <charset val="128"/>
    </font>
    <font>
      <sz val="12"/>
      <color theme="0"/>
      <name val="ＭＳ Ｐゴシック"/>
      <family val="3"/>
      <charset val="128"/>
    </font>
    <font>
      <sz val="24"/>
      <color theme="1"/>
      <name val="Century"/>
      <family val="1"/>
    </font>
    <font>
      <sz val="12"/>
      <color theme="0"/>
      <name val="Century"/>
      <family val="1"/>
    </font>
    <font>
      <sz val="14"/>
      <color theme="1"/>
      <name val="ＭＳ Ｐ明朝"/>
      <family val="1"/>
      <charset val="128"/>
    </font>
    <font>
      <b/>
      <sz val="14"/>
      <color theme="1"/>
      <name val="ＭＳ Ｐ明朝"/>
      <family val="1"/>
      <charset val="128"/>
    </font>
    <font>
      <sz val="14"/>
      <color theme="1"/>
      <name val="Century"/>
      <family val="1"/>
    </font>
    <font>
      <b/>
      <sz val="9"/>
      <color theme="1"/>
      <name val="ＭＳ Ｐ明朝"/>
      <family val="1"/>
      <charset val="128"/>
    </font>
    <font>
      <b/>
      <sz val="9"/>
      <color theme="1"/>
      <name val="Century"/>
      <family val="1"/>
    </font>
    <font>
      <b/>
      <sz val="10"/>
      <color theme="1"/>
      <name val="ＭＳ Ｐ明朝"/>
      <family val="1"/>
      <charset val="128"/>
    </font>
    <font>
      <b/>
      <sz val="10"/>
      <color theme="1"/>
      <name val="Century"/>
      <family val="1"/>
    </font>
    <font>
      <b/>
      <sz val="12"/>
      <name val="ＭＳ Ｐ明朝"/>
      <family val="1"/>
      <charset val="128"/>
    </font>
    <font>
      <sz val="14"/>
      <color theme="3" tint="0.79998168889431442"/>
      <name val="ＭＳ Ｐゴシック"/>
      <family val="3"/>
      <charset val="128"/>
      <scheme val="minor"/>
    </font>
    <font>
      <sz val="11"/>
      <color theme="0"/>
      <name val="Century"/>
      <family val="1"/>
    </font>
    <font>
      <sz val="14"/>
      <color theme="0"/>
      <name val="Century"/>
      <family val="1"/>
    </font>
    <font>
      <sz val="11"/>
      <color theme="0"/>
      <name val="ＭＳ Ｐ明朝"/>
      <family val="1"/>
      <charset val="128"/>
    </font>
    <font>
      <sz val="11"/>
      <color theme="0"/>
      <name val="ＭＳ Ｐゴシック"/>
      <family val="3"/>
      <charset val="128"/>
      <scheme val="minor"/>
    </font>
    <font>
      <b/>
      <sz val="14"/>
      <color theme="1"/>
      <name val="Century"/>
      <family val="1"/>
    </font>
    <font>
      <b/>
      <sz val="14"/>
      <color theme="0"/>
      <name val="Century"/>
      <family val="1"/>
    </font>
    <font>
      <b/>
      <sz val="12"/>
      <color theme="4" tint="-0.249977111117893"/>
      <name val="ＭＳ Ｐゴシック"/>
      <family val="3"/>
      <charset val="128"/>
      <scheme val="minor"/>
    </font>
    <font>
      <b/>
      <sz val="11"/>
      <color theme="4" tint="-0.249977111117893"/>
      <name val="ＭＳ Ｐゴシック"/>
      <family val="3"/>
      <charset val="128"/>
      <scheme val="minor"/>
    </font>
    <font>
      <sz val="11"/>
      <color theme="4" tint="-0.249977111117893"/>
      <name val="Century"/>
      <family val="1"/>
    </font>
    <font>
      <sz val="12"/>
      <color theme="4" tint="-0.249977111117893"/>
      <name val="Century"/>
      <family val="1"/>
    </font>
    <font>
      <b/>
      <sz val="11"/>
      <color theme="4" tint="-0.249977111117893"/>
      <name val="Century"/>
      <family val="1"/>
    </font>
    <font>
      <b/>
      <sz val="24"/>
      <color rgb="FFFF0000"/>
      <name val="ＭＳ Ｐゴシック"/>
      <family val="3"/>
      <charset val="128"/>
      <scheme val="minor"/>
    </font>
    <font>
      <sz val="24"/>
      <color theme="1"/>
      <name val="ＭＳ Ｐゴシック"/>
      <family val="3"/>
      <charset val="128"/>
      <scheme val="minor"/>
    </font>
  </fonts>
  <fills count="19">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3" tint="0.59999389629810485"/>
        <bgColor indexed="64"/>
      </patternFill>
    </fill>
    <fill>
      <patternFill patternType="solid">
        <fgColor indexed="13"/>
        <bgColor indexed="64"/>
      </patternFill>
    </fill>
    <fill>
      <patternFill patternType="solid">
        <fgColor rgb="FF00B0F0"/>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0"/>
        <bgColor indexed="64"/>
      </patternFill>
    </fill>
    <fill>
      <patternFill patternType="solid">
        <fgColor rgb="FFFF99CC"/>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0070C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7999816888943144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tted">
        <color indexed="64"/>
      </left>
      <right style="dotted">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style="medium">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4">
    <xf numFmtId="0" fontId="0" fillId="0" borderId="0">
      <alignment vertical="center"/>
    </xf>
    <xf numFmtId="38" fontId="7" fillId="0" borderId="0" applyFont="0" applyFill="0" applyBorder="0" applyAlignment="0" applyProtection="0">
      <alignment vertical="center"/>
    </xf>
    <xf numFmtId="0" fontId="8" fillId="0" borderId="0"/>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8" fillId="0" borderId="0">
      <alignment vertical="center"/>
    </xf>
    <xf numFmtId="0" fontId="3" fillId="0" borderId="0">
      <alignment vertical="center"/>
    </xf>
    <xf numFmtId="0" fontId="8" fillId="0" borderId="0"/>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53" fillId="0" borderId="0">
      <alignment vertical="center"/>
    </xf>
    <xf numFmtId="38" fontId="53" fillId="0" borderId="0" applyFont="0" applyFill="0" applyBorder="0" applyAlignment="0" applyProtection="0">
      <alignment vertical="center"/>
    </xf>
  </cellStyleXfs>
  <cellXfs count="773">
    <xf numFmtId="0" fontId="0" fillId="0" borderId="0" xfId="0">
      <alignment vertical="center"/>
    </xf>
    <xf numFmtId="0" fontId="0" fillId="0" borderId="0" xfId="0" applyBorder="1">
      <alignment vertical="center"/>
    </xf>
    <xf numFmtId="0" fontId="9" fillId="2" borderId="0" xfId="2"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0" fontId="0" fillId="0" borderId="0" xfId="0" applyFill="1" applyBorder="1">
      <alignment vertical="center"/>
    </xf>
    <xf numFmtId="38" fontId="13" fillId="0" borderId="0" xfId="1" applyFont="1">
      <alignment vertical="center"/>
    </xf>
    <xf numFmtId="38" fontId="13" fillId="0" borderId="0" xfId="1" applyFont="1" applyAlignment="1">
      <alignment horizontal="center" vertical="center"/>
    </xf>
    <xf numFmtId="38" fontId="13" fillId="0" borderId="1" xfId="1" applyFont="1" applyBorder="1">
      <alignment vertical="center"/>
    </xf>
    <xf numFmtId="38" fontId="13" fillId="0" borderId="1" xfId="1" applyFont="1" applyFill="1" applyBorder="1">
      <alignment vertical="center"/>
    </xf>
    <xf numFmtId="38" fontId="13" fillId="0" borderId="0" xfId="1" applyFont="1" applyBorder="1">
      <alignment vertical="center"/>
    </xf>
    <xf numFmtId="38" fontId="16" fillId="0" borderId="0" xfId="1" applyFont="1" applyFill="1" applyBorder="1" applyAlignment="1">
      <alignment horizontal="right" vertical="center"/>
    </xf>
    <xf numFmtId="38" fontId="13" fillId="0" borderId="0" xfId="1" applyFont="1" applyBorder="1" applyAlignment="1">
      <alignment horizontal="center" vertical="center"/>
    </xf>
    <xf numFmtId="38" fontId="16" fillId="0" borderId="0" xfId="1" applyFont="1" applyFill="1" applyBorder="1" applyAlignment="1">
      <alignment horizontal="center" vertical="center"/>
    </xf>
    <xf numFmtId="38" fontId="16" fillId="2" borderId="0" xfId="1" applyFont="1" applyFill="1" applyBorder="1" applyAlignment="1">
      <alignment horizontal="center" vertical="center"/>
    </xf>
    <xf numFmtId="38" fontId="13" fillId="0" borderId="2" xfId="1" applyFont="1" applyBorder="1">
      <alignment vertical="center"/>
    </xf>
    <xf numFmtId="38" fontId="13" fillId="0" borderId="9" xfId="1" applyFont="1" applyBorder="1">
      <alignment vertical="center"/>
    </xf>
    <xf numFmtId="38" fontId="13" fillId="0" borderId="8" xfId="1" applyFont="1" applyBorder="1">
      <alignment vertical="center"/>
    </xf>
    <xf numFmtId="0" fontId="20" fillId="0" borderId="0" xfId="4" applyFont="1">
      <alignment vertical="center"/>
    </xf>
    <xf numFmtId="0" fontId="21" fillId="0" borderId="0" xfId="4" applyFont="1" applyAlignment="1">
      <alignment horizontal="center" vertical="center"/>
    </xf>
    <xf numFmtId="0" fontId="20" fillId="0" borderId="1" xfId="4" applyFont="1" applyBorder="1">
      <alignment vertical="center"/>
    </xf>
    <xf numFmtId="38" fontId="20" fillId="0" borderId="0" xfId="5" applyFont="1">
      <alignment vertical="center"/>
    </xf>
    <xf numFmtId="0" fontId="20" fillId="0" borderId="0" xfId="4" applyFont="1" applyAlignment="1">
      <alignment horizontal="center" vertical="center"/>
    </xf>
    <xf numFmtId="176" fontId="20" fillId="0" borderId="1" xfId="4" applyNumberFormat="1" applyFont="1" applyBorder="1" applyAlignment="1">
      <alignment horizontal="center" vertical="center"/>
    </xf>
    <xf numFmtId="176" fontId="20" fillId="0" borderId="1" xfId="4" applyNumberFormat="1" applyFont="1" applyBorder="1">
      <alignment vertical="center"/>
    </xf>
    <xf numFmtId="176" fontId="20" fillId="0" borderId="0" xfId="4" applyNumberFormat="1" applyFont="1">
      <alignment vertical="center"/>
    </xf>
    <xf numFmtId="176" fontId="20" fillId="0" borderId="0" xfId="4" applyNumberFormat="1" applyFont="1" applyAlignment="1">
      <alignment horizontal="center" vertical="center"/>
    </xf>
    <xf numFmtId="0" fontId="35" fillId="0" borderId="0" xfId="4" applyFont="1">
      <alignment vertical="center"/>
    </xf>
    <xf numFmtId="176" fontId="20" fillId="0" borderId="1" xfId="4" applyNumberFormat="1" applyFont="1" applyBorder="1" applyAlignment="1">
      <alignment horizontal="right" vertical="center"/>
    </xf>
    <xf numFmtId="38" fontId="35" fillId="0" borderId="0" xfId="5" applyFont="1" applyAlignment="1">
      <alignment horizontal="right" vertical="center"/>
    </xf>
    <xf numFmtId="38" fontId="40" fillId="0" borderId="0" xfId="1" applyFont="1">
      <alignment vertical="center"/>
    </xf>
    <xf numFmtId="176" fontId="20" fillId="0" borderId="1" xfId="4" applyNumberFormat="1" applyFont="1" applyBorder="1" applyAlignment="1">
      <alignment horizontal="center" vertical="center" shrinkToFit="1"/>
    </xf>
    <xf numFmtId="176" fontId="20" fillId="0" borderId="1" xfId="4" applyNumberFormat="1" applyFont="1" applyBorder="1" applyAlignment="1">
      <alignment horizontal="right" vertical="center" shrinkToFit="1"/>
    </xf>
    <xf numFmtId="0" fontId="33" fillId="0" borderId="1" xfId="6" applyFont="1" applyFill="1" applyBorder="1" applyAlignment="1">
      <alignment horizontal="center" vertical="center" wrapText="1"/>
    </xf>
    <xf numFmtId="0" fontId="33" fillId="0" borderId="1" xfId="6" applyFont="1" applyBorder="1" applyAlignment="1">
      <alignment horizontal="center" vertical="center"/>
    </xf>
    <xf numFmtId="38" fontId="36" fillId="0" borderId="1" xfId="5" applyFont="1" applyBorder="1" applyAlignment="1">
      <alignment horizontal="center" vertical="center" wrapText="1"/>
    </xf>
    <xf numFmtId="38" fontId="33" fillId="0" borderId="1" xfId="5" applyFont="1" applyBorder="1" applyAlignment="1">
      <alignment horizontal="center" vertical="center" wrapText="1"/>
    </xf>
    <xf numFmtId="0" fontId="47" fillId="0" borderId="0" xfId="6" applyFont="1">
      <alignment vertical="center"/>
    </xf>
    <xf numFmtId="0" fontId="33" fillId="0" borderId="0" xfId="6" applyFont="1" applyBorder="1" applyAlignment="1">
      <alignment horizontal="center" vertical="center"/>
    </xf>
    <xf numFmtId="0" fontId="47" fillId="0" borderId="0" xfId="6" applyFont="1" applyBorder="1">
      <alignment vertical="center"/>
    </xf>
    <xf numFmtId="38" fontId="49" fillId="0" borderId="1" xfId="6" applyNumberFormat="1" applyFont="1" applyBorder="1" applyAlignment="1">
      <alignment horizontal="left" vertical="center" wrapText="1"/>
    </xf>
    <xf numFmtId="0" fontId="31" fillId="0" borderId="1" xfId="6" applyFont="1" applyBorder="1" applyAlignment="1">
      <alignment horizontal="center" vertical="center" wrapText="1"/>
    </xf>
    <xf numFmtId="0" fontId="31" fillId="0" borderId="2" xfId="6" applyFont="1" applyBorder="1" applyAlignment="1">
      <alignment horizontal="center" vertical="center" wrapText="1"/>
    </xf>
    <xf numFmtId="0" fontId="36" fillId="0" borderId="0" xfId="6" applyFont="1" applyAlignment="1">
      <alignment horizontal="left" vertical="top"/>
    </xf>
    <xf numFmtId="0" fontId="36" fillId="0" borderId="32" xfId="6" applyFont="1" applyBorder="1" applyAlignment="1">
      <alignment horizontal="left" vertical="top"/>
    </xf>
    <xf numFmtId="38" fontId="47" fillId="0" borderId="0" xfId="1" applyFont="1">
      <alignment vertical="center"/>
    </xf>
    <xf numFmtId="38" fontId="33" fillId="0" borderId="0" xfId="1" applyFont="1" applyBorder="1" applyAlignment="1">
      <alignment horizontal="center" vertical="center"/>
    </xf>
    <xf numFmtId="38" fontId="49" fillId="0" borderId="1" xfId="1" applyFont="1" applyFill="1" applyBorder="1" applyAlignment="1">
      <alignment horizontal="right" vertical="center"/>
    </xf>
    <xf numFmtId="38" fontId="36" fillId="0" borderId="0" xfId="1" applyFont="1" applyAlignment="1">
      <alignment horizontal="left" vertical="top"/>
    </xf>
    <xf numFmtId="38" fontId="31" fillId="0" borderId="2" xfId="1" applyFont="1" applyBorder="1" applyAlignment="1">
      <alignment horizontal="center" vertical="center" wrapText="1"/>
    </xf>
    <xf numFmtId="38" fontId="47" fillId="0" borderId="15" xfId="1" applyFont="1" applyBorder="1" applyAlignment="1">
      <alignment horizontal="center" vertical="center"/>
    </xf>
    <xf numFmtId="0" fontId="51" fillId="0" borderId="0" xfId="6" applyFont="1">
      <alignment vertical="center"/>
    </xf>
    <xf numFmtId="38" fontId="33" fillId="0" borderId="0" xfId="1" applyFont="1" applyBorder="1" applyAlignment="1">
      <alignment horizontal="right" vertical="center"/>
    </xf>
    <xf numFmtId="0" fontId="47" fillId="0" borderId="1" xfId="6" applyFont="1" applyFill="1" applyBorder="1" applyAlignment="1">
      <alignment horizontal="center" vertical="center"/>
    </xf>
    <xf numFmtId="0" fontId="31" fillId="0" borderId="15" xfId="6" applyFont="1" applyBorder="1" applyAlignment="1">
      <alignment horizontal="center" vertical="center" wrapText="1"/>
    </xf>
    <xf numFmtId="38" fontId="33" fillId="0" borderId="15" xfId="1" applyFont="1" applyFill="1" applyBorder="1" applyAlignment="1">
      <alignment horizontal="right" vertical="center"/>
    </xf>
    <xf numFmtId="0" fontId="51" fillId="0" borderId="0" xfId="6" applyFont="1" applyBorder="1">
      <alignment vertical="center"/>
    </xf>
    <xf numFmtId="38" fontId="51" fillId="0" borderId="0" xfId="1" applyFont="1">
      <alignment vertical="center"/>
    </xf>
    <xf numFmtId="38" fontId="19" fillId="0" borderId="1" xfId="1" applyFont="1" applyBorder="1" applyAlignment="1">
      <alignment vertical="center" shrinkToFit="1"/>
    </xf>
    <xf numFmtId="0" fontId="49" fillId="0" borderId="1" xfId="6" applyFont="1" applyFill="1" applyBorder="1" applyAlignment="1">
      <alignment horizontal="center" vertical="center"/>
    </xf>
    <xf numFmtId="38" fontId="49" fillId="5" borderId="1" xfId="1" applyFont="1" applyFill="1" applyBorder="1" applyAlignment="1">
      <alignment horizontal="center" vertical="center" wrapText="1"/>
    </xf>
    <xf numFmtId="0" fontId="49" fillId="0" borderId="1" xfId="6" applyFont="1" applyBorder="1" applyAlignment="1">
      <alignment horizontal="center" vertical="center"/>
    </xf>
    <xf numFmtId="38" fontId="13" fillId="0" borderId="0" xfId="1" applyFont="1" applyFill="1" applyBorder="1">
      <alignment vertical="center"/>
    </xf>
    <xf numFmtId="0" fontId="20" fillId="0" borderId="0" xfId="7" applyFont="1" applyAlignment="1">
      <alignment horizontal="center" vertical="center"/>
    </xf>
    <xf numFmtId="0" fontId="24" fillId="0" borderId="0" xfId="7" applyFont="1" applyBorder="1" applyAlignment="1">
      <alignment vertical="center"/>
    </xf>
    <xf numFmtId="0" fontId="28" fillId="0" borderId="0" xfId="7" applyFont="1" applyBorder="1">
      <alignment vertical="center"/>
    </xf>
    <xf numFmtId="0" fontId="20" fillId="0" borderId="0" xfId="7" applyFont="1" applyBorder="1">
      <alignment vertical="center"/>
    </xf>
    <xf numFmtId="0" fontId="20" fillId="0" borderId="0" xfId="7" applyFont="1" applyBorder="1" applyAlignment="1">
      <alignment vertical="center"/>
    </xf>
    <xf numFmtId="0" fontId="13" fillId="0" borderId="0" xfId="7" applyFont="1" applyBorder="1" applyAlignment="1">
      <alignment vertical="top"/>
    </xf>
    <xf numFmtId="0" fontId="20" fillId="0" borderId="0" xfId="7" applyFont="1">
      <alignment vertical="center"/>
    </xf>
    <xf numFmtId="0" fontId="19" fillId="0" borderId="0" xfId="7" applyFont="1" applyBorder="1" applyAlignment="1">
      <alignment horizontal="center" vertical="center"/>
    </xf>
    <xf numFmtId="0" fontId="24" fillId="0" borderId="0" xfId="7" applyFont="1" applyAlignment="1">
      <alignment vertical="center"/>
    </xf>
    <xf numFmtId="0" fontId="24" fillId="0" borderId="0" xfId="7" applyFont="1">
      <alignment vertical="center"/>
    </xf>
    <xf numFmtId="0" fontId="18" fillId="0" borderId="0" xfId="7" applyFont="1" applyBorder="1">
      <alignment vertical="center"/>
    </xf>
    <xf numFmtId="0" fontId="20" fillId="0" borderId="0" xfId="7" applyFont="1" applyFill="1" applyBorder="1" applyAlignment="1">
      <alignment horizontal="center" vertical="center"/>
    </xf>
    <xf numFmtId="0" fontId="35" fillId="0" borderId="0" xfId="7" applyFont="1" applyFill="1" applyBorder="1" applyAlignment="1">
      <alignment horizontal="left" vertical="center"/>
    </xf>
    <xf numFmtId="0" fontId="18" fillId="0" borderId="0" xfId="7" applyFont="1" applyFill="1" applyBorder="1" applyAlignment="1">
      <alignment vertical="center"/>
    </xf>
    <xf numFmtId="0" fontId="35" fillId="0" borderId="0" xfId="7" applyFont="1" applyFill="1" applyBorder="1" applyAlignment="1">
      <alignment horizontal="center" vertical="center"/>
    </xf>
    <xf numFmtId="0" fontId="24" fillId="0" borderId="0" xfId="7" applyFont="1" applyFill="1" applyBorder="1" applyAlignment="1">
      <alignment horizontal="center" vertical="center"/>
    </xf>
    <xf numFmtId="0" fontId="24" fillId="0" borderId="0" xfId="7" applyFont="1" applyFill="1" applyBorder="1" applyAlignment="1">
      <alignment vertical="center"/>
    </xf>
    <xf numFmtId="0" fontId="24" fillId="0" borderId="1" xfId="7" applyFont="1" applyBorder="1" applyAlignment="1">
      <alignment horizontal="center" vertical="center"/>
    </xf>
    <xf numFmtId="0" fontId="28" fillId="0" borderId="0" xfId="7" applyFont="1" applyBorder="1" applyAlignment="1">
      <alignment vertical="center"/>
    </xf>
    <xf numFmtId="0" fontId="13" fillId="0" borderId="0" xfId="7" applyFont="1" applyBorder="1" applyAlignment="1">
      <alignment horizontal="left" vertical="center"/>
    </xf>
    <xf numFmtId="0" fontId="49" fillId="0" borderId="0" xfId="8" applyFont="1" applyBorder="1" applyAlignment="1">
      <alignment vertical="center"/>
    </xf>
    <xf numFmtId="0" fontId="36" fillId="0" borderId="0" xfId="8" applyFont="1" applyBorder="1" applyAlignment="1">
      <alignment vertical="center"/>
    </xf>
    <xf numFmtId="0" fontId="47" fillId="0" borderId="0" xfId="6" applyFont="1" applyBorder="1" applyAlignment="1">
      <alignment vertical="top" wrapText="1"/>
    </xf>
    <xf numFmtId="0" fontId="24" fillId="0" borderId="20" xfId="7" applyFont="1" applyBorder="1" applyAlignment="1">
      <alignment horizontal="center" vertical="center"/>
    </xf>
    <xf numFmtId="0" fontId="13" fillId="0" borderId="0" xfId="7" applyFont="1" applyBorder="1" applyAlignment="1">
      <alignment vertical="center"/>
    </xf>
    <xf numFmtId="0" fontId="14" fillId="0" borderId="36" xfId="7" applyFont="1" applyBorder="1" applyAlignment="1">
      <alignment horizontal="left" vertical="center"/>
    </xf>
    <xf numFmtId="0" fontId="20" fillId="0" borderId="0" xfId="7" applyFont="1" applyAlignment="1">
      <alignment vertical="center"/>
    </xf>
    <xf numFmtId="0" fontId="36" fillId="0" borderId="0" xfId="8" applyFont="1" applyBorder="1" applyAlignment="1">
      <alignment vertical="center" shrinkToFit="1"/>
    </xf>
    <xf numFmtId="0" fontId="24" fillId="0" borderId="39" xfId="7" applyFont="1" applyBorder="1" applyAlignment="1">
      <alignment horizontal="center" vertical="center"/>
    </xf>
    <xf numFmtId="0" fontId="24" fillId="0" borderId="8" xfId="7" applyFont="1" applyBorder="1" applyAlignment="1">
      <alignment horizontal="center" vertical="center"/>
    </xf>
    <xf numFmtId="0" fontId="24" fillId="0" borderId="16" xfId="7" applyFont="1" applyBorder="1" applyAlignment="1">
      <alignment horizontal="center" vertical="center"/>
    </xf>
    <xf numFmtId="0" fontId="24" fillId="0" borderId="42" xfId="7" applyFont="1" applyBorder="1" applyAlignment="1">
      <alignment horizontal="center" vertical="center"/>
    </xf>
    <xf numFmtId="0" fontId="24" fillId="0" borderId="43" xfId="7" applyFont="1" applyBorder="1" applyAlignment="1">
      <alignment horizontal="center" vertical="center"/>
    </xf>
    <xf numFmtId="0" fontId="22" fillId="0" borderId="2" xfId="7" applyFont="1" applyBorder="1" applyAlignment="1">
      <alignment horizontal="center" vertical="center"/>
    </xf>
    <xf numFmtId="0" fontId="24" fillId="0" borderId="3" xfId="7" applyFont="1" applyBorder="1" applyAlignment="1">
      <alignment vertical="center"/>
    </xf>
    <xf numFmtId="0" fontId="24" fillId="0" borderId="15" xfId="7" applyFont="1" applyBorder="1" applyAlignment="1">
      <alignment horizontal="center" vertical="center"/>
    </xf>
    <xf numFmtId="0" fontId="24" fillId="0" borderId="25" xfId="7" applyFont="1" applyBorder="1" applyAlignment="1">
      <alignment vertical="center"/>
    </xf>
    <xf numFmtId="0" fontId="24" fillId="0" borderId="4" xfId="7" applyFont="1" applyBorder="1">
      <alignment vertical="center"/>
    </xf>
    <xf numFmtId="0" fontId="22" fillId="0" borderId="3" xfId="7" applyFont="1" applyBorder="1" applyAlignment="1">
      <alignment vertical="center"/>
    </xf>
    <xf numFmtId="0" fontId="28" fillId="0" borderId="0" xfId="7" applyFont="1" applyBorder="1" applyAlignment="1">
      <alignment vertical="top"/>
    </xf>
    <xf numFmtId="0" fontId="19" fillId="0" borderId="1" xfId="7" applyFont="1" applyBorder="1" applyAlignment="1">
      <alignment horizontal="center" vertical="center"/>
    </xf>
    <xf numFmtId="0" fontId="22" fillId="0" borderId="4" xfId="7" applyFont="1" applyBorder="1" applyAlignment="1">
      <alignment vertical="center"/>
    </xf>
    <xf numFmtId="178" fontId="20" fillId="0" borderId="0" xfId="7" applyNumberFormat="1" applyFont="1" applyBorder="1">
      <alignment vertical="center"/>
    </xf>
    <xf numFmtId="0" fontId="54" fillId="0" borderId="37" xfId="7" applyFont="1" applyBorder="1" applyAlignment="1">
      <alignment horizontal="left" vertical="center"/>
    </xf>
    <xf numFmtId="0" fontId="54" fillId="0" borderId="37" xfId="7" applyFont="1" applyBorder="1">
      <alignment vertical="center"/>
    </xf>
    <xf numFmtId="0" fontId="23" fillId="0" borderId="38" xfId="7" applyFont="1" applyBorder="1" applyAlignment="1">
      <alignment horizontal="left" vertical="center"/>
    </xf>
    <xf numFmtId="0" fontId="14" fillId="0" borderId="0" xfId="7" applyFont="1" applyBorder="1">
      <alignment vertical="center"/>
    </xf>
    <xf numFmtId="0" fontId="14" fillId="0" borderId="0" xfId="7" applyFont="1" applyBorder="1" applyAlignment="1">
      <alignment vertical="center"/>
    </xf>
    <xf numFmtId="0" fontId="14" fillId="0" borderId="0" xfId="7" applyFont="1" applyBorder="1" applyAlignment="1">
      <alignment vertical="top"/>
    </xf>
    <xf numFmtId="0" fontId="23" fillId="0" borderId="45" xfId="7" applyFont="1" applyBorder="1" applyAlignment="1">
      <alignment horizontal="center" vertical="center" wrapText="1"/>
    </xf>
    <xf numFmtId="0" fontId="54" fillId="0" borderId="0" xfId="7" applyFont="1" applyBorder="1" applyAlignment="1">
      <alignment horizontal="right" vertical="center" wrapText="1"/>
    </xf>
    <xf numFmtId="0" fontId="54" fillId="0" borderId="0" xfId="7" applyFont="1" applyBorder="1" applyAlignment="1">
      <alignment horizontal="center" vertical="center" wrapText="1"/>
    </xf>
    <xf numFmtId="0" fontId="54" fillId="0" borderId="0" xfId="7" applyFont="1" applyBorder="1" applyAlignment="1">
      <alignment horizontal="left" vertical="center" wrapText="1"/>
    </xf>
    <xf numFmtId="0" fontId="23" fillId="0" borderId="46" xfId="7" applyFont="1" applyBorder="1" applyAlignment="1">
      <alignment horizontal="left" vertical="center" wrapText="1"/>
    </xf>
    <xf numFmtId="0" fontId="22" fillId="0" borderId="45" xfId="7" applyFont="1" applyBorder="1" applyAlignment="1">
      <alignment horizontal="center" vertical="center" wrapText="1"/>
    </xf>
    <xf numFmtId="0" fontId="54" fillId="3" borderId="0" xfId="7" applyFont="1" applyFill="1" applyBorder="1" applyAlignment="1" applyProtection="1">
      <alignment horizontal="center" vertical="center" wrapText="1"/>
      <protection locked="0"/>
    </xf>
    <xf numFmtId="0" fontId="55" fillId="0" borderId="0" xfId="7" applyFont="1" applyBorder="1" applyAlignment="1" applyProtection="1">
      <alignment horizontal="left" vertical="center" wrapText="1"/>
      <protection locked="0"/>
    </xf>
    <xf numFmtId="0" fontId="20" fillId="0" borderId="46" xfId="7" applyFont="1" applyFill="1" applyBorder="1" applyAlignment="1">
      <alignment vertical="center"/>
    </xf>
    <xf numFmtId="0" fontId="53" fillId="0" borderId="0" xfId="7" applyFont="1" applyBorder="1" applyAlignment="1" applyProtection="1">
      <alignment horizontal="center" vertical="center" wrapText="1"/>
      <protection locked="0"/>
    </xf>
    <xf numFmtId="0" fontId="57" fillId="0" borderId="0" xfId="7" applyFont="1" applyBorder="1" applyAlignment="1" applyProtection="1">
      <alignment horizontal="left" vertical="center"/>
      <protection locked="0"/>
    </xf>
    <xf numFmtId="0" fontId="57" fillId="0" borderId="0" xfId="7" applyFont="1" applyBorder="1" applyProtection="1">
      <alignment vertical="center"/>
      <protection locked="0"/>
    </xf>
    <xf numFmtId="0" fontId="22" fillId="0" borderId="46" xfId="7" applyFont="1" applyBorder="1" applyAlignment="1">
      <alignment horizontal="left" vertical="center" wrapText="1"/>
    </xf>
    <xf numFmtId="0" fontId="22" fillId="0" borderId="0" xfId="7" applyFont="1" applyBorder="1" applyAlignment="1">
      <alignment horizontal="center" vertical="center"/>
    </xf>
    <xf numFmtId="0" fontId="22" fillId="0" borderId="0" xfId="7" applyFont="1" applyBorder="1" applyAlignment="1">
      <alignment horizontal="left" vertical="center"/>
    </xf>
    <xf numFmtId="0" fontId="43" fillId="0" borderId="0" xfId="6" applyFont="1" applyBorder="1" applyAlignment="1">
      <alignment horizontal="center" vertical="center"/>
    </xf>
    <xf numFmtId="0" fontId="22" fillId="0" borderId="0" xfId="7" applyFont="1" applyBorder="1" applyAlignment="1">
      <alignment vertical="center"/>
    </xf>
    <xf numFmtId="0" fontId="24" fillId="0" borderId="0" xfId="7" applyFont="1" applyBorder="1" applyAlignment="1">
      <alignment horizontal="center" vertical="center"/>
    </xf>
    <xf numFmtId="0" fontId="24" fillId="0" borderId="0" xfId="7" applyFont="1" applyBorder="1">
      <alignment vertical="center"/>
    </xf>
    <xf numFmtId="38" fontId="24" fillId="0" borderId="37" xfId="1" applyFont="1" applyBorder="1" applyAlignment="1">
      <alignment vertical="center"/>
    </xf>
    <xf numFmtId="38" fontId="13" fillId="0" borderId="37" xfId="1" applyFont="1" applyBorder="1" applyAlignment="1">
      <alignment vertical="center"/>
    </xf>
    <xf numFmtId="38" fontId="24" fillId="0" borderId="38" xfId="1" applyFont="1" applyBorder="1">
      <alignment vertical="center"/>
    </xf>
    <xf numFmtId="38" fontId="24" fillId="0" borderId="34" xfId="1" applyFont="1" applyBorder="1" applyAlignment="1">
      <alignment vertical="center"/>
    </xf>
    <xf numFmtId="38" fontId="13" fillId="0" borderId="34" xfId="1" applyFont="1" applyBorder="1" applyAlignment="1">
      <alignment vertical="center"/>
    </xf>
    <xf numFmtId="38" fontId="24" fillId="0" borderId="40" xfId="1" applyFont="1" applyBorder="1">
      <alignment vertical="center"/>
    </xf>
    <xf numFmtId="38" fontId="24" fillId="0" borderId="41" xfId="1" applyFont="1" applyBorder="1" applyAlignment="1" applyProtection="1">
      <alignment vertical="center"/>
      <protection hidden="1"/>
    </xf>
    <xf numFmtId="38" fontId="24" fillId="0" borderId="44" xfId="1" applyFont="1" applyBorder="1" applyAlignment="1" applyProtection="1">
      <alignment vertical="center"/>
      <protection hidden="1"/>
    </xf>
    <xf numFmtId="38" fontId="24" fillId="0" borderId="3" xfId="1" applyFont="1" applyBorder="1" applyAlignment="1">
      <alignment vertical="center"/>
    </xf>
    <xf numFmtId="38" fontId="24" fillId="0" borderId="25" xfId="1" applyFont="1" applyFill="1" applyBorder="1" applyAlignment="1" applyProtection="1">
      <alignment vertical="center"/>
      <protection locked="0"/>
    </xf>
    <xf numFmtId="38" fontId="24" fillId="0" borderId="25" xfId="1" applyFont="1" applyBorder="1" applyAlignment="1" applyProtection="1">
      <alignment vertical="center"/>
      <protection locked="0"/>
    </xf>
    <xf numFmtId="38" fontId="24" fillId="0" borderId="0" xfId="1" applyFont="1" applyAlignment="1">
      <alignment vertical="center"/>
    </xf>
    <xf numFmtId="38" fontId="22" fillId="0" borderId="25" xfId="1" applyFont="1" applyBorder="1" applyAlignment="1" applyProtection="1">
      <alignment vertical="center"/>
      <protection locked="0"/>
    </xf>
    <xf numFmtId="38" fontId="22" fillId="0" borderId="25" xfId="1" applyFont="1" applyBorder="1" applyAlignment="1" applyProtection="1">
      <alignment horizontal="right" vertical="center"/>
      <protection locked="0"/>
    </xf>
    <xf numFmtId="38" fontId="22" fillId="0" borderId="4" xfId="1" applyFont="1" applyBorder="1" applyProtection="1">
      <alignment vertical="center"/>
      <protection locked="0"/>
    </xf>
    <xf numFmtId="0" fontId="58" fillId="0" borderId="0" xfId="6" applyFont="1" applyAlignment="1">
      <alignment vertical="center"/>
    </xf>
    <xf numFmtId="0" fontId="50" fillId="0" borderId="0" xfId="8" applyFont="1" applyBorder="1" applyAlignment="1">
      <alignment vertical="top"/>
    </xf>
    <xf numFmtId="0" fontId="50" fillId="9" borderId="0" xfId="8" applyFont="1" applyFill="1" applyBorder="1" applyAlignment="1">
      <alignment vertical="top"/>
    </xf>
    <xf numFmtId="0" fontId="46" fillId="0" borderId="0" xfId="0" applyFont="1" applyFill="1" applyBorder="1" applyAlignment="1">
      <alignment vertical="top"/>
    </xf>
    <xf numFmtId="0" fontId="46" fillId="10" borderId="0" xfId="0" applyFont="1" applyFill="1" applyBorder="1" applyAlignment="1">
      <alignment vertical="top"/>
    </xf>
    <xf numFmtId="0" fontId="3" fillId="0" borderId="0" xfId="0" applyFont="1" applyAlignment="1">
      <alignment vertical="center"/>
    </xf>
    <xf numFmtId="38" fontId="13" fillId="0" borderId="0" xfId="1" applyFont="1" applyAlignment="1">
      <alignment horizontal="center" vertical="center" shrinkToFit="1"/>
    </xf>
    <xf numFmtId="38" fontId="13" fillId="0" borderId="0" xfId="1" applyFont="1" applyBorder="1" applyAlignment="1">
      <alignment horizontal="center" vertical="center" shrinkToFit="1"/>
    </xf>
    <xf numFmtId="0" fontId="19" fillId="0" borderId="0" xfId="7" applyFont="1" applyBorder="1" applyAlignment="1">
      <alignment horizontal="left" vertical="center"/>
    </xf>
    <xf numFmtId="0" fontId="54" fillId="0" borderId="0" xfId="7" applyFont="1" applyBorder="1" applyAlignment="1" applyProtection="1">
      <alignment horizontal="center" vertical="center" wrapText="1"/>
      <protection locked="0"/>
    </xf>
    <xf numFmtId="0" fontId="55" fillId="0" borderId="0" xfId="7" applyFont="1" applyBorder="1" applyAlignment="1" applyProtection="1">
      <alignment horizontal="center" vertical="center" wrapText="1"/>
      <protection locked="0"/>
    </xf>
    <xf numFmtId="0" fontId="3" fillId="0" borderId="0" xfId="0" applyFont="1" applyBorder="1" applyAlignment="1">
      <alignment vertical="center"/>
    </xf>
    <xf numFmtId="0" fontId="3" fillId="0" borderId="0" xfId="0" applyFont="1">
      <alignment vertical="center"/>
    </xf>
    <xf numFmtId="49" fontId="59" fillId="0" borderId="0" xfId="0" applyNumberFormat="1" applyFont="1" applyFill="1" applyBorder="1" applyAlignment="1">
      <alignment horizontal="left" vertical="center"/>
    </xf>
    <xf numFmtId="0" fontId="3" fillId="0" borderId="0" xfId="0" applyFont="1" applyBorder="1" applyAlignment="1">
      <alignment horizontal="left" vertical="center"/>
    </xf>
    <xf numFmtId="0" fontId="3" fillId="0" borderId="0" xfId="0" applyFont="1" applyBorder="1">
      <alignment vertical="center"/>
    </xf>
    <xf numFmtId="0" fontId="60" fillId="0" borderId="0" xfId="0" applyFont="1" applyBorder="1" applyAlignment="1">
      <alignment vertical="center" wrapText="1"/>
    </xf>
    <xf numFmtId="0" fontId="60" fillId="0" borderId="0" xfId="0" applyFont="1" applyBorder="1" applyAlignment="1">
      <alignment horizontal="justify" vertical="center" wrapText="1"/>
    </xf>
    <xf numFmtId="0" fontId="61" fillId="0" borderId="0" xfId="0" applyFont="1" applyBorder="1" applyAlignment="1">
      <alignment vertical="center" wrapText="1"/>
    </xf>
    <xf numFmtId="38" fontId="13" fillId="0" borderId="16" xfId="1" applyFont="1" applyBorder="1">
      <alignment vertical="center"/>
    </xf>
    <xf numFmtId="0" fontId="62" fillId="0" borderId="0" xfId="6" applyFont="1">
      <alignment vertical="center"/>
    </xf>
    <xf numFmtId="38" fontId="50" fillId="0" borderId="0" xfId="1" applyFont="1" applyBorder="1" applyAlignment="1">
      <alignment horizontal="right" vertical="center"/>
    </xf>
    <xf numFmtId="0" fontId="49" fillId="6" borderId="1" xfId="6" applyFont="1" applyFill="1" applyBorder="1" applyAlignment="1">
      <alignment horizontal="center" vertical="center" wrapText="1"/>
    </xf>
    <xf numFmtId="0" fontId="63" fillId="0" borderId="0" xfId="6" applyFont="1">
      <alignment vertical="center"/>
    </xf>
    <xf numFmtId="0" fontId="65" fillId="0" borderId="0" xfId="6" applyFont="1">
      <alignment vertical="center"/>
    </xf>
    <xf numFmtId="38" fontId="52" fillId="4" borderId="1" xfId="1" applyFont="1" applyFill="1" applyBorder="1" applyAlignment="1">
      <alignment vertical="center"/>
    </xf>
    <xf numFmtId="0" fontId="57" fillId="0" borderId="0" xfId="4" applyFont="1">
      <alignment vertical="center"/>
    </xf>
    <xf numFmtId="0" fontId="8" fillId="0" borderId="0" xfId="0" applyFont="1">
      <alignment vertical="center"/>
    </xf>
    <xf numFmtId="0" fontId="41" fillId="0" borderId="0" xfId="0" applyFont="1">
      <alignment vertical="center"/>
    </xf>
    <xf numFmtId="0" fontId="8" fillId="0" borderId="0" xfId="0" applyFont="1" applyBorder="1">
      <alignment vertical="center"/>
    </xf>
    <xf numFmtId="0" fontId="37" fillId="5" borderId="0" xfId="0" applyFont="1" applyFill="1" applyBorder="1" applyAlignment="1">
      <alignment vertical="center"/>
    </xf>
    <xf numFmtId="0" fontId="37" fillId="5" borderId="0" xfId="0" applyFont="1" applyFill="1" applyBorder="1" applyAlignment="1">
      <alignment horizontal="left" vertical="center"/>
    </xf>
    <xf numFmtId="0" fontId="37" fillId="3" borderId="0" xfId="0" applyFont="1" applyFill="1" applyBorder="1" applyAlignment="1">
      <alignment vertical="center"/>
    </xf>
    <xf numFmtId="0" fontId="8" fillId="3" borderId="0" xfId="0" applyFont="1" applyFill="1">
      <alignment vertical="center"/>
    </xf>
    <xf numFmtId="0" fontId="14" fillId="0" borderId="0" xfId="4" applyFont="1" applyAlignment="1">
      <alignment vertical="top"/>
    </xf>
    <xf numFmtId="0" fontId="53" fillId="0" borderId="36" xfId="7" applyFont="1" applyBorder="1" applyAlignment="1">
      <alignment vertical="center"/>
    </xf>
    <xf numFmtId="0" fontId="53" fillId="0" borderId="37" xfId="7" applyFont="1" applyBorder="1" applyAlignment="1">
      <alignment vertical="center"/>
    </xf>
    <xf numFmtId="0" fontId="22" fillId="0" borderId="51" xfId="7" applyFont="1" applyBorder="1" applyAlignment="1">
      <alignment horizontal="center" vertical="center" wrapText="1"/>
    </xf>
    <xf numFmtId="0" fontId="22" fillId="0" borderId="47" xfId="7" applyFont="1" applyBorder="1" applyAlignment="1">
      <alignment horizontal="left" vertical="center" wrapText="1"/>
    </xf>
    <xf numFmtId="0" fontId="22" fillId="0" borderId="52" xfId="7" applyFont="1" applyBorder="1" applyAlignment="1">
      <alignment horizontal="left" vertical="center" wrapText="1"/>
    </xf>
    <xf numFmtId="38" fontId="23" fillId="0" borderId="0" xfId="7" applyNumberFormat="1" applyFont="1" applyAlignment="1">
      <alignment horizontal="left" vertical="center"/>
    </xf>
    <xf numFmtId="0" fontId="23" fillId="0" borderId="0" xfId="7" applyFont="1" applyBorder="1" applyAlignment="1">
      <alignment vertical="center"/>
    </xf>
    <xf numFmtId="0" fontId="19" fillId="0" borderId="2" xfId="7" applyFont="1" applyBorder="1" applyAlignment="1">
      <alignment horizontal="center" vertical="center"/>
    </xf>
    <xf numFmtId="0" fontId="22" fillId="0" borderId="33" xfId="7" applyFont="1" applyBorder="1">
      <alignment vertical="center"/>
    </xf>
    <xf numFmtId="0" fontId="20" fillId="0" borderId="0" xfId="7" applyFont="1" applyBorder="1" applyAlignment="1">
      <alignment vertical="top"/>
    </xf>
    <xf numFmtId="0" fontId="20" fillId="0" borderId="0" xfId="7" applyFont="1" applyAlignment="1">
      <alignment vertical="top"/>
    </xf>
    <xf numFmtId="0" fontId="19" fillId="0" borderId="18" xfId="7" applyFont="1" applyBorder="1" applyAlignment="1">
      <alignment horizontal="right" vertical="top"/>
    </xf>
    <xf numFmtId="0" fontId="19" fillId="0" borderId="50" xfId="7" applyFont="1" applyBorder="1" applyAlignment="1">
      <alignment horizontal="right" vertical="top"/>
    </xf>
    <xf numFmtId="38" fontId="31" fillId="0" borderId="1" xfId="5" applyFont="1" applyBorder="1" applyAlignment="1">
      <alignment horizontal="center" vertical="center" wrapText="1"/>
    </xf>
    <xf numFmtId="38" fontId="13" fillId="0" borderId="15" xfId="1" applyFont="1" applyBorder="1">
      <alignment vertical="center"/>
    </xf>
    <xf numFmtId="0" fontId="20" fillId="0" borderId="1" xfId="4" applyNumberFormat="1" applyFont="1" applyBorder="1" applyAlignment="1">
      <alignment horizontal="center" vertical="center" shrinkToFit="1"/>
    </xf>
    <xf numFmtId="38" fontId="23" fillId="0" borderId="0" xfId="1" applyFont="1" applyFill="1" applyBorder="1" applyAlignment="1">
      <alignment horizontal="center" vertical="center" wrapText="1"/>
    </xf>
    <xf numFmtId="0" fontId="13" fillId="0" borderId="4" xfId="1" applyNumberFormat="1" applyFont="1" applyBorder="1">
      <alignment vertical="center"/>
    </xf>
    <xf numFmtId="38" fontId="13" fillId="0" borderId="9" xfId="1" applyFont="1" applyFill="1" applyBorder="1">
      <alignment vertical="center"/>
    </xf>
    <xf numFmtId="38" fontId="13" fillId="0" borderId="49" xfId="1" applyFont="1" applyFill="1" applyBorder="1">
      <alignment vertical="center"/>
    </xf>
    <xf numFmtId="38" fontId="19" fillId="0" borderId="0" xfId="1" applyFont="1" applyFill="1" applyBorder="1" applyAlignment="1">
      <alignment horizontal="center" vertical="center" shrinkToFit="1"/>
    </xf>
    <xf numFmtId="38" fontId="20" fillId="0" borderId="10" xfId="1" applyFont="1" applyFill="1" applyBorder="1">
      <alignment vertical="center"/>
    </xf>
    <xf numFmtId="38" fontId="20" fillId="0" borderId="1" xfId="1" applyFont="1" applyFill="1" applyBorder="1">
      <alignment vertical="center"/>
    </xf>
    <xf numFmtId="38" fontId="20" fillId="0" borderId="0" xfId="1" applyFont="1" applyFill="1" applyBorder="1" applyAlignment="1">
      <alignment vertical="center"/>
    </xf>
    <xf numFmtId="38" fontId="20" fillId="0" borderId="6" xfId="1" applyFont="1" applyFill="1" applyBorder="1" applyAlignment="1">
      <alignment horizontal="right" vertical="center"/>
    </xf>
    <xf numFmtId="38" fontId="20" fillId="0" borderId="7" xfId="1" applyFont="1" applyFill="1" applyBorder="1" applyAlignment="1">
      <alignment horizontal="right" vertical="center"/>
    </xf>
    <xf numFmtId="38" fontId="20" fillId="0" borderId="0" xfId="1" applyFont="1" applyFill="1" applyBorder="1" applyAlignment="1">
      <alignment horizontal="right" vertical="center"/>
    </xf>
    <xf numFmtId="38" fontId="20" fillId="0" borderId="0" xfId="1" applyFont="1" applyFill="1" applyBorder="1">
      <alignment vertical="center"/>
    </xf>
    <xf numFmtId="38" fontId="20" fillId="0" borderId="9" xfId="1" applyFont="1" applyFill="1" applyBorder="1">
      <alignment vertical="center"/>
    </xf>
    <xf numFmtId="38" fontId="20" fillId="0" borderId="11" xfId="1" applyFont="1" applyFill="1" applyBorder="1">
      <alignment vertical="center"/>
    </xf>
    <xf numFmtId="38" fontId="19" fillId="0" borderId="0" xfId="1" applyFont="1" applyFill="1" applyBorder="1" applyAlignment="1">
      <alignment vertical="center" shrinkToFit="1"/>
    </xf>
    <xf numFmtId="38" fontId="48" fillId="12" borderId="1" xfId="1" applyFont="1" applyFill="1" applyBorder="1" applyAlignment="1">
      <alignment horizontal="left" vertical="center"/>
    </xf>
    <xf numFmtId="38" fontId="72" fillId="0" borderId="0" xfId="1" applyFont="1" applyFill="1" applyBorder="1" applyAlignment="1">
      <alignment horizontal="center" vertical="center"/>
    </xf>
    <xf numFmtId="38" fontId="72" fillId="0" borderId="0" xfId="1" applyFont="1" applyBorder="1" applyAlignment="1">
      <alignment horizontal="center" vertical="center"/>
    </xf>
    <xf numFmtId="38" fontId="24" fillId="0" borderId="4" xfId="0" applyNumberFormat="1" applyFont="1" applyBorder="1" applyAlignment="1">
      <alignment horizontal="left" vertical="center"/>
    </xf>
    <xf numFmtId="0" fontId="24" fillId="0" borderId="3" xfId="0" applyNumberFormat="1" applyFont="1" applyBorder="1" applyAlignment="1">
      <alignment vertical="center"/>
    </xf>
    <xf numFmtId="38" fontId="35" fillId="0" borderId="0" xfId="1" applyFont="1" applyFill="1" applyBorder="1" applyAlignment="1">
      <alignment vertical="center" shrinkToFit="1"/>
    </xf>
    <xf numFmtId="38" fontId="35" fillId="0" borderId="0" xfId="1" applyFont="1" applyFill="1" applyBorder="1" applyAlignment="1">
      <alignment horizontal="center" vertical="center" shrinkToFit="1"/>
    </xf>
    <xf numFmtId="38" fontId="19" fillId="0" borderId="0" xfId="1" applyFont="1" applyBorder="1">
      <alignment vertical="center"/>
    </xf>
    <xf numFmtId="38" fontId="19" fillId="0" borderId="0" xfId="1" applyFont="1">
      <alignment vertical="center"/>
    </xf>
    <xf numFmtId="0" fontId="1" fillId="0" borderId="0" xfId="0" applyFont="1">
      <alignment vertical="center"/>
    </xf>
    <xf numFmtId="0" fontId="57" fillId="0" borderId="1" xfId="4" applyFont="1" applyBorder="1" applyAlignment="1">
      <alignment horizontal="center" vertical="center"/>
    </xf>
    <xf numFmtId="38" fontId="35" fillId="0" borderId="0" xfId="1" applyFont="1" applyFill="1" applyBorder="1" applyAlignment="1">
      <alignment horizontal="center" vertical="center"/>
    </xf>
    <xf numFmtId="38" fontId="39" fillId="0" borderId="0" xfId="1" applyFont="1" applyFill="1" applyBorder="1" applyAlignment="1">
      <alignment horizontal="left" vertical="center"/>
    </xf>
    <xf numFmtId="38" fontId="39" fillId="0" borderId="0" xfId="1" applyFont="1" applyFill="1" applyBorder="1" applyAlignment="1">
      <alignment horizontal="left" vertical="center" shrinkToFit="1"/>
    </xf>
    <xf numFmtId="38" fontId="52" fillId="12" borderId="1" xfId="6" applyNumberFormat="1" applyFont="1" applyFill="1" applyBorder="1" applyAlignment="1">
      <alignment vertical="center"/>
    </xf>
    <xf numFmtId="38" fontId="33" fillId="5" borderId="4" xfId="1" applyFont="1" applyFill="1" applyBorder="1" applyAlignment="1">
      <alignment horizontal="center" vertical="center" wrapText="1" shrinkToFit="1"/>
    </xf>
    <xf numFmtId="38" fontId="33" fillId="5" borderId="1" xfId="1" applyFont="1" applyFill="1" applyBorder="1" applyAlignment="1">
      <alignment horizontal="center" vertical="center" wrapText="1"/>
    </xf>
    <xf numFmtId="38" fontId="48" fillId="0" borderId="15" xfId="1" applyFont="1" applyFill="1" applyBorder="1" applyAlignment="1">
      <alignment horizontal="right" vertical="center"/>
    </xf>
    <xf numFmtId="38" fontId="20" fillId="0" borderId="1" xfId="1" applyFont="1" applyBorder="1">
      <alignment vertical="center"/>
    </xf>
    <xf numFmtId="38" fontId="17" fillId="0" borderId="6" xfId="1" applyFont="1" applyFill="1" applyBorder="1" applyAlignment="1">
      <alignment horizontal="right" vertical="center"/>
    </xf>
    <xf numFmtId="38" fontId="17" fillId="0" borderId="7" xfId="1" applyFont="1" applyFill="1" applyBorder="1" applyAlignment="1">
      <alignment horizontal="right" vertical="center"/>
    </xf>
    <xf numFmtId="49" fontId="0" fillId="0" borderId="0" xfId="0" applyNumberFormat="1">
      <alignment vertical="center"/>
    </xf>
    <xf numFmtId="38" fontId="19" fillId="0" borderId="0" xfId="1" applyFont="1" applyFill="1" applyBorder="1" applyAlignment="1">
      <alignment horizontal="center" vertical="center" shrinkToFit="1"/>
    </xf>
    <xf numFmtId="38" fontId="19" fillId="0" borderId="1" xfId="1" applyFont="1" applyBorder="1" applyAlignment="1">
      <alignment horizontal="center" vertical="center"/>
    </xf>
    <xf numFmtId="0" fontId="44" fillId="0" borderId="0" xfId="0" applyFont="1" applyBorder="1" applyAlignment="1">
      <alignment horizontal="left" vertical="top" wrapText="1"/>
    </xf>
    <xf numFmtId="0" fontId="35" fillId="0" borderId="0" xfId="4" applyFont="1" applyAlignment="1">
      <alignment horizontal="left" vertical="center"/>
    </xf>
    <xf numFmtId="0" fontId="73" fillId="0" borderId="0" xfId="4" applyFont="1" applyBorder="1" applyAlignment="1">
      <alignment horizontal="center" vertical="center"/>
    </xf>
    <xf numFmtId="0" fontId="78" fillId="14" borderId="0" xfId="0" applyFont="1" applyFill="1">
      <alignment vertical="center"/>
    </xf>
    <xf numFmtId="38" fontId="20" fillId="0" borderId="8" xfId="1" applyFont="1" applyBorder="1">
      <alignment vertical="center"/>
    </xf>
    <xf numFmtId="38" fontId="13" fillId="0" borderId="0" xfId="1" applyFont="1" applyFill="1" applyBorder="1" applyAlignment="1">
      <alignment vertical="center" shrinkToFit="1"/>
    </xf>
    <xf numFmtId="0" fontId="20" fillId="0" borderId="0" xfId="4" applyFont="1" applyAlignment="1">
      <alignment vertical="center" shrinkToFit="1"/>
    </xf>
    <xf numFmtId="0" fontId="8" fillId="0" borderId="0" xfId="0" applyFont="1" applyAlignment="1">
      <alignment vertical="center" shrinkToFit="1"/>
    </xf>
    <xf numFmtId="176" fontId="20" fillId="0" borderId="0" xfId="4" applyNumberFormat="1" applyFont="1" applyAlignment="1">
      <alignment vertical="center" shrinkToFit="1"/>
    </xf>
    <xf numFmtId="0" fontId="35" fillId="0" borderId="0" xfId="4" applyFont="1" applyAlignment="1">
      <alignment horizontal="left" vertical="center" shrinkToFit="1"/>
    </xf>
    <xf numFmtId="0" fontId="37" fillId="5" borderId="0" xfId="0" applyFont="1" applyFill="1" applyBorder="1" applyAlignment="1">
      <alignment vertical="center" shrinkToFit="1"/>
    </xf>
    <xf numFmtId="0" fontId="73" fillId="0" borderId="50" xfId="4" applyFont="1" applyBorder="1" applyAlignment="1">
      <alignment vertical="center"/>
    </xf>
    <xf numFmtId="0" fontId="31" fillId="0" borderId="1" xfId="6" applyFont="1" applyFill="1" applyBorder="1" applyAlignment="1">
      <alignment horizontal="center" vertical="center" wrapText="1"/>
    </xf>
    <xf numFmtId="0" fontId="32" fillId="0" borderId="1" xfId="6" applyFont="1" applyFill="1" applyBorder="1" applyAlignment="1">
      <alignment horizontal="center" vertical="center" wrapText="1"/>
    </xf>
    <xf numFmtId="0" fontId="33" fillId="0" borderId="1" xfId="6" applyFont="1" applyFill="1" applyBorder="1" applyAlignment="1">
      <alignment horizontal="center" vertical="center" shrinkToFit="1"/>
    </xf>
    <xf numFmtId="38" fontId="12" fillId="3" borderId="57" xfId="1" applyFont="1" applyFill="1" applyBorder="1" applyAlignment="1">
      <alignment horizontal="center" vertical="center" wrapText="1"/>
    </xf>
    <xf numFmtId="38" fontId="12" fillId="11" borderId="57" xfId="1" applyFont="1" applyFill="1" applyBorder="1" applyAlignment="1">
      <alignment horizontal="center" vertical="center" wrapText="1" shrinkToFit="1"/>
    </xf>
    <xf numFmtId="38" fontId="74" fillId="3" borderId="57" xfId="1" applyFont="1" applyFill="1" applyBorder="1" applyAlignment="1">
      <alignment horizontal="center" vertical="center" wrapText="1"/>
    </xf>
    <xf numFmtId="38" fontId="35" fillId="0" borderId="22" xfId="1" applyFont="1" applyBorder="1">
      <alignment vertical="center"/>
    </xf>
    <xf numFmtId="38" fontId="19" fillId="0" borderId="15" xfId="1" applyFont="1" applyBorder="1" applyAlignment="1">
      <alignment vertical="center" shrinkToFit="1"/>
    </xf>
    <xf numFmtId="38" fontId="57" fillId="0" borderId="21" xfId="1" applyFont="1" applyBorder="1" applyAlignment="1">
      <alignment horizontal="center" vertical="center"/>
    </xf>
    <xf numFmtId="38" fontId="57" fillId="0" borderId="27" xfId="1" applyFont="1" applyBorder="1" applyAlignment="1">
      <alignment horizontal="center" vertical="center"/>
    </xf>
    <xf numFmtId="38" fontId="35" fillId="0" borderId="0" xfId="1" applyFont="1">
      <alignment vertical="center"/>
    </xf>
    <xf numFmtId="38" fontId="12" fillId="3" borderId="62" xfId="1" applyFont="1" applyFill="1" applyBorder="1" applyAlignment="1">
      <alignment horizontal="center" vertical="center" wrapText="1"/>
    </xf>
    <xf numFmtId="38" fontId="57" fillId="0" borderId="24" xfId="1" applyFont="1" applyBorder="1" applyAlignment="1">
      <alignment horizontal="center" vertical="center"/>
    </xf>
    <xf numFmtId="38" fontId="28" fillId="0" borderId="1" xfId="1" applyFont="1" applyBorder="1" applyAlignment="1">
      <alignment horizontal="center" vertical="center" shrinkToFit="1"/>
    </xf>
    <xf numFmtId="176" fontId="20" fillId="0" borderId="1" xfId="4" applyNumberFormat="1" applyFont="1" applyBorder="1" applyAlignment="1">
      <alignment vertical="center" shrinkToFit="1"/>
    </xf>
    <xf numFmtId="0" fontId="80" fillId="0" borderId="1" xfId="6" applyFont="1" applyFill="1" applyBorder="1" applyAlignment="1">
      <alignment horizontal="center" vertical="center" wrapText="1"/>
    </xf>
    <xf numFmtId="38" fontId="20" fillId="0" borderId="45" xfId="1" applyFont="1" applyFill="1" applyBorder="1" applyAlignment="1">
      <alignment vertical="center"/>
    </xf>
    <xf numFmtId="38" fontId="20" fillId="0" borderId="51" xfId="1" applyFont="1" applyFill="1" applyBorder="1" applyAlignment="1">
      <alignment vertical="center"/>
    </xf>
    <xf numFmtId="38" fontId="20" fillId="0" borderId="36" xfId="1" applyFont="1" applyFill="1" applyBorder="1" applyAlignment="1">
      <alignment vertical="center"/>
    </xf>
    <xf numFmtId="38" fontId="57" fillId="0" borderId="43" xfId="1" applyFont="1" applyBorder="1" applyAlignment="1">
      <alignment horizontal="center" vertical="center"/>
    </xf>
    <xf numFmtId="38" fontId="57" fillId="0" borderId="59" xfId="1" applyFont="1" applyBorder="1" applyAlignment="1">
      <alignment horizontal="center" vertical="center"/>
    </xf>
    <xf numFmtId="38" fontId="15" fillId="15" borderId="26" xfId="1" applyFont="1" applyFill="1" applyBorder="1" applyAlignment="1">
      <alignment horizontal="center" vertical="center" wrapText="1"/>
    </xf>
    <xf numFmtId="38" fontId="70" fillId="11" borderId="27" xfId="1" applyFont="1" applyFill="1" applyBorder="1" applyAlignment="1">
      <alignment horizontal="center" vertical="center" wrapText="1"/>
    </xf>
    <xf numFmtId="38" fontId="13" fillId="0" borderId="65" xfId="1" applyFont="1" applyBorder="1">
      <alignment vertical="center"/>
    </xf>
    <xf numFmtId="38" fontId="13" fillId="0" borderId="66" xfId="1" applyFont="1" applyBorder="1">
      <alignment vertical="center"/>
    </xf>
    <xf numFmtId="0" fontId="13" fillId="0" borderId="0" xfId="1" applyNumberFormat="1" applyFont="1">
      <alignment vertical="center"/>
    </xf>
    <xf numFmtId="0" fontId="13" fillId="0" borderId="0" xfId="1" applyNumberFormat="1" applyFont="1" applyBorder="1">
      <alignment vertical="center"/>
    </xf>
    <xf numFmtId="0" fontId="20" fillId="0" borderId="0" xfId="1" applyNumberFormat="1" applyFont="1" applyFill="1" applyBorder="1">
      <alignment vertical="center"/>
    </xf>
    <xf numFmtId="0" fontId="13" fillId="0" borderId="0" xfId="1" applyNumberFormat="1" applyFont="1" applyFill="1" applyBorder="1">
      <alignment vertical="center"/>
    </xf>
    <xf numFmtId="38" fontId="13" fillId="0" borderId="0" xfId="1" applyFont="1" applyAlignment="1">
      <alignment vertical="center" shrinkToFit="1"/>
    </xf>
    <xf numFmtId="38" fontId="13" fillId="0" borderId="0" xfId="1" applyFont="1" applyBorder="1" applyAlignment="1">
      <alignment vertical="center" shrinkToFit="1"/>
    </xf>
    <xf numFmtId="38" fontId="20" fillId="0" borderId="0" xfId="1" applyFont="1" applyFill="1" applyBorder="1" applyAlignment="1">
      <alignment vertical="center" shrinkToFit="1"/>
    </xf>
    <xf numFmtId="38" fontId="13" fillId="0" borderId="1" xfId="1" applyFont="1" applyBorder="1" applyAlignment="1">
      <alignment horizontal="right" vertical="center"/>
    </xf>
    <xf numFmtId="38" fontId="13" fillId="0" borderId="1" xfId="1" applyFont="1" applyBorder="1" applyAlignment="1">
      <alignment vertical="center" shrinkToFit="1"/>
    </xf>
    <xf numFmtId="38" fontId="20" fillId="0" borderId="2" xfId="1" applyFont="1" applyBorder="1">
      <alignment vertical="center"/>
    </xf>
    <xf numFmtId="38" fontId="13" fillId="0" borderId="20" xfId="1" applyFont="1" applyBorder="1">
      <alignment vertical="center"/>
    </xf>
    <xf numFmtId="38" fontId="13" fillId="0" borderId="2" xfId="1" applyFont="1" applyBorder="1" applyAlignment="1">
      <alignment vertical="center" shrinkToFit="1"/>
    </xf>
    <xf numFmtId="38" fontId="20" fillId="0" borderId="21" xfId="1" applyFont="1" applyFill="1" applyBorder="1" applyAlignment="1">
      <alignment vertical="center" shrinkToFit="1"/>
    </xf>
    <xf numFmtId="38" fontId="20" fillId="0" borderId="27" xfId="1" applyFont="1" applyFill="1" applyBorder="1" applyAlignment="1">
      <alignment vertical="center" shrinkToFit="1"/>
    </xf>
    <xf numFmtId="0" fontId="35" fillId="0" borderId="26" xfId="1" applyNumberFormat="1" applyFont="1" applyFill="1" applyBorder="1" applyAlignment="1">
      <alignment horizontal="center" vertical="center"/>
    </xf>
    <xf numFmtId="38" fontId="20" fillId="0" borderId="78" xfId="1" applyFont="1" applyFill="1" applyBorder="1" applyAlignment="1">
      <alignment vertical="center" shrinkToFit="1"/>
    </xf>
    <xf numFmtId="38" fontId="35" fillId="0" borderId="0" xfId="1" applyFont="1" applyFill="1" applyBorder="1" applyAlignment="1">
      <alignment vertical="center"/>
    </xf>
    <xf numFmtId="38" fontId="27" fillId="0" borderId="22" xfId="1" applyFont="1" applyBorder="1" applyAlignment="1">
      <alignment horizontal="center" vertical="center"/>
    </xf>
    <xf numFmtId="38" fontId="13" fillId="0" borderId="64" xfId="1" applyFont="1" applyBorder="1" applyAlignment="1">
      <alignment horizontal="center" vertical="center"/>
    </xf>
    <xf numFmtId="38" fontId="13" fillId="0" borderId="63" xfId="1" applyFont="1" applyBorder="1">
      <alignment vertical="center"/>
    </xf>
    <xf numFmtId="38" fontId="20" fillId="0" borderId="15" xfId="1" applyFont="1" applyBorder="1">
      <alignment vertical="center"/>
    </xf>
    <xf numFmtId="38" fontId="13" fillId="4" borderId="57" xfId="1" applyFont="1" applyFill="1" applyBorder="1" applyAlignment="1">
      <alignment horizontal="center" vertical="center"/>
    </xf>
    <xf numFmtId="38" fontId="13" fillId="4" borderId="57" xfId="1" applyFont="1" applyFill="1" applyBorder="1" applyAlignment="1">
      <alignment horizontal="center" vertical="center" wrapText="1"/>
    </xf>
    <xf numFmtId="38" fontId="82" fillId="4" borderId="51" xfId="1" applyFont="1" applyFill="1" applyBorder="1">
      <alignment vertical="center"/>
    </xf>
    <xf numFmtId="38" fontId="75" fillId="4" borderId="79" xfId="1" applyFont="1" applyFill="1" applyBorder="1">
      <alignment vertical="center"/>
    </xf>
    <xf numFmtId="38" fontId="75" fillId="4" borderId="23" xfId="1" applyFont="1" applyFill="1" applyBorder="1">
      <alignment vertical="center"/>
    </xf>
    <xf numFmtId="38" fontId="75" fillId="4" borderId="23" xfId="1" applyFont="1" applyFill="1" applyBorder="1" applyAlignment="1">
      <alignment horizontal="center" vertical="center"/>
    </xf>
    <xf numFmtId="0" fontId="19" fillId="4" borderId="80" xfId="1" applyNumberFormat="1" applyFont="1" applyFill="1" applyBorder="1" applyAlignment="1">
      <alignment horizontal="center" vertical="center" wrapText="1"/>
    </xf>
    <xf numFmtId="38" fontId="19" fillId="4" borderId="57" xfId="1" applyFont="1" applyFill="1" applyBorder="1" applyAlignment="1">
      <alignment horizontal="center" vertical="center" shrinkToFit="1"/>
    </xf>
    <xf numFmtId="38" fontId="13" fillId="4" borderId="58" xfId="1" applyFont="1" applyFill="1" applyBorder="1" applyAlignment="1">
      <alignment horizontal="center" vertical="center" wrapText="1"/>
    </xf>
    <xf numFmtId="0" fontId="13" fillId="4" borderId="43" xfId="1" applyNumberFormat="1" applyFont="1" applyFill="1" applyBorder="1">
      <alignment vertical="center"/>
    </xf>
    <xf numFmtId="38" fontId="13" fillId="4" borderId="23" xfId="1" applyFont="1" applyFill="1" applyBorder="1" applyAlignment="1">
      <alignment vertical="center" shrinkToFit="1"/>
    </xf>
    <xf numFmtId="38" fontId="13" fillId="4" borderId="23" xfId="1" applyFont="1" applyFill="1" applyBorder="1">
      <alignment vertical="center"/>
    </xf>
    <xf numFmtId="38" fontId="13" fillId="4" borderId="59" xfId="1" applyFont="1" applyFill="1" applyBorder="1">
      <alignment vertical="center"/>
    </xf>
    <xf numFmtId="0" fontId="13" fillId="0" borderId="67" xfId="1" applyNumberFormat="1" applyFont="1" applyBorder="1">
      <alignment vertical="center"/>
    </xf>
    <xf numFmtId="38" fontId="13" fillId="0" borderId="6" xfId="1" applyFont="1" applyBorder="1" applyAlignment="1">
      <alignment vertical="center" shrinkToFit="1"/>
    </xf>
    <xf numFmtId="38" fontId="13" fillId="0" borderId="6" xfId="1" applyFont="1" applyBorder="1">
      <alignment vertical="center"/>
    </xf>
    <xf numFmtId="38" fontId="13" fillId="0" borderId="7" xfId="1" applyFont="1" applyBorder="1">
      <alignment vertical="center"/>
    </xf>
    <xf numFmtId="0" fontId="13" fillId="0" borderId="8" xfId="1" applyNumberFormat="1" applyFont="1" applyBorder="1">
      <alignment vertical="center"/>
    </xf>
    <xf numFmtId="0" fontId="13" fillId="0" borderId="16" xfId="1" applyNumberFormat="1" applyFont="1" applyBorder="1">
      <alignment vertical="center"/>
    </xf>
    <xf numFmtId="38" fontId="13" fillId="0" borderId="49" xfId="1" applyFont="1" applyBorder="1">
      <alignment vertical="center"/>
    </xf>
    <xf numFmtId="0" fontId="48" fillId="4" borderId="26" xfId="6" applyFont="1" applyFill="1" applyBorder="1" applyAlignment="1">
      <alignment horizontal="center" vertical="center"/>
    </xf>
    <xf numFmtId="38" fontId="48" fillId="4" borderId="24" xfId="1" applyFont="1" applyFill="1" applyBorder="1" applyAlignment="1">
      <alignment horizontal="right" vertical="center"/>
    </xf>
    <xf numFmtId="38" fontId="48" fillId="4" borderId="21" xfId="1" applyFont="1" applyFill="1" applyBorder="1" applyAlignment="1">
      <alignment horizontal="right" vertical="center"/>
    </xf>
    <xf numFmtId="0" fontId="20" fillId="4" borderId="1" xfId="4" applyFont="1" applyFill="1" applyBorder="1" applyAlignment="1">
      <alignment horizontal="center" vertical="center"/>
    </xf>
    <xf numFmtId="38" fontId="17" fillId="4" borderId="1" xfId="1" applyFont="1" applyFill="1" applyBorder="1" applyAlignment="1">
      <alignment vertical="center" shrinkToFit="1"/>
    </xf>
    <xf numFmtId="38" fontId="17" fillId="4" borderId="1" xfId="1" applyFont="1" applyFill="1" applyBorder="1" applyAlignment="1">
      <alignment horizontal="right" vertical="center" shrinkToFit="1"/>
    </xf>
    <xf numFmtId="38" fontId="19" fillId="0" borderId="0" xfId="1" applyFont="1" applyBorder="1" applyAlignment="1">
      <alignment horizontal="center" vertical="center" wrapText="1"/>
    </xf>
    <xf numFmtId="38" fontId="53" fillId="0" borderId="0" xfId="1" applyFont="1" applyBorder="1" applyAlignment="1">
      <alignment horizontal="center" vertical="center"/>
    </xf>
    <xf numFmtId="0" fontId="83" fillId="0" borderId="1" xfId="6" applyFont="1" applyFill="1" applyBorder="1" applyAlignment="1">
      <alignment horizontal="center" vertical="center" wrapText="1"/>
    </xf>
    <xf numFmtId="38" fontId="57" fillId="0" borderId="1" xfId="1" applyFont="1" applyBorder="1" applyAlignment="1">
      <alignment horizontal="center" vertical="center"/>
    </xf>
    <xf numFmtId="38" fontId="20" fillId="0" borderId="1" xfId="1" applyFont="1" applyBorder="1" applyAlignment="1">
      <alignment horizontal="center" vertical="center" shrinkToFit="1"/>
    </xf>
    <xf numFmtId="38" fontId="20" fillId="0" borderId="1" xfId="1" applyFont="1" applyBorder="1" applyAlignment="1">
      <alignment horizontal="right" vertical="center" shrinkToFit="1"/>
    </xf>
    <xf numFmtId="38" fontId="20" fillId="4" borderId="1" xfId="1" applyFont="1" applyFill="1" applyBorder="1" applyAlignment="1">
      <alignment horizontal="center" vertical="center"/>
    </xf>
    <xf numFmtId="0" fontId="8" fillId="0" borderId="0" xfId="6" applyFont="1">
      <alignment vertical="center"/>
    </xf>
    <xf numFmtId="0" fontId="8" fillId="0" borderId="0" xfId="6">
      <alignment vertical="center"/>
    </xf>
    <xf numFmtId="0" fontId="8" fillId="0" borderId="0" xfId="6" applyAlignment="1">
      <alignment horizontal="center" vertical="center"/>
    </xf>
    <xf numFmtId="0" fontId="8" fillId="0" borderId="0" xfId="6" applyAlignment="1">
      <alignment horizontal="right" vertical="center"/>
    </xf>
    <xf numFmtId="0" fontId="8" fillId="0" borderId="30" xfId="6" applyFont="1" applyBorder="1" applyAlignment="1">
      <alignment horizontal="right" vertical="center"/>
    </xf>
    <xf numFmtId="0" fontId="8" fillId="0" borderId="82" xfId="6" applyFont="1" applyBorder="1" applyAlignment="1">
      <alignment horizontal="right" vertical="center"/>
    </xf>
    <xf numFmtId="0" fontId="85" fillId="0" borderId="31" xfId="6" applyFont="1" applyBorder="1" applyAlignment="1">
      <alignment horizontal="center" vertical="center" shrinkToFit="1"/>
    </xf>
    <xf numFmtId="179" fontId="85" fillId="0" borderId="34" xfId="6" applyNumberFormat="1" applyFont="1" applyBorder="1" applyAlignment="1">
      <alignment horizontal="right" vertical="center"/>
    </xf>
    <xf numFmtId="179" fontId="85" fillId="0" borderId="84" xfId="6" applyNumberFormat="1" applyFont="1" applyBorder="1" applyAlignment="1">
      <alignment horizontal="right" vertical="center"/>
    </xf>
    <xf numFmtId="179" fontId="85" fillId="0" borderId="85" xfId="6" applyNumberFormat="1" applyFont="1" applyBorder="1" applyAlignment="1">
      <alignment vertical="center"/>
    </xf>
    <xf numFmtId="0" fontId="85" fillId="0" borderId="4" xfId="6" applyFont="1" applyBorder="1" applyAlignment="1">
      <alignment horizontal="center" vertical="center"/>
    </xf>
    <xf numFmtId="179" fontId="85" fillId="0" borderId="25" xfId="6" applyNumberFormat="1" applyFont="1" applyBorder="1" applyAlignment="1">
      <alignment horizontal="right" vertical="center"/>
    </xf>
    <xf numFmtId="179" fontId="85" fillId="0" borderId="87" xfId="6" applyNumberFormat="1" applyFont="1" applyBorder="1" applyAlignment="1">
      <alignment horizontal="right" vertical="center"/>
    </xf>
    <xf numFmtId="179" fontId="85" fillId="0" borderId="88" xfId="6" applyNumberFormat="1" applyFont="1" applyBorder="1" applyAlignment="1">
      <alignment vertical="center"/>
    </xf>
    <xf numFmtId="0" fontId="85" fillId="0" borderId="8" xfId="6" applyFont="1" applyBorder="1" applyAlignment="1">
      <alignment horizontal="center" vertical="center"/>
    </xf>
    <xf numFmtId="0" fontId="85" fillId="0" borderId="9" xfId="6" applyFont="1" applyBorder="1" applyAlignment="1">
      <alignment horizontal="center" vertical="center" wrapText="1"/>
    </xf>
    <xf numFmtId="179" fontId="86" fillId="0" borderId="25" xfId="6" applyNumberFormat="1" applyFont="1" applyBorder="1" applyAlignment="1">
      <alignment horizontal="right" vertical="center"/>
    </xf>
    <xf numFmtId="179" fontId="86" fillId="0" borderId="87" xfId="6" applyNumberFormat="1" applyFont="1" applyBorder="1" applyAlignment="1">
      <alignment horizontal="right" vertical="center"/>
    </xf>
    <xf numFmtId="179" fontId="86" fillId="0" borderId="88" xfId="6" applyNumberFormat="1" applyFont="1" applyBorder="1" applyAlignment="1">
      <alignment horizontal="right" vertical="center"/>
    </xf>
    <xf numFmtId="179" fontId="87" fillId="0" borderId="87" xfId="6" applyNumberFormat="1" applyFont="1" applyFill="1" applyBorder="1" applyAlignment="1">
      <alignment horizontal="right" vertical="center"/>
    </xf>
    <xf numFmtId="0" fontId="88" fillId="0" borderId="56" xfId="6" applyFont="1" applyBorder="1" applyAlignment="1">
      <alignment horizontal="center" vertical="center"/>
    </xf>
    <xf numFmtId="0" fontId="88" fillId="0" borderId="1" xfId="6" applyFont="1" applyBorder="1" applyAlignment="1">
      <alignment horizontal="center" vertical="center"/>
    </xf>
    <xf numFmtId="0" fontId="88" fillId="0" borderId="9" xfId="6" applyFont="1" applyBorder="1" applyAlignment="1">
      <alignment horizontal="center" vertical="center"/>
    </xf>
    <xf numFmtId="179" fontId="88" fillId="0" borderId="25" xfId="6" applyNumberFormat="1" applyFont="1" applyBorder="1" applyAlignment="1">
      <alignment horizontal="center" vertical="center"/>
    </xf>
    <xf numFmtId="179" fontId="88" fillId="0" borderId="87" xfId="6" applyNumberFormat="1" applyFont="1" applyBorder="1" applyAlignment="1">
      <alignment horizontal="center" vertical="center"/>
    </xf>
    <xf numFmtId="179" fontId="88" fillId="0" borderId="88" xfId="6" applyNumberFormat="1" applyFont="1" applyBorder="1" applyAlignment="1">
      <alignment horizontal="center" vertical="center"/>
    </xf>
    <xf numFmtId="0" fontId="8" fillId="0" borderId="8" xfId="6" applyBorder="1">
      <alignment vertical="center"/>
    </xf>
    <xf numFmtId="0" fontId="8" fillId="0" borderId="4" xfId="6" applyBorder="1">
      <alignment vertical="center"/>
    </xf>
    <xf numFmtId="0" fontId="8" fillId="0" borderId="9" xfId="6" applyBorder="1">
      <alignment vertical="center"/>
    </xf>
    <xf numFmtId="179" fontId="8" fillId="0" borderId="25" xfId="6" applyNumberFormat="1" applyBorder="1">
      <alignment vertical="center"/>
    </xf>
    <xf numFmtId="179" fontId="8" fillId="0" borderId="87" xfId="6" applyNumberFormat="1" applyBorder="1">
      <alignment vertical="center"/>
    </xf>
    <xf numFmtId="0" fontId="8" fillId="0" borderId="16" xfId="6" applyBorder="1">
      <alignment vertical="center"/>
    </xf>
    <xf numFmtId="0" fontId="8" fillId="0" borderId="33" xfId="6" applyBorder="1">
      <alignment vertical="center"/>
    </xf>
    <xf numFmtId="0" fontId="8" fillId="0" borderId="49" xfId="6" applyBorder="1">
      <alignment vertical="center"/>
    </xf>
    <xf numFmtId="179" fontId="8" fillId="0" borderId="30" xfId="6" applyNumberFormat="1" applyBorder="1">
      <alignment vertical="center"/>
    </xf>
    <xf numFmtId="179" fontId="8" fillId="0" borderId="82" xfId="6" applyNumberFormat="1" applyBorder="1">
      <alignment vertical="center"/>
    </xf>
    <xf numFmtId="179" fontId="85" fillId="0" borderId="83" xfId="6" applyNumberFormat="1" applyFont="1" applyBorder="1" applyAlignment="1">
      <alignment vertical="center"/>
    </xf>
    <xf numFmtId="179" fontId="89" fillId="0" borderId="0" xfId="6" applyNumberFormat="1" applyFont="1" applyBorder="1" applyAlignment="1">
      <alignment horizontal="right" vertical="center"/>
    </xf>
    <xf numFmtId="179" fontId="89" fillId="0" borderId="91" xfId="6" applyNumberFormat="1" applyFont="1" applyBorder="1" applyAlignment="1">
      <alignment horizontal="right" vertical="center"/>
    </xf>
    <xf numFmtId="179" fontId="89" fillId="0" borderId="65" xfId="6" applyNumberFormat="1" applyFont="1" applyFill="1" applyBorder="1" applyAlignment="1">
      <alignment horizontal="right" vertical="center"/>
    </xf>
    <xf numFmtId="179" fontId="89" fillId="0" borderId="89" xfId="6" applyNumberFormat="1" applyFont="1" applyBorder="1" applyAlignment="1">
      <alignment horizontal="right" vertical="center"/>
    </xf>
    <xf numFmtId="179" fontId="89" fillId="0" borderId="92" xfId="6" applyNumberFormat="1" applyFont="1" applyBorder="1" applyAlignment="1">
      <alignment horizontal="right" vertical="center"/>
    </xf>
    <xf numFmtId="179" fontId="85" fillId="0" borderId="5" xfId="6" applyNumberFormat="1" applyFont="1" applyBorder="1" applyAlignment="1">
      <alignment horizontal="right" vertical="center"/>
    </xf>
    <xf numFmtId="0" fontId="85" fillId="0" borderId="30" xfId="6" applyFont="1" applyBorder="1" applyAlignment="1">
      <alignment horizontal="right" vertical="center"/>
    </xf>
    <xf numFmtId="0" fontId="85" fillId="0" borderId="82" xfId="6" applyFont="1" applyBorder="1" applyAlignment="1">
      <alignment horizontal="right" vertical="center"/>
    </xf>
    <xf numFmtId="179" fontId="87" fillId="5" borderId="87" xfId="6" applyNumberFormat="1" applyFont="1" applyFill="1" applyBorder="1" applyAlignment="1">
      <alignment horizontal="right" vertical="center"/>
    </xf>
    <xf numFmtId="179" fontId="89" fillId="5" borderId="65" xfId="6" applyNumberFormat="1" applyFont="1" applyFill="1" applyBorder="1" applyAlignment="1">
      <alignment horizontal="right" vertical="center"/>
    </xf>
    <xf numFmtId="0" fontId="57" fillId="0" borderId="0" xfId="12" applyFont="1">
      <alignment vertical="center"/>
    </xf>
    <xf numFmtId="0" fontId="53" fillId="0" borderId="0" xfId="12">
      <alignment vertical="center"/>
    </xf>
    <xf numFmtId="0" fontId="53" fillId="0" borderId="0" xfId="12" applyAlignment="1">
      <alignment horizontal="right" vertical="center"/>
    </xf>
    <xf numFmtId="0" fontId="54" fillId="0" borderId="0" xfId="12" applyFont="1">
      <alignment vertical="center"/>
    </xf>
    <xf numFmtId="0" fontId="53" fillId="0" borderId="1" xfId="12" applyBorder="1">
      <alignment vertical="center"/>
    </xf>
    <xf numFmtId="0" fontId="53" fillId="0" borderId="3" xfId="12" applyBorder="1" applyAlignment="1">
      <alignment horizontal="center" vertical="center"/>
    </xf>
    <xf numFmtId="0" fontId="53" fillId="0" borderId="5" xfId="12" applyBorder="1" applyAlignment="1">
      <alignment horizontal="center" vertical="center"/>
    </xf>
    <xf numFmtId="0" fontId="90" fillId="0" borderId="3" xfId="12" applyFont="1" applyBorder="1" applyAlignment="1">
      <alignment horizontal="center" vertical="center" wrapText="1"/>
    </xf>
    <xf numFmtId="0" fontId="53" fillId="0" borderId="93" xfId="12" applyBorder="1" applyAlignment="1">
      <alignment horizontal="center" vertical="center"/>
    </xf>
    <xf numFmtId="0" fontId="91" fillId="0" borderId="1" xfId="12" applyFont="1" applyBorder="1" applyAlignment="1">
      <alignment vertical="center" shrinkToFit="1"/>
    </xf>
    <xf numFmtId="0" fontId="53" fillId="0" borderId="94" xfId="12" applyBorder="1" applyAlignment="1">
      <alignment horizontal="center" vertical="center"/>
    </xf>
    <xf numFmtId="0" fontId="53" fillId="0" borderId="96" xfId="12" applyBorder="1">
      <alignment vertical="center"/>
    </xf>
    <xf numFmtId="0" fontId="90" fillId="0" borderId="97" xfId="12" applyFont="1" applyBorder="1" applyAlignment="1">
      <alignment horizontal="center" vertical="center"/>
    </xf>
    <xf numFmtId="0" fontId="92" fillId="0" borderId="97" xfId="12" applyFont="1" applyBorder="1" applyAlignment="1">
      <alignment horizontal="center" vertical="center" wrapText="1"/>
    </xf>
    <xf numFmtId="0" fontId="93" fillId="0" borderId="1" xfId="12" applyFont="1" applyBorder="1" applyAlignment="1">
      <alignment vertical="center" wrapText="1" shrinkToFit="1"/>
    </xf>
    <xf numFmtId="0" fontId="53" fillId="0" borderId="97" xfId="12" applyBorder="1" applyAlignment="1">
      <alignment horizontal="center" vertical="center"/>
    </xf>
    <xf numFmtId="0" fontId="53" fillId="0" borderId="98" xfId="12" applyBorder="1" applyAlignment="1">
      <alignment horizontal="center" vertical="center"/>
    </xf>
    <xf numFmtId="0" fontId="94" fillId="0" borderId="99" xfId="12" applyFont="1" applyBorder="1" applyAlignment="1">
      <alignment horizontal="right" vertical="center"/>
    </xf>
    <xf numFmtId="0" fontId="94" fillId="0" borderId="101" xfId="12" applyFont="1" applyBorder="1" applyAlignment="1">
      <alignment horizontal="right" vertical="center"/>
    </xf>
    <xf numFmtId="180" fontId="95" fillId="0" borderId="15" xfId="13" applyNumberFormat="1" applyFont="1" applyBorder="1">
      <alignment vertical="center"/>
    </xf>
    <xf numFmtId="180" fontId="53" fillId="0" borderId="15" xfId="13" applyNumberFormat="1" applyFont="1" applyBorder="1">
      <alignment vertical="center"/>
    </xf>
    <xf numFmtId="180" fontId="95" fillId="0" borderId="1" xfId="13" applyNumberFormat="1" applyFont="1" applyBorder="1">
      <alignment vertical="center"/>
    </xf>
    <xf numFmtId="180" fontId="53" fillId="0" borderId="1" xfId="13" applyNumberFormat="1" applyFont="1" applyBorder="1">
      <alignment vertical="center"/>
    </xf>
    <xf numFmtId="180" fontId="53" fillId="0" borderId="2" xfId="13" applyNumberFormat="1" applyFont="1" applyBorder="1">
      <alignment vertical="center"/>
    </xf>
    <xf numFmtId="0" fontId="53" fillId="0" borderId="0" xfId="12" applyBorder="1">
      <alignment vertical="center"/>
    </xf>
    <xf numFmtId="180" fontId="95" fillId="0" borderId="4" xfId="13" applyNumberFormat="1" applyFont="1" applyBorder="1">
      <alignment vertical="center"/>
    </xf>
    <xf numFmtId="180" fontId="95" fillId="0" borderId="64" xfId="13" applyNumberFormat="1" applyFont="1" applyBorder="1">
      <alignment vertical="center"/>
    </xf>
    <xf numFmtId="0" fontId="96" fillId="0" borderId="27" xfId="12" applyFont="1" applyBorder="1" applyAlignment="1">
      <alignment horizontal="center" vertical="center"/>
    </xf>
    <xf numFmtId="180" fontId="53" fillId="0" borderId="20" xfId="13" applyNumberFormat="1" applyFont="1" applyBorder="1">
      <alignment vertical="center"/>
    </xf>
    <xf numFmtId="180" fontId="97" fillId="0" borderId="4" xfId="13" applyNumberFormat="1" applyFont="1" applyBorder="1">
      <alignment vertical="center"/>
    </xf>
    <xf numFmtId="180" fontId="53" fillId="0" borderId="0" xfId="13" applyNumberFormat="1" applyFont="1" applyBorder="1">
      <alignment vertical="center"/>
    </xf>
    <xf numFmtId="180" fontId="94" fillId="0" borderId="0" xfId="13" applyNumberFormat="1" applyFont="1" applyBorder="1" applyAlignment="1">
      <alignment horizontal="right" vertical="center"/>
    </xf>
    <xf numFmtId="0" fontId="96" fillId="0" borderId="0" xfId="12" applyFont="1" applyBorder="1" applyAlignment="1">
      <alignment horizontal="center" vertical="center"/>
    </xf>
    <xf numFmtId="38" fontId="27" fillId="0" borderId="15" xfId="1" applyFont="1" applyBorder="1">
      <alignment vertical="center"/>
    </xf>
    <xf numFmtId="38" fontId="27" fillId="0" borderId="2" xfId="1" applyFont="1" applyBorder="1">
      <alignment vertical="center"/>
    </xf>
    <xf numFmtId="38" fontId="27" fillId="0" borderId="31" xfId="1" applyFont="1" applyBorder="1">
      <alignment vertical="center"/>
    </xf>
    <xf numFmtId="38" fontId="27" fillId="0" borderId="1" xfId="1" applyFont="1" applyBorder="1">
      <alignment vertical="center"/>
    </xf>
    <xf numFmtId="38" fontId="13" fillId="0" borderId="25" xfId="1" applyFont="1" applyBorder="1">
      <alignment vertical="center"/>
    </xf>
    <xf numFmtId="38" fontId="27" fillId="0" borderId="0" xfId="1" applyFont="1" applyBorder="1">
      <alignment vertical="center"/>
    </xf>
    <xf numFmtId="38" fontId="13" fillId="0" borderId="4" xfId="1" applyFont="1" applyBorder="1">
      <alignment vertical="center"/>
    </xf>
    <xf numFmtId="38" fontId="13" fillId="0" borderId="3" xfId="1" applyFont="1" applyBorder="1">
      <alignment vertical="center"/>
    </xf>
    <xf numFmtId="38" fontId="27" fillId="0" borderId="64" xfId="1" applyFont="1" applyBorder="1" applyAlignment="1">
      <alignment horizontal="right" vertical="center"/>
    </xf>
    <xf numFmtId="0" fontId="98" fillId="0" borderId="0" xfId="12" applyFont="1">
      <alignment vertical="center"/>
    </xf>
    <xf numFmtId="0" fontId="99" fillId="0" borderId="0" xfId="4" applyFont="1">
      <alignment vertical="center"/>
    </xf>
    <xf numFmtId="38" fontId="73" fillId="0" borderId="0" xfId="4" applyNumberFormat="1" applyFont="1" applyBorder="1" applyAlignment="1">
      <alignment horizontal="right" vertical="center"/>
    </xf>
    <xf numFmtId="38" fontId="35" fillId="0" borderId="0" xfId="5" applyFont="1">
      <alignment vertical="center"/>
    </xf>
    <xf numFmtId="12" fontId="36" fillId="0" borderId="0" xfId="6" applyNumberFormat="1" applyFont="1" applyAlignment="1">
      <alignment horizontal="left" vertical="top"/>
    </xf>
    <xf numFmtId="0" fontId="13" fillId="0" borderId="3" xfId="0" applyNumberFormat="1" applyFont="1" applyBorder="1" applyAlignment="1">
      <alignment vertical="center"/>
    </xf>
    <xf numFmtId="38" fontId="13" fillId="0" borderId="4" xfId="0" applyNumberFormat="1" applyFont="1" applyBorder="1" applyAlignment="1">
      <alignment horizontal="left" vertical="center"/>
    </xf>
    <xf numFmtId="12" fontId="47" fillId="0" borderId="15" xfId="1" applyNumberFormat="1" applyFont="1" applyBorder="1" applyAlignment="1">
      <alignment horizontal="center" vertical="center"/>
    </xf>
    <xf numFmtId="38" fontId="36" fillId="3" borderId="57" xfId="5" applyFont="1" applyFill="1" applyBorder="1" applyAlignment="1">
      <alignment horizontal="center" vertical="center" wrapText="1"/>
    </xf>
    <xf numFmtId="38" fontId="33" fillId="3" borderId="58" xfId="5" applyFont="1" applyFill="1" applyBorder="1" applyAlignment="1">
      <alignment horizontal="center" vertical="center" wrapText="1"/>
    </xf>
    <xf numFmtId="0" fontId="57" fillId="0" borderId="0" xfId="0" applyFont="1" applyFill="1">
      <alignment vertical="center"/>
    </xf>
    <xf numFmtId="38" fontId="23" fillId="0" borderId="5" xfId="1" applyFont="1" applyBorder="1" applyAlignment="1">
      <alignment vertical="center" wrapText="1"/>
    </xf>
    <xf numFmtId="0" fontId="24" fillId="0" borderId="18" xfId="7" applyFont="1" applyBorder="1" applyAlignment="1">
      <alignment horizontal="center" vertical="center"/>
    </xf>
    <xf numFmtId="38" fontId="49" fillId="0" borderId="15" xfId="1" applyFont="1" applyFill="1" applyBorder="1" applyAlignment="1">
      <alignment horizontal="right" vertical="center"/>
    </xf>
    <xf numFmtId="0" fontId="48" fillId="6" borderId="1" xfId="6" applyFont="1" applyFill="1" applyBorder="1" applyAlignment="1">
      <alignment horizontal="center" vertical="center" wrapText="1"/>
    </xf>
    <xf numFmtId="0" fontId="103" fillId="0" borderId="0" xfId="0" applyFont="1">
      <alignment vertical="center"/>
    </xf>
    <xf numFmtId="0" fontId="103" fillId="0" borderId="0" xfId="0" applyFont="1" applyAlignment="1">
      <alignment vertical="center" wrapText="1"/>
    </xf>
    <xf numFmtId="0" fontId="20" fillId="0" borderId="0" xfId="0" applyFont="1">
      <alignment vertical="center"/>
    </xf>
    <xf numFmtId="0" fontId="20" fillId="0" borderId="0" xfId="0" applyFont="1" applyAlignment="1">
      <alignment vertical="center" wrapText="1"/>
    </xf>
    <xf numFmtId="0" fontId="20" fillId="0"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lignment vertical="center"/>
    </xf>
    <xf numFmtId="0" fontId="104" fillId="14" borderId="1" xfId="0" applyFont="1" applyFill="1" applyBorder="1">
      <alignment vertical="center"/>
    </xf>
    <xf numFmtId="0" fontId="20" fillId="0" borderId="1" xfId="0" applyFont="1" applyBorder="1" applyAlignment="1">
      <alignment vertical="center" wrapText="1"/>
    </xf>
    <xf numFmtId="0" fontId="20" fillId="3" borderId="1" xfId="0" applyFont="1" applyFill="1" applyBorder="1">
      <alignment vertical="center"/>
    </xf>
    <xf numFmtId="0" fontId="104" fillId="15" borderId="1" xfId="0" applyFont="1" applyFill="1" applyBorder="1">
      <alignment vertical="center"/>
    </xf>
    <xf numFmtId="0" fontId="17" fillId="0" borderId="1" xfId="0" applyFont="1" applyBorder="1">
      <alignment vertical="center"/>
    </xf>
    <xf numFmtId="0" fontId="20" fillId="4" borderId="1" xfId="0" applyFont="1" applyFill="1" applyBorder="1">
      <alignment vertical="center"/>
    </xf>
    <xf numFmtId="0" fontId="20" fillId="8" borderId="1" xfId="0" applyFont="1" applyFill="1" applyBorder="1">
      <alignment vertical="center"/>
    </xf>
    <xf numFmtId="0" fontId="20" fillId="13" borderId="1" xfId="0" applyFont="1" applyFill="1" applyBorder="1">
      <alignment vertical="center"/>
    </xf>
    <xf numFmtId="0" fontId="20" fillId="16" borderId="1" xfId="0" applyFont="1" applyFill="1" applyBorder="1">
      <alignment vertical="center"/>
    </xf>
    <xf numFmtId="0" fontId="20" fillId="17" borderId="1" xfId="0" applyFont="1" applyFill="1" applyBorder="1">
      <alignment vertical="center"/>
    </xf>
    <xf numFmtId="0" fontId="20" fillId="7" borderId="1" xfId="0" applyFont="1" applyFill="1" applyBorder="1">
      <alignment vertical="center"/>
    </xf>
    <xf numFmtId="0" fontId="104" fillId="14" borderId="0" xfId="0" applyFont="1" applyFill="1">
      <alignment vertical="center"/>
    </xf>
    <xf numFmtId="0" fontId="48" fillId="3" borderId="0" xfId="0" applyFont="1" applyFill="1">
      <alignment vertical="center"/>
    </xf>
    <xf numFmtId="0" fontId="104" fillId="0" borderId="0" xfId="0" applyFont="1" applyFill="1">
      <alignment vertical="center"/>
    </xf>
    <xf numFmtId="0" fontId="17" fillId="3" borderId="0" xfId="0" applyFont="1" applyFill="1">
      <alignment vertical="center"/>
    </xf>
    <xf numFmtId="0" fontId="20" fillId="3" borderId="0" xfId="0" applyFont="1" applyFill="1" applyAlignment="1">
      <alignment vertical="center" wrapText="1"/>
    </xf>
    <xf numFmtId="0" fontId="20" fillId="3" borderId="0" xfId="0" applyFont="1" applyFill="1">
      <alignment vertical="center"/>
    </xf>
    <xf numFmtId="0" fontId="17" fillId="3" borderId="0" xfId="0" applyFont="1" applyFill="1" applyAlignment="1">
      <alignment horizontal="left" vertical="center" wrapText="1"/>
    </xf>
    <xf numFmtId="0" fontId="17" fillId="0" borderId="0" xfId="0" applyFont="1">
      <alignment vertical="center"/>
    </xf>
    <xf numFmtId="0" fontId="17" fillId="3" borderId="0" xfId="0" applyFont="1" applyFill="1" applyAlignment="1">
      <alignment vertical="center" wrapText="1"/>
    </xf>
    <xf numFmtId="0" fontId="20" fillId="0" borderId="0" xfId="0" applyFont="1" applyFill="1">
      <alignment vertical="center"/>
    </xf>
    <xf numFmtId="0" fontId="20" fillId="0" borderId="0" xfId="0" applyFont="1" applyFill="1" applyAlignment="1">
      <alignment vertical="center" wrapText="1"/>
    </xf>
    <xf numFmtId="0" fontId="17" fillId="0" borderId="0" xfId="0" applyFont="1" applyFill="1" applyAlignment="1">
      <alignment vertical="center" wrapText="1"/>
    </xf>
    <xf numFmtId="0" fontId="17" fillId="0" borderId="0" xfId="0" applyFont="1" applyFill="1">
      <alignment vertical="center"/>
    </xf>
    <xf numFmtId="0" fontId="104" fillId="3" borderId="0" xfId="0" applyFont="1" applyFill="1" applyAlignment="1">
      <alignment vertical="center" wrapText="1"/>
    </xf>
    <xf numFmtId="0" fontId="104" fillId="3" borderId="0" xfId="0" applyFont="1" applyFill="1">
      <alignment vertical="center"/>
    </xf>
    <xf numFmtId="0" fontId="35" fillId="0" borderId="0" xfId="0" applyFont="1">
      <alignment vertical="center"/>
    </xf>
    <xf numFmtId="0" fontId="78" fillId="0" borderId="0" xfId="0" applyFont="1" applyAlignment="1">
      <alignment vertical="center" wrapText="1"/>
    </xf>
    <xf numFmtId="0" fontId="78" fillId="0" borderId="0" xfId="0" applyFont="1">
      <alignment vertical="center"/>
    </xf>
    <xf numFmtId="0" fontId="18" fillId="3" borderId="0" xfId="0" applyFont="1" applyFill="1">
      <alignment vertical="center"/>
    </xf>
    <xf numFmtId="0" fontId="35" fillId="0" borderId="0" xfId="0" applyFont="1" applyFill="1">
      <alignment vertical="center"/>
    </xf>
    <xf numFmtId="0" fontId="11" fillId="3" borderId="0" xfId="0" applyFont="1" applyFill="1">
      <alignment vertical="center"/>
    </xf>
    <xf numFmtId="0" fontId="70" fillId="0" borderId="0" xfId="0" applyFont="1" applyFill="1">
      <alignment vertical="center"/>
    </xf>
    <xf numFmtId="0" fontId="20" fillId="0" borderId="0" xfId="0" applyFont="1" applyAlignment="1">
      <alignment horizontal="left" vertical="center" wrapText="1"/>
    </xf>
    <xf numFmtId="0" fontId="19" fillId="0" borderId="1" xfId="7" applyFont="1" applyBorder="1" applyAlignment="1">
      <alignment horizontal="left" vertical="center"/>
    </xf>
    <xf numFmtId="0" fontId="20" fillId="0" borderId="0" xfId="7" applyFont="1" applyFill="1" applyBorder="1" applyAlignment="1">
      <alignment horizontal="center" vertical="center"/>
    </xf>
    <xf numFmtId="0" fontId="22" fillId="0" borderId="0" xfId="7" applyFont="1" applyBorder="1" applyAlignment="1">
      <alignment horizontal="left" vertical="center"/>
    </xf>
    <xf numFmtId="0" fontId="54" fillId="3" borderId="0" xfId="7" applyFont="1" applyFill="1" applyBorder="1" applyAlignment="1" applyProtection="1">
      <alignment horizontal="center" vertical="center" wrapText="1"/>
      <protection locked="0"/>
    </xf>
    <xf numFmtId="0" fontId="55" fillId="0" borderId="0" xfId="7" applyFont="1" applyBorder="1" applyAlignment="1" applyProtection="1">
      <alignment horizontal="center" vertical="center" wrapText="1"/>
      <protection locked="0"/>
    </xf>
    <xf numFmtId="38" fontId="105" fillId="0" borderId="0" xfId="1" applyFont="1">
      <alignment vertical="center"/>
    </xf>
    <xf numFmtId="38" fontId="107" fillId="0" borderId="0" xfId="1" applyFont="1">
      <alignment vertical="center"/>
    </xf>
    <xf numFmtId="38" fontId="107" fillId="0" borderId="0" xfId="1" applyFont="1" applyAlignment="1">
      <alignment horizontal="center" vertical="center"/>
    </xf>
    <xf numFmtId="38" fontId="107" fillId="0" borderId="0" xfId="1" applyFont="1" applyAlignment="1">
      <alignment horizontal="center" vertical="center" shrinkToFit="1"/>
    </xf>
    <xf numFmtId="38" fontId="107" fillId="0" borderId="0" xfId="1" applyFont="1" applyBorder="1">
      <alignment vertical="center"/>
    </xf>
    <xf numFmtId="0" fontId="107" fillId="0" borderId="0" xfId="1" applyNumberFormat="1" applyFont="1">
      <alignment vertical="center"/>
    </xf>
    <xf numFmtId="38" fontId="107" fillId="0" borderId="0" xfId="1" applyFont="1" applyAlignment="1">
      <alignment vertical="center" shrinkToFit="1"/>
    </xf>
    <xf numFmtId="38" fontId="106" fillId="0" borderId="0" xfId="1" applyFont="1">
      <alignment vertical="center"/>
    </xf>
    <xf numFmtId="0" fontId="61" fillId="0" borderId="0" xfId="0" applyFont="1" applyFill="1" applyBorder="1" applyAlignment="1">
      <alignment vertical="center" wrapText="1"/>
    </xf>
    <xf numFmtId="38" fontId="19" fillId="0" borderId="0" xfId="1" applyFont="1" applyFill="1" applyBorder="1" applyAlignment="1">
      <alignment horizontal="center" vertical="center" shrinkToFit="1"/>
    </xf>
    <xf numFmtId="38" fontId="23" fillId="0" borderId="3" xfId="1" applyFont="1" applyBorder="1" applyAlignment="1">
      <alignment horizontal="left" vertical="center"/>
    </xf>
    <xf numFmtId="38" fontId="23" fillId="0" borderId="13" xfId="1" applyFont="1" applyBorder="1" applyAlignment="1">
      <alignment horizontal="left" vertical="center"/>
    </xf>
    <xf numFmtId="0" fontId="23" fillId="0" borderId="25" xfId="7" applyFont="1" applyFill="1" applyBorder="1" applyAlignment="1">
      <alignment horizontal="center" vertical="center"/>
    </xf>
    <xf numFmtId="38" fontId="14" fillId="0" borderId="31" xfId="1" applyFont="1" applyBorder="1" applyAlignment="1" applyProtection="1">
      <alignment vertical="center"/>
      <protection hidden="1"/>
    </xf>
    <xf numFmtId="38" fontId="23" fillId="0" borderId="3" xfId="1" applyFont="1" applyBorder="1" applyAlignment="1">
      <alignment vertical="center"/>
    </xf>
    <xf numFmtId="38" fontId="14" fillId="0" borderId="25" xfId="1" applyFont="1" applyBorder="1" applyAlignment="1">
      <alignment vertical="center"/>
    </xf>
    <xf numFmtId="38" fontId="14" fillId="0" borderId="4" xfId="1" applyFont="1" applyBorder="1" applyAlignment="1">
      <alignment vertical="center"/>
    </xf>
    <xf numFmtId="38" fontId="14" fillId="0" borderId="4" xfId="1" applyFont="1" applyBorder="1" applyAlignment="1" applyProtection="1">
      <alignment vertical="center"/>
      <protection hidden="1"/>
    </xf>
    <xf numFmtId="38" fontId="14" fillId="0" borderId="17" xfId="1" applyFont="1" applyBorder="1" applyAlignment="1">
      <alignment horizontal="left" vertical="center"/>
    </xf>
    <xf numFmtId="38" fontId="14" fillId="0" borderId="18" xfId="1" applyFont="1" applyBorder="1" applyAlignment="1">
      <alignment horizontal="left" vertical="center"/>
    </xf>
    <xf numFmtId="38" fontId="14" fillId="0" borderId="33" xfId="1" applyFont="1" applyBorder="1" applyAlignment="1" applyProtection="1">
      <alignment vertical="center"/>
      <protection hidden="1"/>
    </xf>
    <xf numFmtId="0" fontId="70" fillId="7" borderId="1" xfId="0" applyFont="1" applyFill="1" applyBorder="1">
      <alignment vertical="center"/>
    </xf>
    <xf numFmtId="0" fontId="70" fillId="0" borderId="1" xfId="0" applyFont="1" applyBorder="1" applyAlignment="1">
      <alignment vertical="center" wrapText="1"/>
    </xf>
    <xf numFmtId="0" fontId="108" fillId="0" borderId="0" xfId="7" applyFont="1" applyBorder="1" applyAlignment="1">
      <alignment horizontal="left" vertical="center"/>
    </xf>
    <xf numFmtId="0" fontId="109" fillId="0" borderId="0" xfId="7" applyFont="1" applyBorder="1" applyAlignment="1">
      <alignment vertical="center"/>
    </xf>
    <xf numFmtId="0" fontId="20" fillId="0" borderId="0" xfId="7" applyFont="1" applyAlignment="1">
      <alignment horizontal="left" vertical="center"/>
    </xf>
    <xf numFmtId="0" fontId="20" fillId="0" borderId="0" xfId="7" applyFont="1" applyFill="1" applyBorder="1" applyAlignment="1">
      <alignment horizontal="left" vertical="center"/>
    </xf>
    <xf numFmtId="0" fontId="24" fillId="0" borderId="0" xfId="7" applyFont="1" applyFill="1" applyBorder="1" applyAlignment="1">
      <alignment horizontal="left" vertical="center"/>
    </xf>
    <xf numFmtId="0" fontId="24" fillId="0" borderId="1" xfId="7" applyFont="1" applyBorder="1" applyAlignment="1">
      <alignment horizontal="left" vertical="center"/>
    </xf>
    <xf numFmtId="0" fontId="24" fillId="0" borderId="18" xfId="7" applyFont="1" applyBorder="1" applyAlignment="1">
      <alignment horizontal="left" vertical="center"/>
    </xf>
    <xf numFmtId="0" fontId="24" fillId="0" borderId="20" xfId="7" applyFont="1" applyBorder="1" applyAlignment="1">
      <alignment horizontal="left" vertical="center"/>
    </xf>
    <xf numFmtId="0" fontId="24" fillId="0" borderId="39" xfId="7" applyFont="1" applyBorder="1" applyAlignment="1">
      <alignment horizontal="left" vertical="center"/>
    </xf>
    <xf numFmtId="0" fontId="24" fillId="0" borderId="8" xfId="7" applyFont="1" applyBorder="1" applyAlignment="1">
      <alignment horizontal="left" vertical="center"/>
    </xf>
    <xf numFmtId="0" fontId="24" fillId="0" borderId="16" xfId="7" applyFont="1" applyBorder="1" applyAlignment="1">
      <alignment horizontal="left" vertical="center"/>
    </xf>
    <xf numFmtId="0" fontId="24" fillId="0" borderId="42" xfId="7" applyFont="1" applyBorder="1" applyAlignment="1">
      <alignment horizontal="left" vertical="center"/>
    </xf>
    <xf numFmtId="0" fontId="24" fillId="0" borderId="43" xfId="7" applyFont="1" applyBorder="1" applyAlignment="1">
      <alignment horizontal="left" vertical="center"/>
    </xf>
    <xf numFmtId="0" fontId="22" fillId="0" borderId="2" xfId="7" applyFont="1" applyBorder="1" applyAlignment="1">
      <alignment horizontal="left" vertical="center"/>
    </xf>
    <xf numFmtId="0" fontId="24" fillId="0" borderId="15" xfId="7" applyFont="1" applyBorder="1" applyAlignment="1">
      <alignment horizontal="left" vertical="center"/>
    </xf>
    <xf numFmtId="0" fontId="19" fillId="0" borderId="2" xfId="7" applyFont="1" applyBorder="1" applyAlignment="1">
      <alignment horizontal="left" vertical="center"/>
    </xf>
    <xf numFmtId="0" fontId="19" fillId="0" borderId="18" xfId="7" applyFont="1" applyBorder="1" applyAlignment="1">
      <alignment horizontal="left" vertical="top"/>
    </xf>
    <xf numFmtId="0" fontId="19" fillId="0" borderId="50" xfId="7" applyFont="1" applyBorder="1" applyAlignment="1">
      <alignment horizontal="left" vertical="top"/>
    </xf>
    <xf numFmtId="0" fontId="53" fillId="0" borderId="36" xfId="7" applyFont="1" applyBorder="1" applyAlignment="1">
      <alignment horizontal="left" vertical="center"/>
    </xf>
    <xf numFmtId="0" fontId="23" fillId="0" borderId="45" xfId="7" applyFont="1" applyBorder="1" applyAlignment="1">
      <alignment horizontal="left" vertical="center" wrapText="1"/>
    </xf>
    <xf numFmtId="0" fontId="22" fillId="0" borderId="45" xfId="7" applyFont="1" applyBorder="1" applyAlignment="1">
      <alignment horizontal="left" vertical="center" wrapText="1"/>
    </xf>
    <xf numFmtId="0" fontId="22" fillId="0" borderId="51" xfId="7" applyFont="1" applyBorder="1" applyAlignment="1">
      <alignment horizontal="left" vertical="center" wrapText="1"/>
    </xf>
    <xf numFmtId="0" fontId="43" fillId="0" borderId="0" xfId="6" applyFont="1" applyBorder="1" applyAlignment="1">
      <alignment horizontal="left" vertical="center"/>
    </xf>
    <xf numFmtId="0" fontId="24" fillId="0" borderId="0" xfId="7" applyFont="1" applyBorder="1" applyAlignment="1">
      <alignment horizontal="left" vertical="center"/>
    </xf>
    <xf numFmtId="0" fontId="20" fillId="7" borderId="1" xfId="0" applyFont="1" applyFill="1" applyBorder="1" applyAlignment="1">
      <alignment vertical="center" wrapText="1"/>
    </xf>
    <xf numFmtId="0" fontId="70" fillId="0" borderId="1" xfId="0" applyFont="1" applyBorder="1">
      <alignment vertical="center"/>
    </xf>
    <xf numFmtId="38" fontId="112" fillId="12" borderId="1" xfId="1" applyFont="1" applyFill="1" applyBorder="1" applyAlignment="1">
      <alignment horizontal="left" vertical="center"/>
    </xf>
    <xf numFmtId="0" fontId="35" fillId="0" borderId="1" xfId="0" applyFont="1" applyBorder="1" applyAlignment="1">
      <alignment horizontal="center" vertical="center"/>
    </xf>
    <xf numFmtId="0" fontId="20" fillId="0" borderId="1" xfId="0" applyFont="1" applyFill="1" applyBorder="1">
      <alignment vertical="center"/>
    </xf>
    <xf numFmtId="0" fontId="70" fillId="0" borderId="0" xfId="0" applyFont="1">
      <alignment vertical="center"/>
    </xf>
    <xf numFmtId="0" fontId="70" fillId="3" borderId="1" xfId="0" applyFont="1" applyFill="1" applyBorder="1">
      <alignment vertical="center"/>
    </xf>
    <xf numFmtId="0" fontId="35" fillId="0" borderId="1" xfId="0" applyFont="1" applyBorder="1" applyAlignment="1">
      <alignment vertical="center" wrapText="1"/>
    </xf>
    <xf numFmtId="38" fontId="39" fillId="0" borderId="0" xfId="1" applyFont="1" applyFill="1" applyBorder="1" applyAlignment="1">
      <alignment horizontal="center" vertical="center"/>
    </xf>
    <xf numFmtId="38" fontId="13" fillId="0" borderId="1" xfId="1" applyFont="1" applyBorder="1" applyAlignment="1">
      <alignment horizontal="center" vertical="center"/>
    </xf>
    <xf numFmtId="38" fontId="13" fillId="0" borderId="0" xfId="1" applyFont="1" applyFill="1" applyBorder="1" applyAlignment="1">
      <alignment horizontal="center" vertical="center"/>
    </xf>
    <xf numFmtId="38" fontId="104" fillId="0" borderId="0" xfId="1" applyFont="1" applyFill="1" applyBorder="1">
      <alignment vertical="center"/>
    </xf>
    <xf numFmtId="38" fontId="114" fillId="0" borderId="0" xfId="1" applyFont="1" applyBorder="1">
      <alignment vertical="center"/>
    </xf>
    <xf numFmtId="38" fontId="115" fillId="0" borderId="0" xfId="1" applyFont="1" applyBorder="1">
      <alignment vertical="center"/>
    </xf>
    <xf numFmtId="38" fontId="116" fillId="0" borderId="0" xfId="1" applyFont="1" applyBorder="1" applyAlignment="1">
      <alignment horizontal="center" vertical="center" wrapText="1"/>
    </xf>
    <xf numFmtId="38" fontId="117" fillId="0" borderId="0" xfId="1" applyFont="1" applyBorder="1" applyAlignment="1">
      <alignment horizontal="center" vertical="center"/>
    </xf>
    <xf numFmtId="38" fontId="104" fillId="0" borderId="0" xfId="1" applyFont="1" applyFill="1" applyBorder="1" applyAlignment="1">
      <alignment horizontal="right" vertical="center"/>
    </xf>
    <xf numFmtId="38" fontId="114" fillId="0" borderId="0" xfId="1" applyFont="1" applyFill="1" applyBorder="1">
      <alignment vertical="center"/>
    </xf>
    <xf numFmtId="38" fontId="118" fillId="0" borderId="0" xfId="1" applyFont="1" applyAlignment="1">
      <alignment horizontal="center" vertical="center"/>
    </xf>
    <xf numFmtId="38" fontId="118" fillId="15" borderId="0" xfId="1" applyFont="1" applyFill="1" applyAlignment="1">
      <alignment horizontal="center" vertical="center"/>
    </xf>
    <xf numFmtId="38" fontId="118" fillId="11" borderId="0" xfId="1" applyFont="1" applyFill="1" applyAlignment="1">
      <alignment horizontal="center" vertical="center"/>
    </xf>
    <xf numFmtId="38" fontId="118" fillId="3" borderId="0" xfId="1" applyFont="1" applyFill="1" applyAlignment="1">
      <alignment horizontal="center" vertical="center"/>
    </xf>
    <xf numFmtId="38" fontId="118" fillId="11" borderId="0" xfId="1" applyFont="1" applyFill="1" applyAlignment="1">
      <alignment horizontal="center" vertical="center" shrinkToFit="1"/>
    </xf>
    <xf numFmtId="38" fontId="119" fillId="0" borderId="0" xfId="1" applyFont="1" applyBorder="1" applyAlignment="1">
      <alignment horizontal="center" vertical="center"/>
    </xf>
    <xf numFmtId="0" fontId="106" fillId="0" borderId="0" xfId="1" applyNumberFormat="1" applyFont="1" applyAlignment="1">
      <alignment horizontal="left" vertical="center"/>
    </xf>
    <xf numFmtId="38" fontId="118" fillId="0" borderId="0" xfId="1" applyFont="1" applyAlignment="1">
      <alignment horizontal="center" vertical="center" shrinkToFit="1"/>
    </xf>
    <xf numFmtId="38" fontId="120" fillId="0" borderId="8" xfId="1" applyFont="1" applyBorder="1">
      <alignment vertical="center"/>
    </xf>
    <xf numFmtId="38" fontId="120" fillId="0" borderId="22" xfId="1" applyFont="1" applyBorder="1">
      <alignment vertical="center"/>
    </xf>
    <xf numFmtId="0" fontId="121" fillId="0" borderId="4" xfId="1" applyNumberFormat="1" applyFont="1" applyBorder="1">
      <alignment vertical="center"/>
    </xf>
    <xf numFmtId="38" fontId="121" fillId="0" borderId="1" xfId="1" applyFont="1" applyBorder="1" applyAlignment="1">
      <alignment horizontal="center" vertical="center"/>
    </xf>
    <xf numFmtId="38" fontId="121" fillId="0" borderId="15" xfId="1" applyFont="1" applyBorder="1" applyAlignment="1">
      <alignment vertical="center" shrinkToFit="1"/>
    </xf>
    <xf numFmtId="38" fontId="121" fillId="0" borderId="1" xfId="1" applyFont="1" applyFill="1" applyBorder="1">
      <alignment vertical="center"/>
    </xf>
    <xf numFmtId="38" fontId="121" fillId="0" borderId="9" xfId="1" applyFont="1" applyFill="1" applyBorder="1">
      <alignment vertical="center"/>
    </xf>
    <xf numFmtId="38" fontId="39" fillId="0" borderId="6" xfId="1" applyFont="1" applyFill="1" applyBorder="1" applyAlignment="1">
      <alignment horizontal="center" vertical="center" shrinkToFit="1"/>
    </xf>
    <xf numFmtId="38" fontId="19" fillId="0" borderId="8" xfId="1" applyFont="1" applyBorder="1" applyAlignment="1">
      <alignment horizontal="left" vertical="center"/>
    </xf>
    <xf numFmtId="38" fontId="79" fillId="0" borderId="10" xfId="1" applyFont="1" applyBorder="1" applyAlignment="1">
      <alignment horizontal="center" vertical="center" shrinkToFit="1"/>
    </xf>
    <xf numFmtId="38" fontId="19" fillId="4" borderId="58" xfId="1" applyFont="1" applyFill="1" applyBorder="1" applyAlignment="1">
      <alignment horizontal="center" vertical="center" wrapText="1"/>
    </xf>
    <xf numFmtId="38" fontId="81" fillId="4" borderId="59" xfId="1" applyFont="1" applyFill="1" applyBorder="1" applyAlignment="1">
      <alignment horizontal="center" vertical="center"/>
    </xf>
    <xf numFmtId="38" fontId="122" fillId="0" borderId="63" xfId="1" applyFont="1" applyBorder="1">
      <alignment vertical="center"/>
    </xf>
    <xf numFmtId="38" fontId="123" fillId="0" borderId="15" xfId="1" applyFont="1" applyBorder="1">
      <alignment vertical="center"/>
    </xf>
    <xf numFmtId="38" fontId="122" fillId="0" borderId="15" xfId="1" applyFont="1" applyBorder="1">
      <alignment vertical="center"/>
    </xf>
    <xf numFmtId="38" fontId="124" fillId="0" borderId="22" xfId="1" applyFont="1" applyBorder="1" applyAlignment="1">
      <alignment horizontal="center" vertical="center"/>
    </xf>
    <xf numFmtId="38" fontId="122" fillId="0" borderId="8" xfId="1" applyFont="1" applyBorder="1">
      <alignment vertical="center"/>
    </xf>
    <xf numFmtId="38" fontId="123" fillId="0" borderId="1" xfId="1" applyFont="1" applyBorder="1">
      <alignment vertical="center"/>
    </xf>
    <xf numFmtId="0" fontId="122" fillId="0" borderId="67" xfId="1" applyNumberFormat="1" applyFont="1" applyBorder="1">
      <alignment vertical="center"/>
    </xf>
    <xf numFmtId="38" fontId="122" fillId="0" borderId="6" xfId="1" applyFont="1" applyBorder="1" applyAlignment="1">
      <alignment vertical="center" shrinkToFit="1"/>
    </xf>
    <xf numFmtId="38" fontId="122" fillId="0" borderId="6" xfId="1" applyFont="1" applyBorder="1">
      <alignment vertical="center"/>
    </xf>
    <xf numFmtId="38" fontId="122" fillId="0" borderId="7" xfId="1" applyFont="1" applyBorder="1">
      <alignment vertical="center"/>
    </xf>
    <xf numFmtId="0" fontId="122" fillId="0" borderId="8" xfId="1" applyNumberFormat="1" applyFont="1" applyBorder="1">
      <alignment vertical="center"/>
    </xf>
    <xf numFmtId="38" fontId="122" fillId="0" borderId="1" xfId="1" applyFont="1" applyBorder="1" applyAlignment="1">
      <alignment vertical="center" shrinkToFit="1"/>
    </xf>
    <xf numFmtId="38" fontId="122" fillId="0" borderId="1" xfId="1" applyFont="1" applyBorder="1">
      <alignment vertical="center"/>
    </xf>
    <xf numFmtId="38" fontId="122" fillId="0" borderId="9" xfId="1" applyFont="1" applyBorder="1">
      <alignment vertical="center"/>
    </xf>
    <xf numFmtId="0" fontId="125" fillId="0" borderId="0" xfId="0" applyFont="1">
      <alignment vertical="center"/>
    </xf>
    <xf numFmtId="0" fontId="126" fillId="0" borderId="0" xfId="0" applyFont="1" applyAlignment="1">
      <alignment vertical="center" wrapText="1"/>
    </xf>
    <xf numFmtId="0" fontId="126" fillId="0" borderId="0" xfId="0" applyFont="1">
      <alignment vertical="center"/>
    </xf>
    <xf numFmtId="0" fontId="35" fillId="0" borderId="1" xfId="0" applyFont="1" applyBorder="1">
      <alignment vertical="center"/>
    </xf>
    <xf numFmtId="38" fontId="118" fillId="0" borderId="0" xfId="1" applyFont="1" applyBorder="1" applyAlignment="1">
      <alignment horizontal="center" vertical="center"/>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35" fillId="0" borderId="0" xfId="0" applyFont="1" applyFill="1" applyAlignment="1">
      <alignment horizontal="left" vertical="center" wrapText="1"/>
    </xf>
    <xf numFmtId="0" fontId="20" fillId="0" borderId="0" xfId="0" applyFont="1" applyFill="1" applyAlignment="1">
      <alignment vertical="top" wrapText="1"/>
    </xf>
    <xf numFmtId="0" fontId="17" fillId="3" borderId="0" xfId="0" applyFont="1" applyFill="1" applyAlignment="1">
      <alignment horizontal="left" vertical="center" wrapText="1"/>
    </xf>
    <xf numFmtId="0" fontId="70" fillId="0" borderId="0" xfId="0" applyFont="1" applyAlignment="1">
      <alignment horizontal="left" vertical="center" wrapText="1"/>
    </xf>
    <xf numFmtId="0" fontId="49" fillId="0" borderId="0" xfId="0" applyFont="1" applyFill="1" applyAlignment="1">
      <alignment horizontal="left" vertical="center" wrapText="1"/>
    </xf>
    <xf numFmtId="0" fontId="20" fillId="8" borderId="3" xfId="0" applyFont="1" applyFill="1" applyBorder="1" applyAlignment="1">
      <alignment horizontal="center" vertical="center"/>
    </xf>
    <xf numFmtId="0" fontId="20" fillId="8" borderId="25" xfId="0" applyFont="1" applyFill="1" applyBorder="1" applyAlignment="1">
      <alignment horizontal="center" vertical="center"/>
    </xf>
    <xf numFmtId="0" fontId="20" fillId="8" borderId="4" xfId="0" applyFont="1" applyFill="1" applyBorder="1" applyAlignment="1">
      <alignment horizontal="center" vertical="center"/>
    </xf>
    <xf numFmtId="0" fontId="70" fillId="0" borderId="0" xfId="0" applyFont="1" applyFill="1" applyAlignment="1">
      <alignment horizontal="left" vertical="center" wrapText="1"/>
    </xf>
    <xf numFmtId="0" fontId="35" fillId="0" borderId="0" xfId="0" applyFont="1" applyAlignment="1">
      <alignment horizontal="left" vertical="center" wrapText="1"/>
    </xf>
    <xf numFmtId="0" fontId="70" fillId="0" borderId="0" xfId="0" applyFont="1" applyAlignment="1">
      <alignment horizontal="left" vertical="top" wrapText="1"/>
    </xf>
    <xf numFmtId="0" fontId="20" fillId="0" borderId="0" xfId="0" applyFont="1" applyAlignment="1">
      <alignment horizontal="left" vertical="top" wrapText="1"/>
    </xf>
    <xf numFmtId="38" fontId="105" fillId="0" borderId="1" xfId="1" applyFont="1" applyBorder="1" applyAlignment="1">
      <alignment horizontal="center" vertical="center"/>
    </xf>
    <xf numFmtId="38" fontId="39" fillId="3" borderId="3" xfId="1" applyFont="1" applyFill="1" applyBorder="1" applyAlignment="1">
      <alignment horizontal="left" vertical="center"/>
    </xf>
    <xf numFmtId="38" fontId="39" fillId="3" borderId="25" xfId="1" applyFont="1" applyFill="1" applyBorder="1" applyAlignment="1">
      <alignment horizontal="left" vertical="center"/>
    </xf>
    <xf numFmtId="38" fontId="39" fillId="3" borderId="4" xfId="1" applyFont="1" applyFill="1" applyBorder="1" applyAlignment="1">
      <alignment horizontal="left" vertical="center"/>
    </xf>
    <xf numFmtId="38" fontId="106" fillId="0" borderId="6" xfId="1" applyFont="1" applyBorder="1" applyAlignment="1">
      <alignment horizontal="center" vertical="center"/>
    </xf>
    <xf numFmtId="38" fontId="106" fillId="0" borderId="7" xfId="1" applyFont="1" applyBorder="1" applyAlignment="1">
      <alignment horizontal="center" vertical="center"/>
    </xf>
    <xf numFmtId="38" fontId="19" fillId="0" borderId="1" xfId="1" applyFont="1" applyBorder="1" applyAlignment="1">
      <alignment horizontal="left" vertical="center"/>
    </xf>
    <xf numFmtId="38" fontId="19" fillId="0" borderId="9" xfId="1" applyFont="1" applyBorder="1" applyAlignment="1">
      <alignment horizontal="left" vertical="center"/>
    </xf>
    <xf numFmtId="38" fontId="13" fillId="0" borderId="1" xfId="1" applyFont="1" applyBorder="1" applyAlignment="1">
      <alignment horizontal="left" vertical="center"/>
    </xf>
    <xf numFmtId="38" fontId="13" fillId="0" borderId="9" xfId="1" applyFont="1" applyBorder="1" applyAlignment="1">
      <alignment horizontal="left" vertical="center"/>
    </xf>
    <xf numFmtId="38" fontId="39" fillId="0" borderId="67" xfId="1" applyFont="1" applyFill="1" applyBorder="1" applyAlignment="1">
      <alignment horizontal="center" vertical="center"/>
    </xf>
    <xf numFmtId="38" fontId="39" fillId="0" borderId="6" xfId="1" applyFont="1" applyFill="1" applyBorder="1" applyAlignment="1">
      <alignment horizontal="center" vertical="center"/>
    </xf>
    <xf numFmtId="38" fontId="39" fillId="0" borderId="6" xfId="1" applyFont="1" applyBorder="1" applyAlignment="1">
      <alignment horizontal="center" vertical="center"/>
    </xf>
    <xf numFmtId="38" fontId="19" fillId="0" borderId="10" xfId="1" applyFont="1" applyBorder="1" applyAlignment="1">
      <alignment horizontal="left" vertical="center"/>
    </xf>
    <xf numFmtId="38" fontId="20" fillId="0" borderId="69" xfId="1" applyFont="1" applyFill="1" applyBorder="1" applyAlignment="1">
      <alignment horizontal="center" vertical="center"/>
    </xf>
    <xf numFmtId="38" fontId="20" fillId="0" borderId="70" xfId="1" applyFont="1" applyFill="1" applyBorder="1" applyAlignment="1">
      <alignment horizontal="center" vertical="center"/>
    </xf>
    <xf numFmtId="38" fontId="20" fillId="0" borderId="71" xfId="1" applyFont="1" applyFill="1" applyBorder="1" applyAlignment="1">
      <alignment horizontal="center" vertical="center"/>
    </xf>
    <xf numFmtId="38" fontId="20" fillId="0" borderId="72" xfId="1" applyFont="1" applyFill="1" applyBorder="1" applyAlignment="1">
      <alignment horizontal="center" vertical="center"/>
    </xf>
    <xf numFmtId="38" fontId="20" fillId="0" borderId="73" xfId="1" applyFont="1" applyFill="1" applyBorder="1" applyAlignment="1">
      <alignment horizontal="center" vertical="center"/>
    </xf>
    <xf numFmtId="38" fontId="20" fillId="0" borderId="74" xfId="1" applyFont="1" applyFill="1" applyBorder="1" applyAlignment="1">
      <alignment horizontal="center" vertical="center"/>
    </xf>
    <xf numFmtId="38" fontId="20" fillId="0" borderId="75" xfId="1" applyFont="1" applyFill="1" applyBorder="1" applyAlignment="1">
      <alignment horizontal="center" vertical="center"/>
    </xf>
    <xf numFmtId="38" fontId="20" fillId="0" borderId="76" xfId="1" applyFont="1" applyFill="1" applyBorder="1" applyAlignment="1">
      <alignment horizontal="center" vertical="center"/>
    </xf>
    <xf numFmtId="38" fontId="20" fillId="0" borderId="77" xfId="1" applyFont="1" applyFill="1" applyBorder="1" applyAlignment="1">
      <alignment horizontal="center" vertical="center"/>
    </xf>
    <xf numFmtId="38" fontId="19" fillId="0" borderId="8" xfId="1" applyFont="1" applyBorder="1" applyAlignment="1">
      <alignment horizontal="left" vertical="center"/>
    </xf>
    <xf numFmtId="38" fontId="19" fillId="0" borderId="68" xfId="1" applyFont="1" applyBorder="1" applyAlignment="1">
      <alignment horizontal="left" vertical="center"/>
    </xf>
    <xf numFmtId="38" fontId="19" fillId="0" borderId="0" xfId="1" applyFont="1" applyFill="1" applyBorder="1" applyAlignment="1">
      <alignment horizontal="center" vertical="center" shrinkToFit="1"/>
    </xf>
    <xf numFmtId="0" fontId="18" fillId="0" borderId="67" xfId="1" applyNumberFormat="1" applyFont="1" applyFill="1" applyBorder="1" applyAlignment="1">
      <alignment horizontal="center" vertical="center"/>
    </xf>
    <xf numFmtId="0" fontId="18" fillId="0" borderId="6" xfId="1" applyNumberFormat="1" applyFont="1" applyFill="1" applyBorder="1" applyAlignment="1">
      <alignment horizontal="center" vertical="center"/>
    </xf>
    <xf numFmtId="38" fontId="35" fillId="0" borderId="68" xfId="1" applyFont="1" applyFill="1" applyBorder="1" applyAlignment="1">
      <alignment horizontal="center" vertical="center" shrinkToFit="1"/>
    </xf>
    <xf numFmtId="38" fontId="35" fillId="0" borderId="10" xfId="1" applyFont="1" applyFill="1" applyBorder="1" applyAlignment="1">
      <alignment horizontal="center" vertical="center" shrinkToFit="1"/>
    </xf>
    <xf numFmtId="38" fontId="35" fillId="0" borderId="8" xfId="1" applyFont="1" applyFill="1" applyBorder="1" applyAlignment="1">
      <alignment horizontal="center" vertical="center" shrinkToFit="1"/>
    </xf>
    <xf numFmtId="38" fontId="35" fillId="0" borderId="1" xfId="1" applyFont="1" applyFill="1" applyBorder="1" applyAlignment="1">
      <alignment horizontal="center" vertical="center" shrinkToFit="1"/>
    </xf>
    <xf numFmtId="38" fontId="70" fillId="0" borderId="60" xfId="1" applyFont="1" applyFill="1" applyBorder="1" applyAlignment="1">
      <alignment horizontal="center" vertical="center"/>
    </xf>
    <xf numFmtId="38" fontId="70" fillId="0" borderId="48" xfId="1" applyFont="1" applyFill="1" applyBorder="1" applyAlignment="1">
      <alignment horizontal="center" vertical="center"/>
    </xf>
    <xf numFmtId="38" fontId="35" fillId="0" borderId="56" xfId="1" applyFont="1" applyFill="1" applyBorder="1" applyAlignment="1">
      <alignment horizontal="center" vertical="center" shrinkToFit="1"/>
    </xf>
    <xf numFmtId="38" fontId="35" fillId="0" borderId="41" xfId="1" applyFont="1" applyFill="1" applyBorder="1" applyAlignment="1">
      <alignment horizontal="center" vertical="center" shrinkToFit="1"/>
    </xf>
    <xf numFmtId="38" fontId="35" fillId="0" borderId="61" xfId="1" applyFont="1" applyFill="1" applyBorder="1" applyAlignment="1">
      <alignment horizontal="center" vertical="center" shrinkToFit="1"/>
    </xf>
    <xf numFmtId="38" fontId="35" fillId="0" borderId="44" xfId="1" applyFont="1" applyFill="1" applyBorder="1" applyAlignment="1">
      <alignment horizontal="center" vertical="center" shrinkToFit="1"/>
    </xf>
    <xf numFmtId="38" fontId="19" fillId="4" borderId="36" xfId="1" applyFont="1" applyFill="1" applyBorder="1" applyAlignment="1">
      <alignment horizontal="center" vertical="center" wrapText="1"/>
    </xf>
    <xf numFmtId="38" fontId="19" fillId="4" borderId="62" xfId="1" applyFont="1" applyFill="1" applyBorder="1" applyAlignment="1">
      <alignment horizontal="center" vertical="center"/>
    </xf>
    <xf numFmtId="38" fontId="106" fillId="0" borderId="0" xfId="1" applyFont="1" applyBorder="1" applyAlignment="1">
      <alignment horizontal="left" vertical="center"/>
    </xf>
    <xf numFmtId="38" fontId="19" fillId="0" borderId="11" xfId="1" applyFont="1" applyBorder="1" applyAlignment="1">
      <alignment horizontal="left" vertical="center"/>
    </xf>
    <xf numFmtId="0" fontId="54" fillId="3" borderId="0" xfId="7" applyFont="1" applyFill="1" applyBorder="1" applyAlignment="1" applyProtection="1">
      <alignment horizontal="center" vertical="center" wrapText="1"/>
      <protection locked="0"/>
    </xf>
    <xf numFmtId="0" fontId="22" fillId="0" borderId="0" xfId="7" applyFont="1" applyBorder="1" applyAlignment="1">
      <alignment horizontal="left" vertical="center" wrapText="1"/>
    </xf>
    <xf numFmtId="0" fontId="22" fillId="0" borderId="32" xfId="7" applyFont="1" applyBorder="1" applyAlignment="1">
      <alignment horizontal="left" vertical="center" wrapText="1"/>
    </xf>
    <xf numFmtId="0" fontId="22" fillId="0" borderId="35" xfId="7" applyFont="1" applyBorder="1" applyAlignment="1">
      <alignment horizontal="left" vertical="top" wrapText="1"/>
    </xf>
    <xf numFmtId="0" fontId="22" fillId="0" borderId="33" xfId="7" applyFont="1" applyBorder="1" applyAlignment="1">
      <alignment horizontal="left" vertical="top" wrapText="1"/>
    </xf>
    <xf numFmtId="0" fontId="22" fillId="0" borderId="0" xfId="7" applyFont="1" applyBorder="1" applyAlignment="1">
      <alignment horizontal="left" vertical="center"/>
    </xf>
    <xf numFmtId="0" fontId="55" fillId="0" borderId="0" xfId="7" applyFont="1" applyBorder="1" applyAlignment="1" applyProtection="1">
      <alignment horizontal="center" vertical="center" wrapText="1"/>
      <protection locked="0"/>
    </xf>
    <xf numFmtId="38" fontId="113" fillId="18" borderId="0" xfId="7" applyNumberFormat="1" applyFont="1" applyFill="1" applyBorder="1" applyAlignment="1" applyProtection="1">
      <alignment horizontal="left" vertical="center"/>
      <protection locked="0"/>
    </xf>
    <xf numFmtId="0" fontId="113" fillId="18" borderId="0" xfId="7" applyFont="1" applyFill="1" applyBorder="1" applyAlignment="1" applyProtection="1">
      <alignment horizontal="left" vertical="center"/>
      <protection locked="0"/>
    </xf>
    <xf numFmtId="38" fontId="56" fillId="3" borderId="0" xfId="7" applyNumberFormat="1" applyFont="1" applyFill="1" applyBorder="1" applyAlignment="1" applyProtection="1">
      <alignment horizontal="left" vertical="center"/>
      <protection locked="0"/>
    </xf>
    <xf numFmtId="0" fontId="56" fillId="3" borderId="0" xfId="7" applyFont="1" applyFill="1" applyBorder="1" applyAlignment="1" applyProtection="1">
      <alignment horizontal="left" vertical="center"/>
      <protection locked="0"/>
    </xf>
    <xf numFmtId="0" fontId="23" fillId="0" borderId="3" xfId="7" applyFont="1" applyBorder="1" applyAlignment="1">
      <alignment horizontal="left" vertical="center"/>
    </xf>
    <xf numFmtId="0" fontId="23" fillId="0" borderId="25" xfId="7" applyFont="1" applyBorder="1" applyAlignment="1">
      <alignment horizontal="left" vertical="center"/>
    </xf>
    <xf numFmtId="177" fontId="18" fillId="3" borderId="25" xfId="9" applyNumberFormat="1" applyFont="1" applyFill="1" applyBorder="1" applyAlignment="1">
      <alignment horizontal="right" vertical="center"/>
    </xf>
    <xf numFmtId="177" fontId="17" fillId="3" borderId="25" xfId="9" applyNumberFormat="1" applyFont="1" applyFill="1" applyBorder="1" applyAlignment="1">
      <alignment horizontal="right" vertical="center"/>
    </xf>
    <xf numFmtId="0" fontId="23" fillId="0" borderId="18" xfId="7" applyFont="1" applyBorder="1" applyAlignment="1">
      <alignment horizontal="left" vertical="center"/>
    </xf>
    <xf numFmtId="0" fontId="23" fillId="0" borderId="35" xfId="7" applyFont="1" applyBorder="1" applyAlignment="1">
      <alignment horizontal="left" vertical="center"/>
    </xf>
    <xf numFmtId="38" fontId="17" fillId="18" borderId="35" xfId="9" applyFont="1" applyFill="1" applyBorder="1" applyAlignment="1">
      <alignment horizontal="right" vertical="center"/>
    </xf>
    <xf numFmtId="38" fontId="23" fillId="0" borderId="25" xfId="1" applyFont="1" applyBorder="1" applyAlignment="1">
      <alignment horizontal="left" vertical="center"/>
    </xf>
    <xf numFmtId="38" fontId="14" fillId="0" borderId="25" xfId="1" applyFont="1" applyBorder="1" applyAlignment="1">
      <alignment horizontal="left" vertical="center"/>
    </xf>
    <xf numFmtId="38" fontId="14" fillId="0" borderId="4" xfId="1" applyFont="1" applyBorder="1" applyAlignment="1">
      <alignment horizontal="left" vertical="center"/>
    </xf>
    <xf numFmtId="38" fontId="17" fillId="3" borderId="3" xfId="1" applyFont="1" applyFill="1" applyBorder="1" applyAlignment="1" applyProtection="1">
      <alignment horizontal="right" vertical="center"/>
      <protection locked="0"/>
    </xf>
    <xf numFmtId="38" fontId="17" fillId="3" borderId="25" xfId="1" applyFont="1" applyFill="1" applyBorder="1" applyAlignment="1" applyProtection="1">
      <alignment horizontal="right" vertical="center"/>
      <protection locked="0"/>
    </xf>
    <xf numFmtId="38" fontId="23" fillId="0" borderId="30" xfId="1" applyFont="1" applyBorder="1" applyAlignment="1">
      <alignment horizontal="left" vertical="center"/>
    </xf>
    <xf numFmtId="38" fontId="14" fillId="0" borderId="30" xfId="1" applyFont="1" applyBorder="1" applyAlignment="1">
      <alignment horizontal="left" vertical="center"/>
    </xf>
    <xf numFmtId="38" fontId="14" fillId="0" borderId="14" xfId="1" applyFont="1" applyBorder="1" applyAlignment="1">
      <alignment horizontal="left" vertical="center"/>
    </xf>
    <xf numFmtId="38" fontId="17" fillId="3" borderId="13" xfId="1" applyFont="1" applyFill="1" applyBorder="1" applyAlignment="1" applyProtection="1">
      <alignment horizontal="right" vertical="center"/>
      <protection locked="0"/>
    </xf>
    <xf numFmtId="38" fontId="17" fillId="3" borderId="30" xfId="1" applyFont="1" applyFill="1" applyBorder="1" applyAlignment="1" applyProtection="1">
      <alignment horizontal="right" vertical="center"/>
      <protection locked="0"/>
    </xf>
    <xf numFmtId="38" fontId="23" fillId="0" borderId="19" xfId="1" applyFont="1" applyBorder="1" applyAlignment="1">
      <alignment horizontal="center" vertical="center" wrapText="1"/>
    </xf>
    <xf numFmtId="38" fontId="14" fillId="0" borderId="37" xfId="1" applyFont="1" applyBorder="1" applyAlignment="1">
      <alignment horizontal="center" vertical="center"/>
    </xf>
    <xf numFmtId="38" fontId="14" fillId="0" borderId="17" xfId="1" applyFont="1" applyBorder="1" applyAlignment="1">
      <alignment horizontal="center" vertical="center"/>
    </xf>
    <xf numFmtId="38" fontId="14" fillId="0" borderId="34" xfId="1" applyFont="1" applyBorder="1" applyAlignment="1">
      <alignment horizontal="center" vertical="center"/>
    </xf>
    <xf numFmtId="38" fontId="19" fillId="7" borderId="12" xfId="1" applyFont="1" applyFill="1" applyBorder="1" applyAlignment="1">
      <alignment horizontal="center" vertical="center"/>
    </xf>
    <xf numFmtId="38" fontId="19" fillId="7" borderId="28" xfId="1" applyFont="1" applyFill="1" applyBorder="1" applyAlignment="1">
      <alignment horizontal="center" vertical="center"/>
    </xf>
    <xf numFmtId="38" fontId="19" fillId="7" borderId="29" xfId="1" applyFont="1" applyFill="1" applyBorder="1" applyAlignment="1">
      <alignment horizontal="center" vertical="center"/>
    </xf>
    <xf numFmtId="38" fontId="18" fillId="3" borderId="25" xfId="1" applyFont="1" applyFill="1" applyBorder="1" applyAlignment="1" applyProtection="1">
      <alignment horizontal="right" vertical="center"/>
      <protection locked="0"/>
    </xf>
    <xf numFmtId="38" fontId="23" fillId="0" borderId="1" xfId="1" applyFont="1" applyBorder="1" applyAlignment="1">
      <alignment horizontal="left" vertical="center" wrapText="1"/>
    </xf>
    <xf numFmtId="38" fontId="14" fillId="0" borderId="1" xfId="1" applyFont="1" applyBorder="1" applyAlignment="1">
      <alignment horizontal="left" vertical="center"/>
    </xf>
    <xf numFmtId="38" fontId="23" fillId="0" borderId="1" xfId="1" applyFont="1" applyBorder="1" applyAlignment="1">
      <alignment horizontal="left" vertical="center"/>
    </xf>
    <xf numFmtId="0" fontId="24" fillId="3" borderId="3" xfId="7" applyFont="1" applyFill="1" applyBorder="1" applyAlignment="1" applyProtection="1">
      <alignment horizontal="center" vertical="center"/>
      <protection locked="0"/>
    </xf>
    <xf numFmtId="0" fontId="24" fillId="3" borderId="25" xfId="7" applyFont="1" applyFill="1" applyBorder="1" applyAlignment="1" applyProtection="1">
      <alignment horizontal="center" vertical="center"/>
      <protection locked="0"/>
    </xf>
    <xf numFmtId="0" fontId="24" fillId="3" borderId="4" xfId="7" applyFont="1" applyFill="1" applyBorder="1" applyAlignment="1" applyProtection="1">
      <alignment horizontal="center" vertical="center"/>
      <protection locked="0"/>
    </xf>
    <xf numFmtId="38" fontId="23" fillId="0" borderId="2" xfId="1" applyFont="1" applyBorder="1" applyAlignment="1">
      <alignment horizontal="left" vertical="center"/>
    </xf>
    <xf numFmtId="38" fontId="14" fillId="0" borderId="2" xfId="1" applyFont="1" applyBorder="1" applyAlignment="1">
      <alignment horizontal="left" vertical="center"/>
    </xf>
    <xf numFmtId="38" fontId="14" fillId="0" borderId="20" xfId="1" applyFont="1" applyBorder="1" applyAlignment="1">
      <alignment horizontal="left" vertical="center"/>
    </xf>
    <xf numFmtId="38" fontId="111" fillId="18" borderId="17" xfId="1" applyFont="1" applyFill="1" applyBorder="1" applyAlignment="1" applyProtection="1">
      <alignment horizontal="right" vertical="center"/>
      <protection hidden="1"/>
    </xf>
    <xf numFmtId="38" fontId="111" fillId="18" borderId="34" xfId="1" applyFont="1" applyFill="1" applyBorder="1" applyAlignment="1" applyProtection="1">
      <alignment horizontal="right" vertical="center"/>
      <protection hidden="1"/>
    </xf>
    <xf numFmtId="38" fontId="111" fillId="18" borderId="25" xfId="1" applyFont="1" applyFill="1" applyBorder="1" applyAlignment="1" applyProtection="1">
      <alignment horizontal="right" vertical="center"/>
      <protection hidden="1"/>
    </xf>
    <xf numFmtId="38" fontId="111" fillId="3" borderId="3" xfId="1" applyFont="1" applyFill="1" applyBorder="1" applyAlignment="1" applyProtection="1">
      <alignment horizontal="right" vertical="center"/>
      <protection locked="0"/>
    </xf>
    <xf numFmtId="38" fontId="111" fillId="3" borderId="25" xfId="1" applyFont="1" applyFill="1" applyBorder="1" applyAlignment="1" applyProtection="1">
      <alignment horizontal="right" vertical="center"/>
      <protection locked="0"/>
    </xf>
    <xf numFmtId="38" fontId="111" fillId="3" borderId="18" xfId="1" applyFont="1" applyFill="1" applyBorder="1" applyAlignment="1" applyProtection="1">
      <alignment horizontal="right" vertical="center"/>
      <protection locked="0"/>
    </xf>
    <xf numFmtId="38" fontId="111" fillId="3" borderId="35" xfId="1" applyFont="1" applyFill="1" applyBorder="1" applyAlignment="1" applyProtection="1">
      <alignment horizontal="right" vertical="center"/>
      <protection locked="0"/>
    </xf>
    <xf numFmtId="38" fontId="23" fillId="0" borderId="35" xfId="1" applyFont="1" applyBorder="1" applyAlignment="1">
      <alignment horizontal="left" vertical="center"/>
    </xf>
    <xf numFmtId="38" fontId="14" fillId="0" borderId="35" xfId="1" applyFont="1" applyBorder="1" applyAlignment="1">
      <alignment horizontal="left" vertical="center"/>
    </xf>
    <xf numFmtId="38" fontId="14" fillId="0" borderId="33" xfId="1" applyFont="1" applyBorder="1" applyAlignment="1">
      <alignment horizontal="left" vertical="center"/>
    </xf>
    <xf numFmtId="0" fontId="23" fillId="0" borderId="1" xfId="7" applyFont="1" applyBorder="1" applyAlignment="1">
      <alignment horizontal="left" vertical="center"/>
    </xf>
    <xf numFmtId="0" fontId="110" fillId="7" borderId="3" xfId="7" applyFont="1" applyFill="1" applyBorder="1" applyAlignment="1">
      <alignment horizontal="center" vertical="center"/>
    </xf>
    <xf numFmtId="0" fontId="110" fillId="7" borderId="25" xfId="7" applyFont="1" applyFill="1" applyBorder="1" applyAlignment="1">
      <alignment horizontal="center" vertical="center"/>
    </xf>
    <xf numFmtId="0" fontId="110" fillId="7" borderId="4" xfId="7" applyFont="1" applyFill="1" applyBorder="1" applyAlignment="1">
      <alignment horizontal="center" vertical="center"/>
    </xf>
    <xf numFmtId="0" fontId="22" fillId="0" borderId="1" xfId="7" applyFont="1" applyBorder="1" applyAlignment="1">
      <alignment horizontal="left" vertical="center"/>
    </xf>
    <xf numFmtId="0" fontId="24" fillId="3" borderId="1" xfId="7" applyFont="1" applyFill="1" applyBorder="1" applyAlignment="1">
      <alignment horizontal="left" vertical="center"/>
    </xf>
    <xf numFmtId="0" fontId="107" fillId="0" borderId="0" xfId="7" applyFont="1" applyFill="1" applyBorder="1" applyAlignment="1">
      <alignment horizontal="center" vertical="center"/>
    </xf>
    <xf numFmtId="0" fontId="110" fillId="7" borderId="18" xfId="7" applyFont="1" applyFill="1" applyBorder="1" applyAlignment="1">
      <alignment horizontal="center" vertical="center"/>
    </xf>
    <xf numFmtId="0" fontId="110" fillId="7" borderId="35" xfId="7" applyFont="1" applyFill="1" applyBorder="1" applyAlignment="1">
      <alignment horizontal="center" vertical="center"/>
    </xf>
    <xf numFmtId="0" fontId="110" fillId="7" borderId="33" xfId="7" applyFont="1" applyFill="1" applyBorder="1" applyAlignment="1">
      <alignment horizontal="center" vertical="center"/>
    </xf>
    <xf numFmtId="0" fontId="69" fillId="0" borderId="3" xfId="0" applyFont="1" applyBorder="1" applyAlignment="1">
      <alignment horizontal="center" vertical="center" wrapText="1"/>
    </xf>
    <xf numFmtId="0" fontId="69" fillId="0" borderId="4" xfId="0" applyFont="1" applyBorder="1" applyAlignment="1">
      <alignment horizontal="center" vertical="center" wrapText="1"/>
    </xf>
    <xf numFmtId="38" fontId="38" fillId="4" borderId="3" xfId="4" applyNumberFormat="1" applyFont="1" applyFill="1" applyBorder="1" applyAlignment="1">
      <alignment horizontal="center" vertical="center"/>
    </xf>
    <xf numFmtId="38" fontId="38" fillId="4" borderId="25" xfId="4" applyNumberFormat="1" applyFont="1" applyFill="1" applyBorder="1" applyAlignment="1">
      <alignment horizontal="center" vertical="center"/>
    </xf>
    <xf numFmtId="38" fontId="38" fillId="4" borderId="4" xfId="4" applyNumberFormat="1" applyFont="1" applyFill="1" applyBorder="1" applyAlignment="1">
      <alignment horizontal="center" vertical="center"/>
    </xf>
    <xf numFmtId="0" fontId="11" fillId="11" borderId="3" xfId="4" applyFont="1" applyFill="1" applyBorder="1" applyAlignment="1">
      <alignment horizontal="center" vertical="center"/>
    </xf>
    <xf numFmtId="0" fontId="11" fillId="11" borderId="4" xfId="4" applyFont="1" applyFill="1" applyBorder="1" applyAlignment="1">
      <alignment horizontal="center" vertical="center"/>
    </xf>
    <xf numFmtId="0" fontId="37" fillId="5" borderId="35" xfId="0" applyFont="1" applyFill="1" applyBorder="1" applyAlignment="1">
      <alignment horizontal="left" vertical="center" wrapText="1"/>
    </xf>
    <xf numFmtId="0" fontId="37" fillId="5" borderId="0" xfId="0" applyFont="1" applyFill="1" applyBorder="1" applyAlignment="1">
      <alignment horizontal="left" vertical="center" wrapText="1"/>
    </xf>
    <xf numFmtId="0" fontId="67" fillId="5" borderId="0" xfId="0" applyFont="1" applyFill="1" applyBorder="1" applyAlignment="1">
      <alignment horizontal="left" vertical="top" wrapText="1"/>
    </xf>
    <xf numFmtId="176" fontId="20" fillId="4" borderId="53" xfId="4" applyNumberFormat="1" applyFont="1" applyFill="1" applyBorder="1" applyAlignment="1">
      <alignment horizontal="center" vertical="center" shrinkToFit="1"/>
    </xf>
    <xf numFmtId="176" fontId="20" fillId="4" borderId="54" xfId="4" applyNumberFormat="1" applyFont="1" applyFill="1" applyBorder="1" applyAlignment="1">
      <alignment horizontal="center" vertical="center" shrinkToFit="1"/>
    </xf>
    <xf numFmtId="176" fontId="20" fillId="4" borderId="55" xfId="4" applyNumberFormat="1" applyFont="1" applyFill="1" applyBorder="1" applyAlignment="1">
      <alignment horizontal="center" vertical="center" shrinkToFit="1"/>
    </xf>
    <xf numFmtId="0" fontId="47" fillId="0" borderId="0" xfId="6" applyFont="1" applyAlignment="1">
      <alignment horizontal="center" vertical="center"/>
    </xf>
    <xf numFmtId="0" fontId="36" fillId="5" borderId="0" xfId="6" applyFont="1" applyFill="1" applyBorder="1" applyAlignment="1">
      <alignment horizontal="left" vertical="center" wrapText="1"/>
    </xf>
    <xf numFmtId="0" fontId="41" fillId="0" borderId="0" xfId="6" applyFont="1" applyAlignment="1">
      <alignment horizontal="center" vertical="center"/>
    </xf>
    <xf numFmtId="0" fontId="53" fillId="0" borderId="1" xfId="12" applyBorder="1">
      <alignment vertical="center"/>
    </xf>
    <xf numFmtId="0" fontId="53" fillId="0" borderId="2" xfId="12" applyBorder="1" applyAlignment="1">
      <alignment vertical="center"/>
    </xf>
    <xf numFmtId="0" fontId="53" fillId="0" borderId="20" xfId="12" applyBorder="1" applyAlignment="1">
      <alignment vertical="center"/>
    </xf>
    <xf numFmtId="0" fontId="53" fillId="0" borderId="95" xfId="12" applyBorder="1" applyAlignment="1">
      <alignment vertical="center"/>
    </xf>
    <xf numFmtId="0" fontId="53" fillId="0" borderId="99" xfId="12" applyFont="1" applyBorder="1" applyAlignment="1">
      <alignment horizontal="center" vertical="center"/>
    </xf>
    <xf numFmtId="0" fontId="53" fillId="0" borderId="100" xfId="12" applyFont="1" applyBorder="1" applyAlignment="1">
      <alignment horizontal="center" vertical="center"/>
    </xf>
    <xf numFmtId="0" fontId="53" fillId="0" borderId="15" xfId="12" applyBorder="1">
      <alignment vertical="center"/>
    </xf>
    <xf numFmtId="0" fontId="53" fillId="0" borderId="17" xfId="12" applyBorder="1">
      <alignment vertical="center"/>
    </xf>
    <xf numFmtId="0" fontId="53" fillId="0" borderId="3" xfId="12" applyBorder="1">
      <alignment vertical="center"/>
    </xf>
    <xf numFmtId="0" fontId="100" fillId="0" borderId="0" xfId="12" applyFont="1" applyAlignment="1">
      <alignment horizontal="left" vertical="center" wrapText="1"/>
    </xf>
    <xf numFmtId="0" fontId="29" fillId="0" borderId="0" xfId="12" applyFont="1" applyAlignment="1">
      <alignment horizontal="left" vertical="center" wrapText="1"/>
    </xf>
    <xf numFmtId="0" fontId="54" fillId="0" borderId="0" xfId="12" applyFont="1" applyAlignment="1">
      <alignment horizontal="left" vertical="center" wrapText="1"/>
    </xf>
    <xf numFmtId="0" fontId="54" fillId="0" borderId="0" xfId="12" applyFont="1" applyFill="1" applyBorder="1" applyAlignment="1">
      <alignment horizontal="left" vertical="center" wrapText="1"/>
    </xf>
    <xf numFmtId="0" fontId="53" fillId="0" borderId="18" xfId="12" applyBorder="1" applyAlignment="1">
      <alignment horizontal="center" vertical="center"/>
    </xf>
    <xf numFmtId="0" fontId="53" fillId="0" borderId="33" xfId="12" applyBorder="1" applyAlignment="1">
      <alignment horizontal="center" vertical="center"/>
    </xf>
    <xf numFmtId="0" fontId="53" fillId="0" borderId="26" xfId="12" applyBorder="1">
      <alignment vertical="center"/>
    </xf>
    <xf numFmtId="0" fontId="53" fillId="0" borderId="27" xfId="12" applyBorder="1">
      <alignment vertical="center"/>
    </xf>
    <xf numFmtId="0" fontId="53" fillId="0" borderId="0" xfId="12" applyBorder="1">
      <alignment vertical="center"/>
    </xf>
    <xf numFmtId="0" fontId="26" fillId="0" borderId="0" xfId="12" applyFont="1" applyAlignment="1">
      <alignment horizontal="left" vertical="center" wrapText="1"/>
    </xf>
    <xf numFmtId="0" fontId="84" fillId="0" borderId="0" xfId="6" applyFont="1" applyAlignment="1">
      <alignment horizontal="center" vertical="center"/>
    </xf>
    <xf numFmtId="0" fontId="8" fillId="0" borderId="67" xfId="6" applyBorder="1" applyAlignment="1">
      <alignment horizontal="center" vertical="center"/>
    </xf>
    <xf numFmtId="0" fontId="8" fillId="0" borderId="68" xfId="6" applyBorder="1" applyAlignment="1">
      <alignment horizontal="center" vertical="center"/>
    </xf>
    <xf numFmtId="0" fontId="8" fillId="0" borderId="6" xfId="6" applyBorder="1" applyAlignment="1">
      <alignment horizontal="center" vertical="center" wrapText="1"/>
    </xf>
    <xf numFmtId="0" fontId="8" fillId="0" borderId="10" xfId="6" applyBorder="1" applyAlignment="1">
      <alignment horizontal="center" vertical="center" wrapText="1"/>
    </xf>
    <xf numFmtId="0" fontId="8" fillId="0" borderId="7" xfId="6" applyBorder="1" applyAlignment="1">
      <alignment horizontal="center" vertical="center" wrapText="1"/>
    </xf>
    <xf numFmtId="0" fontId="8" fillId="0" borderId="11" xfId="6" applyBorder="1" applyAlignment="1">
      <alignment horizontal="center" vertical="center" wrapText="1"/>
    </xf>
    <xf numFmtId="0" fontId="8" fillId="0" borderId="29" xfId="6" applyBorder="1" applyAlignment="1">
      <alignment horizontal="center" vertical="center"/>
    </xf>
    <xf numFmtId="0" fontId="8" fillId="0" borderId="6" xfId="6" applyBorder="1" applyAlignment="1">
      <alignment horizontal="center" vertical="center"/>
    </xf>
    <xf numFmtId="0" fontId="8" fillId="0" borderId="12" xfId="6" applyBorder="1" applyAlignment="1">
      <alignment horizontal="center" vertical="center"/>
    </xf>
    <xf numFmtId="0" fontId="8" fillId="0" borderId="81" xfId="6" applyBorder="1" applyAlignment="1">
      <alignment horizontal="center" vertical="center"/>
    </xf>
    <xf numFmtId="0" fontId="8" fillId="0" borderId="83" xfId="6" applyBorder="1" applyAlignment="1">
      <alignment vertical="center"/>
    </xf>
    <xf numFmtId="0" fontId="25" fillId="0" borderId="0" xfId="6" applyFont="1" applyAlignment="1">
      <alignment horizontal="left" vertical="center" wrapText="1"/>
    </xf>
    <xf numFmtId="0" fontId="85" fillId="0" borderId="80" xfId="6" applyFont="1" applyBorder="1" applyAlignment="1">
      <alignment horizontal="center" vertical="center"/>
    </xf>
    <xf numFmtId="0" fontId="85" fillId="0" borderId="42" xfId="6" applyFont="1" applyBorder="1" applyAlignment="1">
      <alignment horizontal="center" vertical="center"/>
    </xf>
    <xf numFmtId="0" fontId="85" fillId="0" borderId="63" xfId="6" applyFont="1" applyBorder="1" applyAlignment="1">
      <alignment horizontal="center" vertical="center"/>
    </xf>
    <xf numFmtId="0" fontId="85" fillId="0" borderId="58" xfId="6" applyFont="1" applyBorder="1" applyAlignment="1">
      <alignment horizontal="center" vertical="center" wrapText="1"/>
    </xf>
    <xf numFmtId="0" fontId="85" fillId="0" borderId="86" xfId="6" applyFont="1" applyBorder="1" applyAlignment="1">
      <alignment horizontal="center" vertical="center" wrapText="1"/>
    </xf>
    <xf numFmtId="0" fontId="85" fillId="0" borderId="22" xfId="6" applyFont="1" applyBorder="1" applyAlignment="1">
      <alignment horizontal="center" vertical="center" wrapText="1"/>
    </xf>
    <xf numFmtId="0" fontId="85" fillId="0" borderId="16" xfId="6" applyFont="1" applyBorder="1" applyAlignment="1">
      <alignment horizontal="center" vertical="center"/>
    </xf>
    <xf numFmtId="0" fontId="85" fillId="0" borderId="49" xfId="6" applyFont="1" applyBorder="1" applyAlignment="1">
      <alignment horizontal="center" vertical="center" wrapText="1"/>
    </xf>
    <xf numFmtId="0" fontId="8" fillId="0" borderId="64" xfId="6" applyBorder="1" applyAlignment="1">
      <alignment horizontal="center" vertical="center"/>
    </xf>
    <xf numFmtId="0" fontId="8" fillId="0" borderId="89" xfId="6" applyBorder="1" applyAlignment="1">
      <alignment horizontal="center" vertical="center"/>
    </xf>
    <xf numFmtId="0" fontId="8" fillId="0" borderId="90" xfId="6" applyBorder="1" applyAlignment="1">
      <alignment horizontal="center" vertical="center"/>
    </xf>
    <xf numFmtId="38" fontId="111" fillId="6" borderId="17" xfId="1" applyFont="1" applyFill="1" applyBorder="1" applyAlignment="1" applyProtection="1">
      <alignment horizontal="right" vertical="center"/>
      <protection hidden="1"/>
    </xf>
    <xf numFmtId="38" fontId="111" fillId="6" borderId="34" xfId="1" applyFont="1" applyFill="1" applyBorder="1" applyAlignment="1" applyProtection="1">
      <alignment horizontal="right" vertical="center"/>
      <protection hidden="1"/>
    </xf>
    <xf numFmtId="38" fontId="111" fillId="6" borderId="25" xfId="1" applyFont="1" applyFill="1" applyBorder="1" applyAlignment="1" applyProtection="1">
      <alignment horizontal="right" vertical="center"/>
      <protection hidden="1"/>
    </xf>
    <xf numFmtId="38" fontId="17" fillId="8" borderId="35" xfId="9" applyFont="1" applyFill="1" applyBorder="1" applyAlignment="1">
      <alignment horizontal="right" vertical="center"/>
    </xf>
    <xf numFmtId="38" fontId="38" fillId="0" borderId="3" xfId="4" applyNumberFormat="1" applyFont="1" applyFill="1" applyBorder="1" applyAlignment="1">
      <alignment horizontal="center" vertical="center"/>
    </xf>
    <xf numFmtId="38" fontId="38" fillId="0" borderId="25" xfId="4" applyNumberFormat="1" applyFont="1" applyFill="1" applyBorder="1" applyAlignment="1">
      <alignment horizontal="center" vertical="center"/>
    </xf>
    <xf numFmtId="38" fontId="38" fillId="0" borderId="4" xfId="4" applyNumberFormat="1" applyFont="1" applyFill="1" applyBorder="1" applyAlignment="1">
      <alignment horizontal="center" vertical="center"/>
    </xf>
    <xf numFmtId="0" fontId="11" fillId="0" borderId="3" xfId="4" applyFont="1" applyFill="1" applyBorder="1" applyAlignment="1">
      <alignment horizontal="center" vertical="center"/>
    </xf>
    <xf numFmtId="0" fontId="11" fillId="0" borderId="4" xfId="4" applyFont="1" applyFill="1" applyBorder="1" applyAlignment="1">
      <alignment horizontal="center" vertical="center"/>
    </xf>
    <xf numFmtId="38" fontId="20" fillId="4" borderId="53" xfId="1" applyFont="1" applyFill="1" applyBorder="1" applyAlignment="1">
      <alignment horizontal="center" vertical="center" shrinkToFit="1"/>
    </xf>
    <xf numFmtId="38" fontId="20" fillId="4" borderId="54" xfId="1" applyFont="1" applyFill="1" applyBorder="1" applyAlignment="1">
      <alignment horizontal="center" vertical="center" shrinkToFit="1"/>
    </xf>
    <xf numFmtId="38" fontId="20" fillId="4" borderId="55" xfId="1" applyFont="1" applyFill="1" applyBorder="1" applyAlignment="1">
      <alignment horizontal="center" vertical="center" shrinkToFit="1"/>
    </xf>
  </cellXfs>
  <cellStyles count="14">
    <cellStyle name="桁区切り" xfId="1" builtinId="6"/>
    <cellStyle name="桁区切り 2" xfId="3"/>
    <cellStyle name="桁区切り 3" xfId="5"/>
    <cellStyle name="桁区切り 4" xfId="9"/>
    <cellStyle name="桁区切り 5" xfId="10"/>
    <cellStyle name="桁区切り 6" xfId="13"/>
    <cellStyle name="標準" xfId="0" builtinId="0"/>
    <cellStyle name="標準 2" xfId="4"/>
    <cellStyle name="標準 2 2" xfId="6"/>
    <cellStyle name="標準 3" xfId="7"/>
    <cellStyle name="標準 3 2" xfId="8"/>
    <cellStyle name="標準 4" xfId="11"/>
    <cellStyle name="標準 5" xfId="12"/>
    <cellStyle name="標準_Sheet1" xfId="2"/>
  </cellStyles>
  <dxfs count="4">
    <dxf>
      <font>
        <strike/>
        <color rgb="FFFF0000"/>
      </font>
    </dxf>
    <dxf>
      <font>
        <strike/>
        <color rgb="FFFF0000"/>
      </font>
    </dxf>
    <dxf>
      <font>
        <strike/>
        <color rgb="FFFF0000"/>
      </font>
    </dxf>
    <dxf>
      <font>
        <strike/>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123826</xdr:colOff>
      <xdr:row>26</xdr:row>
      <xdr:rowOff>0</xdr:rowOff>
    </xdr:from>
    <xdr:to>
      <xdr:col>3</xdr:col>
      <xdr:colOff>714376</xdr:colOff>
      <xdr:row>31</xdr:row>
      <xdr:rowOff>142875</xdr:rowOff>
    </xdr:to>
    <xdr:sp macro="" textlink="">
      <xdr:nvSpPr>
        <xdr:cNvPr id="3" name="四角形吹き出し 2"/>
        <xdr:cNvSpPr/>
      </xdr:nvSpPr>
      <xdr:spPr>
        <a:xfrm>
          <a:off x="552451" y="7086600"/>
          <a:ext cx="2495550" cy="1143000"/>
        </a:xfrm>
        <a:prstGeom prst="wedgeRectCallout">
          <a:avLst>
            <a:gd name="adj1" fmla="val 34791"/>
            <a:gd name="adj2" fmla="val -101336"/>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219075</xdr:colOff>
      <xdr:row>26</xdr:row>
      <xdr:rowOff>104776</xdr:rowOff>
    </xdr:from>
    <xdr:to>
      <xdr:col>3</xdr:col>
      <xdr:colOff>619124</xdr:colOff>
      <xdr:row>31</xdr:row>
      <xdr:rowOff>57151</xdr:rowOff>
    </xdr:to>
    <xdr:sp macro="" textlink="">
      <xdr:nvSpPr>
        <xdr:cNvPr id="6147" name="Text Box 3"/>
        <xdr:cNvSpPr txBox="1">
          <a:spLocks noChangeArrowheads="1"/>
        </xdr:cNvSpPr>
      </xdr:nvSpPr>
      <xdr:spPr bwMode="auto">
        <a:xfrm>
          <a:off x="647700" y="7191376"/>
          <a:ext cx="2305049" cy="952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他県の番号は23＊＊＊＊＊＊＊＊（10けた）以外の10けたの番号をダミーとして記入。</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記入しないと、事業者別集計表に反映しません。</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4</xdr:col>
      <xdr:colOff>1</xdr:colOff>
      <xdr:row>26</xdr:row>
      <xdr:rowOff>0</xdr:rowOff>
    </xdr:from>
    <xdr:to>
      <xdr:col>5</xdr:col>
      <xdr:colOff>342900</xdr:colOff>
      <xdr:row>29</xdr:row>
      <xdr:rowOff>19050</xdr:rowOff>
    </xdr:to>
    <xdr:sp macro="" textlink="">
      <xdr:nvSpPr>
        <xdr:cNvPr id="5" name="四角形吹き出し 4"/>
        <xdr:cNvSpPr/>
      </xdr:nvSpPr>
      <xdr:spPr>
        <a:xfrm>
          <a:off x="3295651" y="7086600"/>
          <a:ext cx="1304924" cy="619125"/>
        </a:xfrm>
        <a:prstGeom prst="wedgeRectCallout">
          <a:avLst>
            <a:gd name="adj1" fmla="val -15717"/>
            <a:gd name="adj2" fmla="val -14060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26</xdr:row>
      <xdr:rowOff>104775</xdr:rowOff>
    </xdr:from>
    <xdr:to>
      <xdr:col>5</xdr:col>
      <xdr:colOff>295275</xdr:colOff>
      <xdr:row>29</xdr:row>
      <xdr:rowOff>0</xdr:rowOff>
    </xdr:to>
    <xdr:sp macro="" textlink="">
      <xdr:nvSpPr>
        <xdr:cNvPr id="9" name="Text Box 3"/>
        <xdr:cNvSpPr txBox="1">
          <a:spLocks noChangeArrowheads="1"/>
        </xdr:cNvSpPr>
      </xdr:nvSpPr>
      <xdr:spPr bwMode="auto">
        <a:xfrm>
          <a:off x="3381375" y="7191375"/>
          <a:ext cx="1171575" cy="495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他県の事業所名は県名を記入。</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152400</xdr:colOff>
      <xdr:row>23</xdr:row>
      <xdr:rowOff>133350</xdr:rowOff>
    </xdr:from>
    <xdr:to>
      <xdr:col>8</xdr:col>
      <xdr:colOff>171449</xdr:colOff>
      <xdr:row>29</xdr:row>
      <xdr:rowOff>85725</xdr:rowOff>
    </xdr:to>
    <xdr:sp macro="" textlink="">
      <xdr:nvSpPr>
        <xdr:cNvPr id="10" name="四角形吹き出し 9"/>
        <xdr:cNvSpPr/>
      </xdr:nvSpPr>
      <xdr:spPr>
        <a:xfrm>
          <a:off x="5372100" y="6629400"/>
          <a:ext cx="1943099" cy="1143000"/>
        </a:xfrm>
        <a:prstGeom prst="wedgeRectCallout">
          <a:avLst>
            <a:gd name="adj1" fmla="val 54871"/>
            <a:gd name="adj2" fmla="val -97142"/>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24</xdr:row>
      <xdr:rowOff>28575</xdr:rowOff>
    </xdr:from>
    <xdr:to>
      <xdr:col>8</xdr:col>
      <xdr:colOff>85725</xdr:colOff>
      <xdr:row>29</xdr:row>
      <xdr:rowOff>47625</xdr:rowOff>
    </xdr:to>
    <xdr:sp macro="" textlink="">
      <xdr:nvSpPr>
        <xdr:cNvPr id="12" name="Text Box 3"/>
        <xdr:cNvSpPr txBox="1">
          <a:spLocks noChangeArrowheads="1"/>
        </xdr:cNvSpPr>
      </xdr:nvSpPr>
      <xdr:spPr bwMode="auto">
        <a:xfrm>
          <a:off x="5457825" y="6724650"/>
          <a:ext cx="1771650" cy="10096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同一指定権者かつ同一事業所は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行目に記入してもよい。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指定権者が異なる場合は、入力された行の指定権者に集計されます。</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257174</xdr:colOff>
      <xdr:row>15</xdr:row>
      <xdr:rowOff>47624</xdr:rowOff>
    </xdr:from>
    <xdr:to>
      <xdr:col>5</xdr:col>
      <xdr:colOff>657224</xdr:colOff>
      <xdr:row>17</xdr:row>
      <xdr:rowOff>85725</xdr:rowOff>
    </xdr:to>
    <xdr:sp macro="" textlink="">
      <xdr:nvSpPr>
        <xdr:cNvPr id="2" name="四角形吹き出し 18"/>
        <xdr:cNvSpPr>
          <a:spLocks noChangeArrowheads="1"/>
        </xdr:cNvSpPr>
      </xdr:nvSpPr>
      <xdr:spPr bwMode="auto">
        <a:xfrm>
          <a:off x="2543174" y="4048124"/>
          <a:ext cx="3686175" cy="447676"/>
        </a:xfrm>
        <a:prstGeom prst="wedgeRectCallout">
          <a:avLst>
            <a:gd name="adj1" fmla="val -58477"/>
            <a:gd name="adj2" fmla="val 18731"/>
          </a:avLst>
        </a:prstGeom>
        <a:solidFill>
          <a:srgbClr val="FFC000"/>
        </a:solidFill>
        <a:ln w="25400" algn="ctr">
          <a:solidFill>
            <a:srgbClr val="FF0000"/>
          </a:solidFill>
          <a:miter lim="800000"/>
          <a:headEnd/>
          <a:tailEnd/>
        </a:ln>
      </xdr:spPr>
      <xdr:txBody>
        <a:bodyPr vertOverflow="clip" wrap="square" lIns="91440" tIns="45720" rIns="91440" bIns="45720" anchor="t" upright="1"/>
        <a:lstStyle/>
        <a:p>
          <a:pPr algn="l" rtl="0">
            <a:lnSpc>
              <a:spcPts val="800"/>
            </a:lnSpc>
            <a:defRPr sz="1000"/>
          </a:pPr>
          <a:r>
            <a:rPr lang="ja-JP" altLang="en-US" sz="900" b="0" i="0" u="none" strike="noStrike" baseline="0">
              <a:solidFill>
                <a:srgbClr val="000000"/>
              </a:solidFill>
              <a:latin typeface="Times New Roman"/>
              <a:cs typeface="Times New Roman"/>
            </a:rPr>
            <a:t>法定福利費の増加額のうち、職員が負担する額は含めないでください。</a:t>
          </a:r>
          <a:endParaRPr lang="en-US" altLang="ja-JP" sz="900" b="0" i="0" u="none" strike="noStrike" baseline="0">
            <a:solidFill>
              <a:srgbClr val="000000"/>
            </a:solidFill>
            <a:latin typeface="Times New Roman"/>
            <a:cs typeface="Times New Roman"/>
          </a:endParaRPr>
        </a:p>
        <a:p>
          <a:pPr algn="l" rtl="0">
            <a:lnSpc>
              <a:spcPts val="1000"/>
            </a:lnSpc>
            <a:defRPr sz="1000"/>
          </a:pPr>
          <a:r>
            <a:rPr lang="ja-JP" altLang="en-US" sz="900" b="0" i="0" u="none" strike="noStrike" baseline="0">
              <a:solidFill>
                <a:srgbClr val="000000"/>
              </a:solidFill>
              <a:latin typeface="Times New Roman"/>
              <a:cs typeface="Times New Roman"/>
            </a:rPr>
            <a:t>なお、法定福利費の増加額を改善額に入れない場合は記載が不要となります。</a:t>
          </a:r>
          <a:endParaRPr lang="en-US" altLang="ja-JP" sz="900" b="0" i="0" u="none" strike="noStrike" baseline="0">
            <a:solidFill>
              <a:srgbClr val="000000"/>
            </a:solidFill>
            <a:latin typeface="Times New Roman"/>
            <a:cs typeface="Times New Roman"/>
          </a:endParaRPr>
        </a:p>
      </xdr:txBody>
    </xdr:sp>
    <xdr:clientData/>
  </xdr:twoCellAnchor>
  <xdr:twoCellAnchor>
    <xdr:from>
      <xdr:col>9</xdr:col>
      <xdr:colOff>85724</xdr:colOff>
      <xdr:row>0</xdr:row>
      <xdr:rowOff>38100</xdr:rowOff>
    </xdr:from>
    <xdr:to>
      <xdr:col>10</xdr:col>
      <xdr:colOff>600074</xdr:colOff>
      <xdr:row>2</xdr:row>
      <xdr:rowOff>47625</xdr:rowOff>
    </xdr:to>
    <xdr:sp macro="" textlink="">
      <xdr:nvSpPr>
        <xdr:cNvPr id="3" name="正方形/長方形 2"/>
        <xdr:cNvSpPr/>
      </xdr:nvSpPr>
      <xdr:spPr>
        <a:xfrm>
          <a:off x="9991724" y="38100"/>
          <a:ext cx="1019175" cy="3714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記載例</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5</xdr:row>
      <xdr:rowOff>161925</xdr:rowOff>
    </xdr:from>
    <xdr:to>
      <xdr:col>9</xdr:col>
      <xdr:colOff>190500</xdr:colOff>
      <xdr:row>14</xdr:row>
      <xdr:rowOff>95250</xdr:rowOff>
    </xdr:to>
    <xdr:sp macro="" textlink="">
      <xdr:nvSpPr>
        <xdr:cNvPr id="2" name="AutoShape 2"/>
        <xdr:cNvSpPr>
          <a:spLocks/>
        </xdr:cNvSpPr>
      </xdr:nvSpPr>
      <xdr:spPr bwMode="auto">
        <a:xfrm>
          <a:off x="6962775" y="1514475"/>
          <a:ext cx="190500" cy="2247900"/>
        </a:xfrm>
        <a:prstGeom prst="rightBrace">
          <a:avLst>
            <a:gd name="adj1" fmla="val 98333"/>
            <a:gd name="adj2" fmla="val 50000"/>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10</xdr:row>
      <xdr:rowOff>228600</xdr:rowOff>
    </xdr:from>
    <xdr:to>
      <xdr:col>15</xdr:col>
      <xdr:colOff>47625</xdr:colOff>
      <xdr:row>15</xdr:row>
      <xdr:rowOff>19050</xdr:rowOff>
    </xdr:to>
    <xdr:sp macro="" textlink="">
      <xdr:nvSpPr>
        <xdr:cNvPr id="3" name="AutoShape 3"/>
        <xdr:cNvSpPr>
          <a:spLocks noChangeArrowheads="1"/>
        </xdr:cNvSpPr>
      </xdr:nvSpPr>
      <xdr:spPr bwMode="auto">
        <a:xfrm>
          <a:off x="7629525" y="2867025"/>
          <a:ext cx="3324225" cy="1076325"/>
        </a:xfrm>
        <a:prstGeom prst="wedgeRectCallout">
          <a:avLst>
            <a:gd name="adj1" fmla="val -62319"/>
            <a:gd name="adj2" fmla="val -70352"/>
          </a:avLst>
        </a:prstGeom>
        <a:solidFill>
          <a:srgbClr val="FFFFFF"/>
        </a:solidFill>
        <a:ln w="19050">
          <a:solidFill>
            <a:srgbClr val="FF0000"/>
          </a:solidFill>
          <a:miter lim="800000"/>
          <a:headEnd/>
          <a:tailEnd/>
        </a:ln>
      </xdr:spPr>
      <xdr:txBody>
        <a:bodyPr vertOverflow="clip" wrap="square" lIns="36576" tIns="18288" rIns="0" bIns="18288" anchor="ctr"/>
        <a:lstStyle/>
        <a:p>
          <a:pPr algn="l" rtl="0">
            <a:lnSpc>
              <a:spcPts val="1400"/>
            </a:lnSpc>
            <a:defRPr sz="1000"/>
          </a:pPr>
          <a:r>
            <a:rPr lang="ja-JP" altLang="en-US" sz="1200" b="1" i="0" u="none" strike="noStrike" baseline="0">
              <a:solidFill>
                <a:srgbClr val="000000"/>
              </a:solidFill>
              <a:latin typeface="ＭＳ Ｐゴシック"/>
              <a:ea typeface="ＭＳ Ｐゴシック"/>
            </a:rPr>
            <a:t>①　支払い方法別に金額を記入してください。</a:t>
          </a:r>
        </a:p>
        <a:p>
          <a:pPr algn="l" rtl="0">
            <a:lnSpc>
              <a:spcPts val="1400"/>
            </a:lnSpc>
            <a:defRPr sz="1000"/>
          </a:pPr>
          <a:r>
            <a:rPr lang="ja-JP" altLang="en-US" sz="1200" b="1" i="0" u="none" strike="noStrike" baseline="0">
              <a:solidFill>
                <a:srgbClr val="000000"/>
              </a:solidFill>
              <a:latin typeface="ＭＳ Ｐゴシック"/>
              <a:ea typeface="ＭＳ Ｐゴシック"/>
            </a:rPr>
            <a:t>　</a:t>
          </a:r>
        </a:p>
        <a:p>
          <a:pPr algn="l" rtl="0">
            <a:lnSpc>
              <a:spcPts val="1400"/>
            </a:lnSpc>
            <a:defRPr sz="1000"/>
          </a:pPr>
          <a:r>
            <a:rPr lang="ja-JP" altLang="en-US" sz="1200" b="1" i="0" u="none" strike="noStrike" baseline="0">
              <a:solidFill>
                <a:srgbClr val="000000"/>
              </a:solidFill>
              <a:latin typeface="ＭＳ Ｐゴシック"/>
              <a:ea typeface="ＭＳ Ｐゴシック"/>
            </a:rPr>
            <a:t>②　賃金改善実施期間内に加算給付金を受給した者全てを記載してください</a:t>
          </a:r>
          <a:r>
            <a:rPr lang="ja-JP" altLang="en-US" sz="11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6</xdr:col>
      <xdr:colOff>104775</xdr:colOff>
      <xdr:row>17</xdr:row>
      <xdr:rowOff>28575</xdr:rowOff>
    </xdr:from>
    <xdr:to>
      <xdr:col>12</xdr:col>
      <xdr:colOff>38100</xdr:colOff>
      <xdr:row>19</xdr:row>
      <xdr:rowOff>57150</xdr:rowOff>
    </xdr:to>
    <xdr:sp macro="" textlink="">
      <xdr:nvSpPr>
        <xdr:cNvPr id="4" name="AutoShape 6"/>
        <xdr:cNvSpPr>
          <a:spLocks noChangeArrowheads="1"/>
        </xdr:cNvSpPr>
      </xdr:nvSpPr>
      <xdr:spPr bwMode="auto">
        <a:xfrm>
          <a:off x="5095875" y="4467225"/>
          <a:ext cx="3876675" cy="542925"/>
        </a:xfrm>
        <a:prstGeom prst="wedgeRectCallout">
          <a:avLst>
            <a:gd name="adj1" fmla="val -19287"/>
            <a:gd name="adj2" fmla="val -132458"/>
          </a:avLst>
        </a:prstGeom>
        <a:solidFill>
          <a:srgbClr val="FFFFFF"/>
        </a:solidFill>
        <a:ln w="19050">
          <a:solidFill>
            <a:srgbClr val="FF0000"/>
          </a:solidFill>
          <a:miter lim="800000"/>
          <a:headEnd/>
          <a:tailEnd/>
        </a:ln>
      </xdr:spPr>
      <xdr:txBody>
        <a:bodyPr vertOverflow="clip" wrap="square" lIns="36576" tIns="18288" rIns="36576" bIns="0" anchor="t"/>
        <a:lstStyle/>
        <a:p>
          <a:pPr algn="ctr" rtl="0">
            <a:lnSpc>
              <a:spcPts val="1500"/>
            </a:lnSpc>
            <a:defRPr sz="1000"/>
          </a:pPr>
          <a:r>
            <a:rPr lang="ja-JP" altLang="en-US" sz="1200" b="1" i="0" u="none" strike="noStrike" baseline="0">
              <a:solidFill>
                <a:srgbClr val="000000"/>
              </a:solidFill>
              <a:latin typeface="ＭＳ Ｐゴシック"/>
              <a:ea typeface="ＭＳ Ｐゴシック"/>
            </a:rPr>
            <a:t>支払わない月があれば、「０」を記入してください。</a:t>
          </a:r>
        </a:p>
        <a:p>
          <a:pPr algn="ctr" rtl="0">
            <a:lnSpc>
              <a:spcPts val="1400"/>
            </a:lnSpc>
            <a:defRPr sz="1000"/>
          </a:pPr>
          <a:r>
            <a:rPr lang="ja-JP" altLang="en-US" sz="1200" b="1" i="0" u="none" strike="noStrike" baseline="0">
              <a:solidFill>
                <a:srgbClr val="000000"/>
              </a:solidFill>
              <a:latin typeface="ＭＳ Ｐゴシック"/>
              <a:ea typeface="ＭＳ Ｐゴシック"/>
            </a:rPr>
            <a:t>（記載ミスか、支払いをしないのか分からないため。）</a:t>
          </a:r>
          <a:endParaRPr lang="ja-JP" altLang="en-US"/>
        </a:p>
      </xdr:txBody>
    </xdr:sp>
    <xdr:clientData/>
  </xdr:twoCellAnchor>
  <xdr:twoCellAnchor>
    <xdr:from>
      <xdr:col>7</xdr:col>
      <xdr:colOff>200025</xdr:colOff>
      <xdr:row>24</xdr:row>
      <xdr:rowOff>180975</xdr:rowOff>
    </xdr:from>
    <xdr:to>
      <xdr:col>13</xdr:col>
      <xdr:colOff>133350</xdr:colOff>
      <xdr:row>27</xdr:row>
      <xdr:rowOff>114300</xdr:rowOff>
    </xdr:to>
    <xdr:sp macro="" textlink="">
      <xdr:nvSpPr>
        <xdr:cNvPr id="5" name="AutoShape 6"/>
        <xdr:cNvSpPr>
          <a:spLocks noChangeArrowheads="1"/>
        </xdr:cNvSpPr>
      </xdr:nvSpPr>
      <xdr:spPr bwMode="auto">
        <a:xfrm>
          <a:off x="5848350" y="6419850"/>
          <a:ext cx="3876675" cy="704850"/>
        </a:xfrm>
        <a:prstGeom prst="wedgeRectCallout">
          <a:avLst>
            <a:gd name="adj1" fmla="val 84398"/>
            <a:gd name="adj2" fmla="val 127028"/>
          </a:avLst>
        </a:prstGeom>
        <a:solidFill>
          <a:srgbClr val="FFFFFF"/>
        </a:solidFill>
        <a:ln w="19050">
          <a:solidFill>
            <a:srgbClr val="FF0000"/>
          </a:solidFill>
          <a:miter lim="800000"/>
          <a:headEnd/>
          <a:tailEnd/>
        </a:ln>
      </xdr:spPr>
      <xdr:txBody>
        <a:bodyPr vertOverflow="clip" wrap="square" lIns="36576" tIns="18288" rIns="36576" bIns="0" anchor="t"/>
        <a:lstStyle/>
        <a:p>
          <a:pPr algn="l" rtl="0">
            <a:lnSpc>
              <a:spcPts val="1400"/>
            </a:lnSpc>
            <a:defRPr sz="1000"/>
          </a:pPr>
          <a:r>
            <a:rPr lang="ja-JP" altLang="en-US" sz="1200" b="1" i="0" u="none" strike="noStrike" baseline="0">
              <a:solidFill>
                <a:srgbClr val="000000"/>
              </a:solidFill>
              <a:latin typeface="ＭＳ Ｐゴシック"/>
              <a:ea typeface="ＭＳ Ｐゴシック"/>
            </a:rPr>
            <a:t>法定福利費事業主負担分増加額の実績については、月毎に記入する形でも良いですが、年総額のみを記入する形でも良いこととします。</a:t>
          </a:r>
        </a:p>
        <a:p>
          <a:pPr algn="l" rtl="0">
            <a:lnSpc>
              <a:spcPts val="1500"/>
            </a:lnSpc>
            <a:defRPr sz="1000"/>
          </a:pPr>
          <a:endParaRPr lang="ja-JP" altLang="en-US" sz="1200" b="1"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twoCellAnchor>
  <xdr:twoCellAnchor>
    <xdr:from>
      <xdr:col>0</xdr:col>
      <xdr:colOff>352425</xdr:colOff>
      <xdr:row>15</xdr:row>
      <xdr:rowOff>171450</xdr:rowOff>
    </xdr:from>
    <xdr:to>
      <xdr:col>5</xdr:col>
      <xdr:colOff>276225</xdr:colOff>
      <xdr:row>18</xdr:row>
      <xdr:rowOff>219075</xdr:rowOff>
    </xdr:to>
    <xdr:sp macro="" textlink="">
      <xdr:nvSpPr>
        <xdr:cNvPr id="6" name="AutoShape 8"/>
        <xdr:cNvSpPr>
          <a:spLocks/>
        </xdr:cNvSpPr>
      </xdr:nvSpPr>
      <xdr:spPr bwMode="auto">
        <a:xfrm>
          <a:off x="352425" y="4095750"/>
          <a:ext cx="4257675" cy="819150"/>
        </a:xfrm>
        <a:prstGeom prst="borderCallout3">
          <a:avLst>
            <a:gd name="adj1" fmla="val 13954"/>
            <a:gd name="adj2" fmla="val 101792"/>
            <a:gd name="adj3" fmla="val 13954"/>
            <a:gd name="adj4" fmla="val 103579"/>
            <a:gd name="adj5" fmla="val -111630"/>
            <a:gd name="adj6" fmla="val 103579"/>
            <a:gd name="adj7" fmla="val -237208"/>
            <a:gd name="adj8" fmla="val 48324"/>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a:lstStyle/>
        <a:p>
          <a:pPr algn="l" rtl="0">
            <a:lnSpc>
              <a:spcPts val="1300"/>
            </a:lnSpc>
            <a:defRPr sz="1000"/>
          </a:pPr>
          <a:r>
            <a:rPr lang="ja-JP" altLang="en-US" sz="1200" b="1" i="0" u="none" strike="noStrike" baseline="0">
              <a:solidFill>
                <a:srgbClr val="000000"/>
              </a:solidFill>
              <a:latin typeface="ＭＳ Ｐゴシック"/>
              <a:ea typeface="ＭＳ Ｐゴシック"/>
            </a:rPr>
            <a:t>支払い方法が①基本給ベースアップ、②賞与、③○○手当の場合の月々の支給額は、合算額ではなく、①～③の支払方法毎に記載してください。</a:t>
          </a:r>
          <a:endParaRPr lang="ja-JP" altLang="en-US"/>
        </a:p>
      </xdr:txBody>
    </xdr:sp>
    <xdr:clientData/>
  </xdr:twoCellAnchor>
  <xdr:twoCellAnchor>
    <xdr:from>
      <xdr:col>2</xdr:col>
      <xdr:colOff>0</xdr:colOff>
      <xdr:row>5</xdr:row>
      <xdr:rowOff>123825</xdr:rowOff>
    </xdr:from>
    <xdr:to>
      <xdr:col>2</xdr:col>
      <xdr:colOff>257175</xdr:colOff>
      <xdr:row>10</xdr:row>
      <xdr:rowOff>171450</xdr:rowOff>
    </xdr:to>
    <xdr:sp macro="" textlink="">
      <xdr:nvSpPr>
        <xdr:cNvPr id="7" name="AutoShape 9"/>
        <xdr:cNvSpPr>
          <a:spLocks/>
        </xdr:cNvSpPr>
      </xdr:nvSpPr>
      <xdr:spPr bwMode="auto">
        <a:xfrm>
          <a:off x="2133600" y="1476375"/>
          <a:ext cx="257175" cy="1333500"/>
        </a:xfrm>
        <a:prstGeom prst="rightBrace">
          <a:avLst>
            <a:gd name="adj1" fmla="val 43210"/>
            <a:gd name="adj2" fmla="val 50000"/>
          </a:avLst>
        </a:prstGeom>
        <a:noFill/>
        <a:ln w="2540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257174</xdr:colOff>
      <xdr:row>15</xdr:row>
      <xdr:rowOff>47624</xdr:rowOff>
    </xdr:from>
    <xdr:to>
      <xdr:col>5</xdr:col>
      <xdr:colOff>657224</xdr:colOff>
      <xdr:row>17</xdr:row>
      <xdr:rowOff>85725</xdr:rowOff>
    </xdr:to>
    <xdr:sp macro="" textlink="">
      <xdr:nvSpPr>
        <xdr:cNvPr id="2" name="四角形吹き出し 18"/>
        <xdr:cNvSpPr>
          <a:spLocks noChangeArrowheads="1"/>
        </xdr:cNvSpPr>
      </xdr:nvSpPr>
      <xdr:spPr bwMode="auto">
        <a:xfrm>
          <a:off x="2543174" y="4048124"/>
          <a:ext cx="3686175" cy="447676"/>
        </a:xfrm>
        <a:prstGeom prst="wedgeRectCallout">
          <a:avLst>
            <a:gd name="adj1" fmla="val -58477"/>
            <a:gd name="adj2" fmla="val 18731"/>
          </a:avLst>
        </a:prstGeom>
        <a:solidFill>
          <a:srgbClr val="FFC000"/>
        </a:solidFill>
        <a:ln w="25400" algn="ctr">
          <a:solidFill>
            <a:srgbClr val="FF0000"/>
          </a:solidFill>
          <a:miter lim="800000"/>
          <a:headEnd/>
          <a:tailEnd/>
        </a:ln>
      </xdr:spPr>
      <xdr:txBody>
        <a:bodyPr vertOverflow="clip" wrap="square" lIns="91440" tIns="45720" rIns="91440" bIns="45720" anchor="t" upright="1"/>
        <a:lstStyle/>
        <a:p>
          <a:pPr algn="l" rtl="0">
            <a:lnSpc>
              <a:spcPts val="800"/>
            </a:lnSpc>
            <a:defRPr sz="1000"/>
          </a:pPr>
          <a:r>
            <a:rPr lang="ja-JP" altLang="en-US" sz="900" b="0" i="0" u="none" strike="noStrike" baseline="0">
              <a:solidFill>
                <a:srgbClr val="000000"/>
              </a:solidFill>
              <a:latin typeface="Times New Roman"/>
              <a:cs typeface="Times New Roman"/>
            </a:rPr>
            <a:t>法定福利費の増加額のうち、職員が負担する額は含めないでください。</a:t>
          </a:r>
          <a:endParaRPr lang="en-US" altLang="ja-JP" sz="900" b="0" i="0" u="none" strike="noStrike" baseline="0">
            <a:solidFill>
              <a:srgbClr val="000000"/>
            </a:solidFill>
            <a:latin typeface="Times New Roman"/>
            <a:cs typeface="Times New Roman"/>
          </a:endParaRPr>
        </a:p>
        <a:p>
          <a:pPr algn="l" rtl="0">
            <a:lnSpc>
              <a:spcPts val="1000"/>
            </a:lnSpc>
            <a:defRPr sz="1000"/>
          </a:pPr>
          <a:r>
            <a:rPr lang="ja-JP" altLang="en-US" sz="900" b="0" i="0" u="none" strike="noStrike" baseline="0">
              <a:solidFill>
                <a:srgbClr val="000000"/>
              </a:solidFill>
              <a:latin typeface="Times New Roman"/>
              <a:cs typeface="Times New Roman"/>
            </a:rPr>
            <a:t>なお、法定福利費の増加額を改善額に入れない場合は記載が不要となります。</a:t>
          </a:r>
          <a:endParaRPr lang="en-US" altLang="ja-JP" sz="900" b="0" i="0" u="none" strike="noStrike" baseline="0">
            <a:solidFill>
              <a:srgbClr val="000000"/>
            </a:solidFill>
            <a:latin typeface="Times New Roman"/>
            <a:cs typeface="Times New Roman"/>
          </a:endParaRPr>
        </a:p>
      </xdr:txBody>
    </xdr:sp>
    <xdr:clientData/>
  </xdr:twoCellAnchor>
  <xdr:twoCellAnchor>
    <xdr:from>
      <xdr:col>9</xdr:col>
      <xdr:colOff>85724</xdr:colOff>
      <xdr:row>0</xdr:row>
      <xdr:rowOff>38100</xdr:rowOff>
    </xdr:from>
    <xdr:to>
      <xdr:col>10</xdr:col>
      <xdr:colOff>600074</xdr:colOff>
      <xdr:row>2</xdr:row>
      <xdr:rowOff>47625</xdr:rowOff>
    </xdr:to>
    <xdr:sp macro="" textlink="">
      <xdr:nvSpPr>
        <xdr:cNvPr id="3" name="正方形/長方形 2"/>
        <xdr:cNvSpPr/>
      </xdr:nvSpPr>
      <xdr:spPr>
        <a:xfrm>
          <a:off x="9991724" y="38100"/>
          <a:ext cx="1019175" cy="3714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記載例</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5</xdr:row>
      <xdr:rowOff>161925</xdr:rowOff>
    </xdr:from>
    <xdr:to>
      <xdr:col>9</xdr:col>
      <xdr:colOff>190500</xdr:colOff>
      <xdr:row>14</xdr:row>
      <xdr:rowOff>95250</xdr:rowOff>
    </xdr:to>
    <xdr:sp macro="" textlink="">
      <xdr:nvSpPr>
        <xdr:cNvPr id="2" name="AutoShape 2"/>
        <xdr:cNvSpPr>
          <a:spLocks/>
        </xdr:cNvSpPr>
      </xdr:nvSpPr>
      <xdr:spPr bwMode="auto">
        <a:xfrm>
          <a:off x="6962775" y="1514475"/>
          <a:ext cx="190500" cy="2247900"/>
        </a:xfrm>
        <a:prstGeom prst="rightBrace">
          <a:avLst>
            <a:gd name="adj1" fmla="val 98333"/>
            <a:gd name="adj2" fmla="val 50000"/>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10</xdr:row>
      <xdr:rowOff>228600</xdr:rowOff>
    </xdr:from>
    <xdr:to>
      <xdr:col>15</xdr:col>
      <xdr:colOff>47625</xdr:colOff>
      <xdr:row>15</xdr:row>
      <xdr:rowOff>19050</xdr:rowOff>
    </xdr:to>
    <xdr:sp macro="" textlink="">
      <xdr:nvSpPr>
        <xdr:cNvPr id="3" name="AutoShape 3"/>
        <xdr:cNvSpPr>
          <a:spLocks noChangeArrowheads="1"/>
        </xdr:cNvSpPr>
      </xdr:nvSpPr>
      <xdr:spPr bwMode="auto">
        <a:xfrm>
          <a:off x="7629525" y="2867025"/>
          <a:ext cx="3324225" cy="1076325"/>
        </a:xfrm>
        <a:prstGeom prst="wedgeRectCallout">
          <a:avLst>
            <a:gd name="adj1" fmla="val -62319"/>
            <a:gd name="adj2" fmla="val -70352"/>
          </a:avLst>
        </a:prstGeom>
        <a:solidFill>
          <a:srgbClr val="FFFFFF"/>
        </a:solidFill>
        <a:ln w="19050">
          <a:solidFill>
            <a:srgbClr val="FF0000"/>
          </a:solidFill>
          <a:miter lim="800000"/>
          <a:headEnd/>
          <a:tailEnd/>
        </a:ln>
      </xdr:spPr>
      <xdr:txBody>
        <a:bodyPr vertOverflow="clip" wrap="square" lIns="36576" tIns="18288" rIns="0" bIns="18288" anchor="ctr"/>
        <a:lstStyle/>
        <a:p>
          <a:pPr algn="l" rtl="0">
            <a:lnSpc>
              <a:spcPts val="1400"/>
            </a:lnSpc>
            <a:defRPr sz="1000"/>
          </a:pPr>
          <a:r>
            <a:rPr lang="ja-JP" altLang="en-US" sz="1200" b="1" i="0" u="none" strike="noStrike" baseline="0">
              <a:solidFill>
                <a:srgbClr val="000000"/>
              </a:solidFill>
              <a:latin typeface="ＭＳ Ｐゴシック"/>
              <a:ea typeface="ＭＳ Ｐゴシック"/>
            </a:rPr>
            <a:t>①　支払い方法別に金額を記入してください。</a:t>
          </a:r>
        </a:p>
        <a:p>
          <a:pPr algn="l" rtl="0">
            <a:lnSpc>
              <a:spcPts val="1400"/>
            </a:lnSpc>
            <a:defRPr sz="1000"/>
          </a:pPr>
          <a:r>
            <a:rPr lang="ja-JP" altLang="en-US" sz="1200" b="1" i="0" u="none" strike="noStrike" baseline="0">
              <a:solidFill>
                <a:srgbClr val="000000"/>
              </a:solidFill>
              <a:latin typeface="ＭＳ Ｐゴシック"/>
              <a:ea typeface="ＭＳ Ｐゴシック"/>
            </a:rPr>
            <a:t>　</a:t>
          </a:r>
        </a:p>
        <a:p>
          <a:pPr algn="l" rtl="0">
            <a:lnSpc>
              <a:spcPts val="1400"/>
            </a:lnSpc>
            <a:defRPr sz="1000"/>
          </a:pPr>
          <a:r>
            <a:rPr lang="ja-JP" altLang="en-US" sz="1200" b="1" i="0" u="none" strike="noStrike" baseline="0">
              <a:solidFill>
                <a:srgbClr val="000000"/>
              </a:solidFill>
              <a:latin typeface="ＭＳ Ｐゴシック"/>
              <a:ea typeface="ＭＳ Ｐゴシック"/>
            </a:rPr>
            <a:t>②　賃金改善実施期間内に加算給付金を受給した者全てを記載してください</a:t>
          </a:r>
          <a:r>
            <a:rPr lang="ja-JP" altLang="en-US" sz="11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6</xdr:col>
      <xdr:colOff>104775</xdr:colOff>
      <xdr:row>17</xdr:row>
      <xdr:rowOff>28575</xdr:rowOff>
    </xdr:from>
    <xdr:to>
      <xdr:col>12</xdr:col>
      <xdr:colOff>38100</xdr:colOff>
      <xdr:row>19</xdr:row>
      <xdr:rowOff>57150</xdr:rowOff>
    </xdr:to>
    <xdr:sp macro="" textlink="">
      <xdr:nvSpPr>
        <xdr:cNvPr id="4" name="AutoShape 6"/>
        <xdr:cNvSpPr>
          <a:spLocks noChangeArrowheads="1"/>
        </xdr:cNvSpPr>
      </xdr:nvSpPr>
      <xdr:spPr bwMode="auto">
        <a:xfrm>
          <a:off x="5095875" y="4467225"/>
          <a:ext cx="3876675" cy="542925"/>
        </a:xfrm>
        <a:prstGeom prst="wedgeRectCallout">
          <a:avLst>
            <a:gd name="adj1" fmla="val -19287"/>
            <a:gd name="adj2" fmla="val -132458"/>
          </a:avLst>
        </a:prstGeom>
        <a:solidFill>
          <a:srgbClr val="FFFFFF"/>
        </a:solidFill>
        <a:ln w="19050">
          <a:solidFill>
            <a:srgbClr val="FF0000"/>
          </a:solidFill>
          <a:miter lim="800000"/>
          <a:headEnd/>
          <a:tailEnd/>
        </a:ln>
      </xdr:spPr>
      <xdr:txBody>
        <a:bodyPr vertOverflow="clip" wrap="square" lIns="36576" tIns="18288" rIns="36576" bIns="0" anchor="t"/>
        <a:lstStyle/>
        <a:p>
          <a:pPr algn="ctr" rtl="0">
            <a:lnSpc>
              <a:spcPts val="1500"/>
            </a:lnSpc>
            <a:defRPr sz="1000"/>
          </a:pPr>
          <a:r>
            <a:rPr lang="ja-JP" altLang="en-US" sz="1200" b="1" i="0" u="none" strike="noStrike" baseline="0">
              <a:solidFill>
                <a:srgbClr val="000000"/>
              </a:solidFill>
              <a:latin typeface="ＭＳ Ｐゴシック"/>
              <a:ea typeface="ＭＳ Ｐゴシック"/>
            </a:rPr>
            <a:t>支払わない月があれば、「０」を記入してください。</a:t>
          </a:r>
        </a:p>
        <a:p>
          <a:pPr algn="ctr" rtl="0">
            <a:lnSpc>
              <a:spcPts val="1400"/>
            </a:lnSpc>
            <a:defRPr sz="1000"/>
          </a:pPr>
          <a:r>
            <a:rPr lang="ja-JP" altLang="en-US" sz="1200" b="1" i="0" u="none" strike="noStrike" baseline="0">
              <a:solidFill>
                <a:srgbClr val="000000"/>
              </a:solidFill>
              <a:latin typeface="ＭＳ Ｐゴシック"/>
              <a:ea typeface="ＭＳ Ｐゴシック"/>
            </a:rPr>
            <a:t>（記載ミスか、支払いをしないのか分からないため。）</a:t>
          </a:r>
          <a:endParaRPr lang="ja-JP" altLang="en-US"/>
        </a:p>
      </xdr:txBody>
    </xdr:sp>
    <xdr:clientData/>
  </xdr:twoCellAnchor>
  <xdr:twoCellAnchor>
    <xdr:from>
      <xdr:col>7</xdr:col>
      <xdr:colOff>200025</xdr:colOff>
      <xdr:row>24</xdr:row>
      <xdr:rowOff>180975</xdr:rowOff>
    </xdr:from>
    <xdr:to>
      <xdr:col>13</xdr:col>
      <xdr:colOff>133350</xdr:colOff>
      <xdr:row>27</xdr:row>
      <xdr:rowOff>114300</xdr:rowOff>
    </xdr:to>
    <xdr:sp macro="" textlink="">
      <xdr:nvSpPr>
        <xdr:cNvPr id="5" name="AutoShape 6"/>
        <xdr:cNvSpPr>
          <a:spLocks noChangeArrowheads="1"/>
        </xdr:cNvSpPr>
      </xdr:nvSpPr>
      <xdr:spPr bwMode="auto">
        <a:xfrm>
          <a:off x="5848350" y="6419850"/>
          <a:ext cx="3876675" cy="704850"/>
        </a:xfrm>
        <a:prstGeom prst="wedgeRectCallout">
          <a:avLst>
            <a:gd name="adj1" fmla="val 84398"/>
            <a:gd name="adj2" fmla="val 127028"/>
          </a:avLst>
        </a:prstGeom>
        <a:solidFill>
          <a:srgbClr val="FFFFFF"/>
        </a:solidFill>
        <a:ln w="19050">
          <a:solidFill>
            <a:srgbClr val="FF0000"/>
          </a:solidFill>
          <a:miter lim="800000"/>
          <a:headEnd/>
          <a:tailEnd/>
        </a:ln>
      </xdr:spPr>
      <xdr:txBody>
        <a:bodyPr vertOverflow="clip" wrap="square" lIns="36576" tIns="18288" rIns="36576" bIns="0" anchor="t"/>
        <a:lstStyle/>
        <a:p>
          <a:pPr algn="l" rtl="0">
            <a:lnSpc>
              <a:spcPts val="1400"/>
            </a:lnSpc>
            <a:defRPr sz="1000"/>
          </a:pPr>
          <a:r>
            <a:rPr lang="ja-JP" altLang="en-US" sz="1200" b="1" i="0" u="none" strike="noStrike" baseline="0">
              <a:solidFill>
                <a:srgbClr val="000000"/>
              </a:solidFill>
              <a:latin typeface="ＭＳ Ｐゴシック"/>
              <a:ea typeface="ＭＳ Ｐゴシック"/>
            </a:rPr>
            <a:t>法定福利費事業主負担分増加額の実績については、月毎に記入する形でも良いですが、年総額のみを記入する形でも良いこととします。</a:t>
          </a:r>
        </a:p>
        <a:p>
          <a:pPr algn="l" rtl="0">
            <a:lnSpc>
              <a:spcPts val="1500"/>
            </a:lnSpc>
            <a:defRPr sz="1000"/>
          </a:pPr>
          <a:endParaRPr lang="ja-JP" altLang="en-US" sz="1200" b="1"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twoCellAnchor>
  <xdr:twoCellAnchor>
    <xdr:from>
      <xdr:col>0</xdr:col>
      <xdr:colOff>352425</xdr:colOff>
      <xdr:row>15</xdr:row>
      <xdr:rowOff>171450</xdr:rowOff>
    </xdr:from>
    <xdr:to>
      <xdr:col>5</xdr:col>
      <xdr:colOff>276225</xdr:colOff>
      <xdr:row>18</xdr:row>
      <xdr:rowOff>219075</xdr:rowOff>
    </xdr:to>
    <xdr:sp macro="" textlink="">
      <xdr:nvSpPr>
        <xdr:cNvPr id="6" name="AutoShape 8"/>
        <xdr:cNvSpPr>
          <a:spLocks/>
        </xdr:cNvSpPr>
      </xdr:nvSpPr>
      <xdr:spPr bwMode="auto">
        <a:xfrm>
          <a:off x="352425" y="4095750"/>
          <a:ext cx="4257675" cy="819150"/>
        </a:xfrm>
        <a:prstGeom prst="borderCallout3">
          <a:avLst>
            <a:gd name="adj1" fmla="val 13954"/>
            <a:gd name="adj2" fmla="val 101792"/>
            <a:gd name="adj3" fmla="val 13954"/>
            <a:gd name="adj4" fmla="val 103579"/>
            <a:gd name="adj5" fmla="val -111630"/>
            <a:gd name="adj6" fmla="val 103579"/>
            <a:gd name="adj7" fmla="val -237208"/>
            <a:gd name="adj8" fmla="val 48324"/>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a:lstStyle/>
        <a:p>
          <a:pPr algn="l" rtl="0">
            <a:lnSpc>
              <a:spcPts val="1300"/>
            </a:lnSpc>
            <a:defRPr sz="1000"/>
          </a:pPr>
          <a:r>
            <a:rPr lang="ja-JP" altLang="en-US" sz="1200" b="1" i="0" u="none" strike="noStrike" baseline="0">
              <a:solidFill>
                <a:srgbClr val="000000"/>
              </a:solidFill>
              <a:latin typeface="ＭＳ Ｐゴシック"/>
              <a:ea typeface="ＭＳ Ｐゴシック"/>
            </a:rPr>
            <a:t>支払い方法が①基本給ベースアップ、②賞与、③○○手当の場合の月々の支給額は、合算額ではなく、①～③の支払方法毎に記載してください。</a:t>
          </a:r>
          <a:endParaRPr lang="ja-JP" altLang="en-US"/>
        </a:p>
      </xdr:txBody>
    </xdr:sp>
    <xdr:clientData/>
  </xdr:twoCellAnchor>
  <xdr:twoCellAnchor>
    <xdr:from>
      <xdr:col>2</xdr:col>
      <xdr:colOff>0</xdr:colOff>
      <xdr:row>5</xdr:row>
      <xdr:rowOff>123825</xdr:rowOff>
    </xdr:from>
    <xdr:to>
      <xdr:col>2</xdr:col>
      <xdr:colOff>257175</xdr:colOff>
      <xdr:row>10</xdr:row>
      <xdr:rowOff>171450</xdr:rowOff>
    </xdr:to>
    <xdr:sp macro="" textlink="">
      <xdr:nvSpPr>
        <xdr:cNvPr id="7" name="AutoShape 9"/>
        <xdr:cNvSpPr>
          <a:spLocks/>
        </xdr:cNvSpPr>
      </xdr:nvSpPr>
      <xdr:spPr bwMode="auto">
        <a:xfrm>
          <a:off x="2133600" y="1476375"/>
          <a:ext cx="257175" cy="1333500"/>
        </a:xfrm>
        <a:prstGeom prst="rightBrace">
          <a:avLst>
            <a:gd name="adj1" fmla="val 43210"/>
            <a:gd name="adj2" fmla="val 50000"/>
          </a:avLst>
        </a:prstGeom>
        <a:noFill/>
        <a:ln w="2540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20"/>
  <sheetViews>
    <sheetView tabSelected="1" workbookViewId="0">
      <selection activeCell="A3" sqref="A3"/>
    </sheetView>
  </sheetViews>
  <sheetFormatPr defaultRowHeight="20.100000000000001" customHeight="1" x14ac:dyDescent="0.15"/>
  <cols>
    <col min="1" max="1" width="27" style="432" customWidth="1"/>
    <col min="2" max="2" width="47.125" style="433" customWidth="1"/>
    <col min="3" max="3" width="21.5" style="432" customWidth="1"/>
    <col min="4" max="4" width="19.5" style="432" customWidth="1"/>
    <col min="5" max="16384" width="9" style="432"/>
  </cols>
  <sheetData>
    <row r="1" spans="1:5" s="430" customFormat="1" ht="33.75" customHeight="1" x14ac:dyDescent="0.15">
      <c r="A1" s="430" t="s">
        <v>669</v>
      </c>
      <c r="B1" s="431"/>
    </row>
    <row r="2" spans="1:5" s="430" customFormat="1" ht="33.75" customHeight="1" x14ac:dyDescent="0.15">
      <c r="A2" s="576" t="s">
        <v>670</v>
      </c>
      <c r="B2" s="577"/>
      <c r="C2" s="578"/>
      <c r="D2" s="578"/>
      <c r="E2" s="578"/>
    </row>
    <row r="4" spans="1:5" ht="20.100000000000001" customHeight="1" x14ac:dyDescent="0.15">
      <c r="A4" s="432" t="s">
        <v>448</v>
      </c>
    </row>
    <row r="5" spans="1:5" ht="20.100000000000001" customHeight="1" x14ac:dyDescent="0.15">
      <c r="A5" s="434" t="s">
        <v>449</v>
      </c>
      <c r="B5" s="435" t="s">
        <v>450</v>
      </c>
      <c r="C5" s="436" t="s">
        <v>451</v>
      </c>
      <c r="D5" s="437" t="s">
        <v>452</v>
      </c>
    </row>
    <row r="6" spans="1:5" ht="20.100000000000001" customHeight="1" x14ac:dyDescent="0.15">
      <c r="A6" s="438" t="s">
        <v>453</v>
      </c>
      <c r="B6" s="439" t="s">
        <v>542</v>
      </c>
      <c r="C6" s="437" t="s">
        <v>454</v>
      </c>
      <c r="D6" s="437" t="s">
        <v>512</v>
      </c>
    </row>
    <row r="7" spans="1:5" ht="39.950000000000003" customHeight="1" x14ac:dyDescent="0.15">
      <c r="A7" s="440" t="s">
        <v>513</v>
      </c>
      <c r="B7" s="439" t="s">
        <v>514</v>
      </c>
      <c r="C7" s="437" t="s">
        <v>454</v>
      </c>
      <c r="D7" s="437" t="s">
        <v>515</v>
      </c>
    </row>
    <row r="8" spans="1:5" ht="39.950000000000003" customHeight="1" x14ac:dyDescent="0.15">
      <c r="A8" s="530" t="s">
        <v>655</v>
      </c>
      <c r="B8" s="531" t="s">
        <v>671</v>
      </c>
      <c r="C8" s="437" t="s">
        <v>454</v>
      </c>
      <c r="D8" s="579" t="s">
        <v>219</v>
      </c>
    </row>
    <row r="9" spans="1:5" ht="20.100000000000001" customHeight="1" x14ac:dyDescent="0.15">
      <c r="A9" s="441" t="s">
        <v>455</v>
      </c>
      <c r="B9" s="439" t="s">
        <v>543</v>
      </c>
      <c r="C9" s="442" t="s">
        <v>456</v>
      </c>
      <c r="D9" s="437" t="s">
        <v>457</v>
      </c>
    </row>
    <row r="10" spans="1:5" ht="20.100000000000001" customHeight="1" x14ac:dyDescent="0.15">
      <c r="A10" s="443" t="s">
        <v>458</v>
      </c>
      <c r="B10" s="439" t="s">
        <v>516</v>
      </c>
      <c r="C10" s="442" t="s">
        <v>456</v>
      </c>
      <c r="D10" s="437" t="s">
        <v>457</v>
      </c>
    </row>
    <row r="11" spans="1:5" ht="39.950000000000003" customHeight="1" x14ac:dyDescent="0.15">
      <c r="A11" s="444" t="s">
        <v>517</v>
      </c>
      <c r="B11" s="439" t="s">
        <v>518</v>
      </c>
      <c r="C11" s="437" t="s">
        <v>459</v>
      </c>
      <c r="D11" s="437" t="s">
        <v>457</v>
      </c>
    </row>
    <row r="12" spans="1:5" ht="39.950000000000003" customHeight="1" x14ac:dyDescent="0.15">
      <c r="A12" s="445" t="s">
        <v>460</v>
      </c>
      <c r="B12" s="439" t="s">
        <v>461</v>
      </c>
      <c r="C12" s="437" t="s">
        <v>459</v>
      </c>
      <c r="D12" s="437" t="s">
        <v>457</v>
      </c>
    </row>
    <row r="13" spans="1:5" ht="20.100000000000001" customHeight="1" x14ac:dyDescent="0.15">
      <c r="A13" s="446" t="s">
        <v>462</v>
      </c>
      <c r="B13" s="439" t="s">
        <v>463</v>
      </c>
      <c r="C13" s="437" t="s">
        <v>459</v>
      </c>
      <c r="D13" s="437" t="s">
        <v>457</v>
      </c>
    </row>
    <row r="14" spans="1:5" ht="20.100000000000001" customHeight="1" x14ac:dyDescent="0.15">
      <c r="A14" s="447" t="s">
        <v>464</v>
      </c>
      <c r="B14" s="439" t="s">
        <v>465</v>
      </c>
      <c r="C14" s="442" t="s">
        <v>456</v>
      </c>
      <c r="D14" s="437" t="s">
        <v>466</v>
      </c>
    </row>
    <row r="15" spans="1:5" ht="20.100000000000001" customHeight="1" x14ac:dyDescent="0.15">
      <c r="A15" s="447" t="s">
        <v>467</v>
      </c>
      <c r="B15" s="439"/>
      <c r="C15" s="442"/>
      <c r="D15" s="437" t="s">
        <v>443</v>
      </c>
    </row>
    <row r="16" spans="1:5" ht="20.100000000000001" customHeight="1" x14ac:dyDescent="0.15">
      <c r="A16" s="447" t="s">
        <v>468</v>
      </c>
      <c r="B16" s="439" t="s">
        <v>469</v>
      </c>
      <c r="C16" s="442" t="s">
        <v>470</v>
      </c>
      <c r="D16" s="437" t="s">
        <v>466</v>
      </c>
    </row>
    <row r="17" spans="1:4" ht="20.100000000000001" customHeight="1" x14ac:dyDescent="0.15">
      <c r="A17" s="447" t="s">
        <v>471</v>
      </c>
      <c r="B17" s="439"/>
      <c r="C17" s="442"/>
      <c r="D17" s="437" t="s">
        <v>444</v>
      </c>
    </row>
    <row r="18" spans="1:4" ht="20.100000000000001" customHeight="1" x14ac:dyDescent="0.15">
      <c r="A18" s="588" t="s">
        <v>472</v>
      </c>
      <c r="B18" s="589"/>
      <c r="C18" s="590"/>
      <c r="D18" s="527" t="s">
        <v>647</v>
      </c>
    </row>
    <row r="19" spans="1:4" ht="39.950000000000003" customHeight="1" x14ac:dyDescent="0.15">
      <c r="A19" s="498" t="s">
        <v>611</v>
      </c>
      <c r="B19" s="439" t="s">
        <v>519</v>
      </c>
      <c r="C19" s="442" t="s">
        <v>456</v>
      </c>
      <c r="D19" s="437" t="s">
        <v>466</v>
      </c>
    </row>
    <row r="20" spans="1:4" ht="39.950000000000003" customHeight="1" x14ac:dyDescent="0.15">
      <c r="A20" s="524" t="s">
        <v>642</v>
      </c>
      <c r="B20" s="499" t="s">
        <v>643</v>
      </c>
      <c r="C20" s="442" t="s">
        <v>456</v>
      </c>
      <c r="D20" s="437" t="s">
        <v>473</v>
      </c>
    </row>
    <row r="21" spans="1:4" ht="39.950000000000003" customHeight="1" x14ac:dyDescent="0.15">
      <c r="A21" s="448" t="s">
        <v>635</v>
      </c>
      <c r="B21" s="499" t="s">
        <v>636</v>
      </c>
      <c r="C21" s="499" t="s">
        <v>644</v>
      </c>
      <c r="D21" s="499" t="s">
        <v>646</v>
      </c>
    </row>
    <row r="22" spans="1:4" ht="39.950000000000003" customHeight="1" x14ac:dyDescent="0.15">
      <c r="A22" s="448" t="s">
        <v>520</v>
      </c>
      <c r="B22" s="499" t="s">
        <v>638</v>
      </c>
      <c r="C22" s="525" t="s">
        <v>645</v>
      </c>
      <c r="D22" s="437" t="s">
        <v>473</v>
      </c>
    </row>
    <row r="23" spans="1:4" ht="20.100000000000001" customHeight="1" x14ac:dyDescent="0.15">
      <c r="A23" s="448" t="s">
        <v>474</v>
      </c>
      <c r="B23" s="439" t="s">
        <v>475</v>
      </c>
      <c r="C23" s="442" t="s">
        <v>456</v>
      </c>
      <c r="D23" s="437" t="s">
        <v>473</v>
      </c>
    </row>
    <row r="24" spans="1:4" ht="20.100000000000001" customHeight="1" x14ac:dyDescent="0.15">
      <c r="A24" s="528" t="s">
        <v>476</v>
      </c>
      <c r="B24" s="439" t="s">
        <v>477</v>
      </c>
      <c r="C24" s="437" t="s">
        <v>436</v>
      </c>
      <c r="D24" s="437"/>
    </row>
    <row r="25" spans="1:4" ht="20.100000000000001" customHeight="1" x14ac:dyDescent="0.15">
      <c r="A25" s="448" t="s">
        <v>521</v>
      </c>
      <c r="B25" s="439" t="s">
        <v>469</v>
      </c>
      <c r="C25" s="442" t="s">
        <v>478</v>
      </c>
      <c r="D25" s="437" t="s">
        <v>466</v>
      </c>
    </row>
    <row r="26" spans="1:4" ht="20.100000000000001" customHeight="1" x14ac:dyDescent="0.15">
      <c r="A26" s="528" t="s">
        <v>522</v>
      </c>
      <c r="B26" s="439" t="s">
        <v>523</v>
      </c>
      <c r="C26" s="437" t="s">
        <v>437</v>
      </c>
      <c r="D26" s="437"/>
    </row>
    <row r="27" spans="1:4" ht="20.100000000000001" customHeight="1" x14ac:dyDescent="0.15">
      <c r="A27" s="437" t="s">
        <v>479</v>
      </c>
      <c r="B27" s="439" t="s">
        <v>480</v>
      </c>
      <c r="C27" s="437" t="s">
        <v>436</v>
      </c>
      <c r="D27" s="437"/>
    </row>
    <row r="29" spans="1:4" ht="20.100000000000001" customHeight="1" x14ac:dyDescent="0.15">
      <c r="A29" s="449" t="s">
        <v>481</v>
      </c>
    </row>
    <row r="30" spans="1:4" s="451" customFormat="1" ht="20.100000000000001" customHeight="1" x14ac:dyDescent="0.15">
      <c r="A30" s="450" t="s">
        <v>482</v>
      </c>
      <c r="B30" s="462">
        <v>1</v>
      </c>
      <c r="C30" s="463"/>
    </row>
    <row r="31" spans="1:4" s="451" customFormat="1" ht="39.950000000000003" customHeight="1" x14ac:dyDescent="0.15">
      <c r="A31" s="587" t="s">
        <v>483</v>
      </c>
      <c r="B31" s="587"/>
      <c r="C31" s="587"/>
    </row>
    <row r="32" spans="1:4" s="451" customFormat="1" ht="20.100000000000001" customHeight="1" x14ac:dyDescent="0.15">
      <c r="A32" s="587" t="s">
        <v>524</v>
      </c>
      <c r="B32" s="587"/>
      <c r="C32" s="587"/>
    </row>
    <row r="33" spans="1:3" ht="20.100000000000001" customHeight="1" x14ac:dyDescent="0.15">
      <c r="A33" s="452" t="s">
        <v>484</v>
      </c>
      <c r="B33" s="453"/>
      <c r="C33" s="454"/>
    </row>
    <row r="34" spans="1:3" ht="60" customHeight="1" x14ac:dyDescent="0.15">
      <c r="A34" s="591" t="s">
        <v>556</v>
      </c>
      <c r="B34" s="581"/>
      <c r="C34" s="581"/>
    </row>
    <row r="35" spans="1:3" ht="20.100000000000001" customHeight="1" x14ac:dyDescent="0.15">
      <c r="A35" s="455" t="s">
        <v>485</v>
      </c>
      <c r="B35" s="455"/>
      <c r="C35" s="455"/>
    </row>
    <row r="36" spans="1:3" ht="20.100000000000001" customHeight="1" x14ac:dyDescent="0.15">
      <c r="A36" s="581" t="s">
        <v>557</v>
      </c>
      <c r="B36" s="581"/>
      <c r="C36" s="581"/>
    </row>
    <row r="37" spans="1:3" ht="50.1" customHeight="1" x14ac:dyDescent="0.15">
      <c r="A37" s="591" t="s">
        <v>650</v>
      </c>
      <c r="B37" s="581"/>
      <c r="C37" s="581"/>
    </row>
    <row r="38" spans="1:3" ht="50.1" customHeight="1" x14ac:dyDescent="0.15">
      <c r="A38" s="581" t="s">
        <v>651</v>
      </c>
      <c r="B38" s="581"/>
      <c r="C38" s="581"/>
    </row>
    <row r="39" spans="1:3" ht="60" customHeight="1" x14ac:dyDescent="0.15">
      <c r="A39" s="581" t="s">
        <v>525</v>
      </c>
      <c r="B39" s="581"/>
      <c r="C39" s="581"/>
    </row>
    <row r="40" spans="1:3" ht="39.950000000000003" customHeight="1" x14ac:dyDescent="0.15">
      <c r="A40" s="581" t="s">
        <v>558</v>
      </c>
      <c r="B40" s="581"/>
      <c r="C40" s="581"/>
    </row>
    <row r="41" spans="1:3" ht="60" customHeight="1" x14ac:dyDescent="0.15">
      <c r="A41" s="581" t="s">
        <v>648</v>
      </c>
      <c r="B41" s="581"/>
      <c r="C41" s="581"/>
    </row>
    <row r="42" spans="1:3" ht="60" customHeight="1" x14ac:dyDescent="0.15">
      <c r="A42" s="584" t="s">
        <v>586</v>
      </c>
      <c r="B42" s="584"/>
      <c r="C42" s="584"/>
    </row>
    <row r="43" spans="1:3" s="456" customFormat="1" ht="20.100000000000001" customHeight="1" x14ac:dyDescent="0.15">
      <c r="A43" s="585" t="s">
        <v>486</v>
      </c>
      <c r="B43" s="585"/>
      <c r="C43" s="585"/>
    </row>
    <row r="44" spans="1:3" ht="20.100000000000001" customHeight="1" x14ac:dyDescent="0.15">
      <c r="A44" s="529" t="s">
        <v>649</v>
      </c>
    </row>
    <row r="45" spans="1:3" ht="20.100000000000001" customHeight="1" x14ac:dyDescent="0.15">
      <c r="A45" s="432" t="s">
        <v>526</v>
      </c>
    </row>
    <row r="46" spans="1:3" ht="39.950000000000003" customHeight="1" x14ac:dyDescent="0.15">
      <c r="A46" s="582" t="s">
        <v>527</v>
      </c>
      <c r="B46" s="582"/>
      <c r="C46" s="582"/>
    </row>
    <row r="47" spans="1:3" ht="39.950000000000003" customHeight="1" x14ac:dyDescent="0.15">
      <c r="A47" s="582" t="s">
        <v>487</v>
      </c>
      <c r="B47" s="582"/>
      <c r="C47" s="582"/>
    </row>
    <row r="48" spans="1:3" ht="20.100000000000001" customHeight="1" x14ac:dyDescent="0.15">
      <c r="A48" s="452" t="s">
        <v>528</v>
      </c>
      <c r="B48" s="453"/>
      <c r="C48" s="454"/>
    </row>
    <row r="49" spans="1:3" ht="20.100000000000001" customHeight="1" x14ac:dyDescent="0.15">
      <c r="A49" s="432" t="s">
        <v>488</v>
      </c>
    </row>
    <row r="50" spans="1:3" ht="39.950000000000003" customHeight="1" x14ac:dyDescent="0.15">
      <c r="A50" s="586" t="s">
        <v>587</v>
      </c>
      <c r="B50" s="582"/>
      <c r="C50" s="582"/>
    </row>
    <row r="51" spans="1:3" ht="20.100000000000001" customHeight="1" x14ac:dyDescent="0.15">
      <c r="A51" s="432" t="s">
        <v>529</v>
      </c>
    </row>
    <row r="52" spans="1:3" ht="20.100000000000001" customHeight="1" x14ac:dyDescent="0.15">
      <c r="A52" s="452" t="s">
        <v>530</v>
      </c>
      <c r="B52" s="453"/>
      <c r="C52" s="454"/>
    </row>
    <row r="53" spans="1:3" ht="20.100000000000001" customHeight="1" x14ac:dyDescent="0.15">
      <c r="A53" s="432" t="s">
        <v>531</v>
      </c>
    </row>
    <row r="54" spans="1:3" ht="20.100000000000001" customHeight="1" x14ac:dyDescent="0.15">
      <c r="A54" s="432" t="s">
        <v>489</v>
      </c>
    </row>
    <row r="55" spans="1:3" ht="39.950000000000003" customHeight="1" x14ac:dyDescent="0.15">
      <c r="A55" s="582" t="s">
        <v>565</v>
      </c>
      <c r="B55" s="582"/>
      <c r="C55" s="582"/>
    </row>
    <row r="56" spans="1:3" ht="20.100000000000001" customHeight="1" x14ac:dyDescent="0.15">
      <c r="A56" s="452" t="s">
        <v>533</v>
      </c>
      <c r="B56" s="453"/>
      <c r="C56" s="454"/>
    </row>
    <row r="57" spans="1:3" ht="20.100000000000001" customHeight="1" x14ac:dyDescent="0.15">
      <c r="A57" s="432" t="s">
        <v>490</v>
      </c>
    </row>
    <row r="58" spans="1:3" s="433" customFormat="1" ht="39.950000000000003" customHeight="1" x14ac:dyDescent="0.15">
      <c r="A58" s="582" t="s">
        <v>491</v>
      </c>
      <c r="B58" s="582"/>
      <c r="C58" s="582"/>
    </row>
    <row r="59" spans="1:3" s="433" customFormat="1" ht="20.100000000000001" customHeight="1" x14ac:dyDescent="0.15">
      <c r="A59" s="455" t="s">
        <v>562</v>
      </c>
      <c r="B59" s="455"/>
      <c r="C59" s="455"/>
    </row>
    <row r="60" spans="1:3" s="459" customFormat="1" ht="20.100000000000001" customHeight="1" x14ac:dyDescent="0.15">
      <c r="A60" s="583" t="s">
        <v>563</v>
      </c>
      <c r="B60" s="583"/>
      <c r="C60" s="583"/>
    </row>
    <row r="61" spans="1:3" s="459" customFormat="1" ht="20.100000000000001" customHeight="1" x14ac:dyDescent="0.15">
      <c r="A61" s="583" t="s">
        <v>564</v>
      </c>
      <c r="B61" s="583"/>
      <c r="C61" s="583"/>
    </row>
    <row r="62" spans="1:3" s="459" customFormat="1" ht="39.950000000000003" customHeight="1" x14ac:dyDescent="0.15">
      <c r="A62" s="583" t="s">
        <v>566</v>
      </c>
      <c r="B62" s="583"/>
      <c r="C62" s="583"/>
    </row>
    <row r="63" spans="1:3" s="433" customFormat="1" ht="20.100000000000001" customHeight="1" x14ac:dyDescent="0.15">
      <c r="A63" s="471"/>
      <c r="B63" s="471"/>
      <c r="C63" s="471"/>
    </row>
    <row r="64" spans="1:3" ht="39.950000000000003" customHeight="1" x14ac:dyDescent="0.15">
      <c r="A64" s="585" t="s">
        <v>568</v>
      </c>
      <c r="B64" s="585"/>
      <c r="C64" s="585"/>
    </row>
    <row r="65" spans="1:3" ht="39.950000000000003" customHeight="1" x14ac:dyDescent="0.15">
      <c r="A65" s="582" t="s">
        <v>567</v>
      </c>
      <c r="B65" s="582"/>
      <c r="C65" s="582"/>
    </row>
    <row r="66" spans="1:3" ht="39.950000000000003" customHeight="1" x14ac:dyDescent="0.15">
      <c r="A66" s="582" t="s">
        <v>534</v>
      </c>
      <c r="B66" s="582"/>
      <c r="C66" s="582"/>
    </row>
    <row r="67" spans="1:3" s="456" customFormat="1" ht="20.100000000000001" customHeight="1" x14ac:dyDescent="0.15">
      <c r="A67" s="452" t="s">
        <v>569</v>
      </c>
      <c r="B67" s="457"/>
      <c r="C67" s="452"/>
    </row>
    <row r="68" spans="1:3" ht="20.100000000000001" customHeight="1" x14ac:dyDescent="0.15">
      <c r="A68" s="432" t="s">
        <v>535</v>
      </c>
    </row>
    <row r="69" spans="1:3" ht="20.100000000000001" customHeight="1" x14ac:dyDescent="0.15">
      <c r="A69" s="432" t="s">
        <v>492</v>
      </c>
    </row>
    <row r="70" spans="1:3" ht="39.950000000000003" customHeight="1" x14ac:dyDescent="0.15">
      <c r="A70" s="582" t="s">
        <v>532</v>
      </c>
      <c r="B70" s="582"/>
      <c r="C70" s="582"/>
    </row>
    <row r="71" spans="1:3" ht="20.100000000000001" customHeight="1" x14ac:dyDescent="0.15">
      <c r="A71" s="452" t="s">
        <v>570</v>
      </c>
      <c r="B71" s="453"/>
      <c r="C71" s="454"/>
    </row>
    <row r="72" spans="1:3" ht="20.100000000000001" customHeight="1" x14ac:dyDescent="0.15">
      <c r="A72" s="432" t="s">
        <v>493</v>
      </c>
    </row>
    <row r="73" spans="1:3" ht="39.950000000000003" customHeight="1" x14ac:dyDescent="0.15">
      <c r="A73" s="582" t="s">
        <v>534</v>
      </c>
      <c r="B73" s="582"/>
      <c r="C73" s="582"/>
    </row>
    <row r="74" spans="1:3" s="433" customFormat="1" ht="39.950000000000003" customHeight="1" x14ac:dyDescent="0.15">
      <c r="A74" s="592" t="s">
        <v>571</v>
      </c>
      <c r="B74" s="592"/>
      <c r="C74" s="592"/>
    </row>
    <row r="75" spans="1:3" s="433" customFormat="1" ht="39.950000000000003" customHeight="1" x14ac:dyDescent="0.15">
      <c r="A75" s="592" t="s">
        <v>572</v>
      </c>
      <c r="B75" s="592"/>
      <c r="C75" s="592"/>
    </row>
    <row r="76" spans="1:3" ht="39.950000000000003" customHeight="1" x14ac:dyDescent="0.15">
      <c r="A76" s="592" t="s">
        <v>573</v>
      </c>
      <c r="B76" s="592"/>
      <c r="C76" s="592"/>
    </row>
    <row r="77" spans="1:3" ht="20.100000000000001" customHeight="1" x14ac:dyDescent="0.15">
      <c r="A77" s="449" t="s">
        <v>494</v>
      </c>
    </row>
    <row r="78" spans="1:3" s="456" customFormat="1" ht="20.100000000000001" customHeight="1" x14ac:dyDescent="0.15">
      <c r="A78" s="452" t="s">
        <v>677</v>
      </c>
      <c r="B78" s="457"/>
      <c r="C78" s="452"/>
    </row>
    <row r="79" spans="1:3" s="458" customFormat="1" ht="20.100000000000001" customHeight="1" x14ac:dyDescent="0.15">
      <c r="A79" s="458" t="s">
        <v>495</v>
      </c>
      <c r="B79" s="459"/>
    </row>
    <row r="80" spans="1:3" s="458" customFormat="1" ht="20.100000000000001" customHeight="1" x14ac:dyDescent="0.15">
      <c r="A80" s="458" t="s">
        <v>496</v>
      </c>
      <c r="B80" s="459"/>
    </row>
    <row r="81" spans="1:3" s="458" customFormat="1" ht="20.100000000000001" customHeight="1" x14ac:dyDescent="0.15">
      <c r="A81" s="458" t="s">
        <v>497</v>
      </c>
      <c r="B81" s="459"/>
    </row>
    <row r="82" spans="1:3" s="458" customFormat="1" ht="20.100000000000001" customHeight="1" x14ac:dyDescent="0.15">
      <c r="A82" s="458" t="s">
        <v>498</v>
      </c>
      <c r="B82" s="459"/>
    </row>
    <row r="83" spans="1:3" s="461" customFormat="1" ht="20.100000000000001" customHeight="1" x14ac:dyDescent="0.15">
      <c r="A83" s="458" t="s">
        <v>536</v>
      </c>
      <c r="B83" s="460"/>
    </row>
    <row r="84" spans="1:3" s="461" customFormat="1" ht="60" customHeight="1" x14ac:dyDescent="0.15">
      <c r="A84" s="581" t="s">
        <v>499</v>
      </c>
      <c r="B84" s="581"/>
      <c r="C84" s="581"/>
    </row>
    <row r="85" spans="1:3" s="461" customFormat="1" ht="20.100000000000001" customHeight="1" x14ac:dyDescent="0.15">
      <c r="A85" s="458" t="s">
        <v>537</v>
      </c>
      <c r="B85" s="460"/>
    </row>
    <row r="86" spans="1:3" s="461" customFormat="1" ht="20.100000000000001" customHeight="1" x14ac:dyDescent="0.15">
      <c r="A86" s="458" t="s">
        <v>538</v>
      </c>
      <c r="B86" s="460"/>
    </row>
    <row r="87" spans="1:3" s="461" customFormat="1" ht="20.100000000000001" customHeight="1" x14ac:dyDescent="0.15">
      <c r="A87" s="458" t="s">
        <v>500</v>
      </c>
      <c r="B87" s="460"/>
    </row>
    <row r="88" spans="1:3" s="461" customFormat="1" ht="20.100000000000001" customHeight="1" x14ac:dyDescent="0.15">
      <c r="A88" s="470" t="s">
        <v>559</v>
      </c>
      <c r="B88" s="460"/>
    </row>
    <row r="89" spans="1:3" ht="99.95" customHeight="1" x14ac:dyDescent="0.15">
      <c r="A89" s="593" t="s">
        <v>560</v>
      </c>
      <c r="B89" s="594"/>
      <c r="C89" s="594"/>
    </row>
    <row r="90" spans="1:3" ht="20.100000000000001" customHeight="1" x14ac:dyDescent="0.15">
      <c r="A90" s="582" t="s">
        <v>501</v>
      </c>
      <c r="B90" s="582"/>
      <c r="C90" s="582"/>
    </row>
    <row r="91" spans="1:3" ht="20.100000000000001" customHeight="1" x14ac:dyDescent="0.15">
      <c r="A91" s="582" t="s">
        <v>561</v>
      </c>
      <c r="B91" s="582"/>
      <c r="C91" s="582"/>
    </row>
    <row r="92" spans="1:3" ht="20.100000000000001" customHeight="1" x14ac:dyDescent="0.15">
      <c r="A92" s="469" t="s">
        <v>551</v>
      </c>
      <c r="B92" s="453"/>
      <c r="C92" s="454"/>
    </row>
    <row r="93" spans="1:3" ht="20.100000000000001" customHeight="1" x14ac:dyDescent="0.15">
      <c r="A93" s="432" t="s">
        <v>502</v>
      </c>
    </row>
    <row r="94" spans="1:3" ht="39.950000000000003" customHeight="1" x14ac:dyDescent="0.15">
      <c r="A94" s="586" t="s">
        <v>652</v>
      </c>
      <c r="B94" s="582"/>
      <c r="C94" s="582"/>
    </row>
    <row r="95" spans="1:3" ht="20.100000000000001" customHeight="1" x14ac:dyDescent="0.15">
      <c r="A95" s="452" t="s">
        <v>552</v>
      </c>
      <c r="B95" s="453"/>
      <c r="C95" s="454"/>
    </row>
    <row r="96" spans="1:3" ht="20.100000000000001" customHeight="1" x14ac:dyDescent="0.15">
      <c r="A96" s="432" t="s">
        <v>503</v>
      </c>
    </row>
    <row r="97" spans="1:3" ht="20.100000000000001" customHeight="1" x14ac:dyDescent="0.15">
      <c r="A97" s="432" t="s">
        <v>539</v>
      </c>
    </row>
    <row r="98" spans="1:3" ht="20.100000000000001" customHeight="1" x14ac:dyDescent="0.15">
      <c r="A98" s="432" t="s">
        <v>540</v>
      </c>
    </row>
    <row r="99" spans="1:3" ht="20.100000000000001" customHeight="1" x14ac:dyDescent="0.15">
      <c r="A99" s="432" t="s">
        <v>504</v>
      </c>
    </row>
    <row r="100" spans="1:3" ht="20.100000000000001" customHeight="1" x14ac:dyDescent="0.15">
      <c r="A100" s="432" t="s">
        <v>505</v>
      </c>
    </row>
    <row r="101" spans="1:3" ht="20.100000000000001" customHeight="1" x14ac:dyDescent="0.15">
      <c r="A101" s="432" t="s">
        <v>541</v>
      </c>
    </row>
    <row r="102" spans="1:3" ht="20.100000000000001" customHeight="1" x14ac:dyDescent="0.15">
      <c r="A102" s="469" t="s">
        <v>553</v>
      </c>
      <c r="B102" s="453"/>
      <c r="C102" s="454"/>
    </row>
    <row r="103" spans="1:3" ht="20.100000000000001" customHeight="1" x14ac:dyDescent="0.15">
      <c r="A103" s="432" t="s">
        <v>506</v>
      </c>
    </row>
    <row r="104" spans="1:3" ht="20.100000000000001" customHeight="1" x14ac:dyDescent="0.15">
      <c r="A104" s="432" t="s">
        <v>507</v>
      </c>
    </row>
    <row r="105" spans="1:3" ht="20.100000000000001" customHeight="1" x14ac:dyDescent="0.15">
      <c r="A105" s="469" t="s">
        <v>554</v>
      </c>
      <c r="B105" s="453"/>
      <c r="C105" s="454"/>
    </row>
    <row r="106" spans="1:3" ht="20.100000000000001" customHeight="1" x14ac:dyDescent="0.15">
      <c r="A106" s="432" t="s">
        <v>508</v>
      </c>
    </row>
    <row r="107" spans="1:3" ht="20.100000000000001" customHeight="1" x14ac:dyDescent="0.15">
      <c r="A107" s="432" t="s">
        <v>509</v>
      </c>
    </row>
    <row r="108" spans="1:3" ht="20.100000000000001" customHeight="1" x14ac:dyDescent="0.15">
      <c r="A108" s="469" t="s">
        <v>555</v>
      </c>
      <c r="B108" s="453"/>
      <c r="C108" s="454"/>
    </row>
    <row r="109" spans="1:3" ht="20.100000000000001" customHeight="1" x14ac:dyDescent="0.15">
      <c r="A109" s="432" t="s">
        <v>510</v>
      </c>
    </row>
    <row r="110" spans="1:3" ht="20.100000000000001" customHeight="1" x14ac:dyDescent="0.15">
      <c r="A110" s="432" t="s">
        <v>511</v>
      </c>
    </row>
    <row r="111" spans="1:3" ht="20.100000000000001" customHeight="1" x14ac:dyDescent="0.15">
      <c r="A111" s="467" t="s">
        <v>550</v>
      </c>
      <c r="B111" s="457"/>
      <c r="C111" s="452"/>
    </row>
    <row r="112" spans="1:3" s="458" customFormat="1" ht="20.100000000000001" customHeight="1" x14ac:dyDescent="0.15">
      <c r="A112" s="468" t="s">
        <v>548</v>
      </c>
      <c r="B112" s="459"/>
    </row>
    <row r="113" spans="1:3" s="458" customFormat="1" ht="20.100000000000001" customHeight="1" x14ac:dyDescent="0.15">
      <c r="A113" s="468" t="s">
        <v>549</v>
      </c>
      <c r="B113" s="459"/>
    </row>
    <row r="115" spans="1:3" ht="20.100000000000001" customHeight="1" x14ac:dyDescent="0.15">
      <c r="A115" s="238" t="s">
        <v>544</v>
      </c>
      <c r="B115" s="465"/>
      <c r="C115" s="466"/>
    </row>
    <row r="116" spans="1:3" ht="20.100000000000001" customHeight="1" x14ac:dyDescent="0.15">
      <c r="A116" s="425" t="s">
        <v>545</v>
      </c>
      <c r="B116" s="465"/>
      <c r="C116" s="466"/>
    </row>
    <row r="117" spans="1:3" ht="20.100000000000001" customHeight="1" x14ac:dyDescent="0.15">
      <c r="A117" s="464" t="s">
        <v>546</v>
      </c>
    </row>
    <row r="118" spans="1:3" ht="20.100000000000001" customHeight="1" x14ac:dyDescent="0.15">
      <c r="A118" s="464" t="s">
        <v>547</v>
      </c>
    </row>
    <row r="119" spans="1:3" ht="20.100000000000001" customHeight="1" x14ac:dyDescent="0.15">
      <c r="A119" s="464" t="s">
        <v>639</v>
      </c>
    </row>
    <row r="120" spans="1:3" ht="20.100000000000001" customHeight="1" x14ac:dyDescent="0.15">
      <c r="A120" s="464" t="s">
        <v>640</v>
      </c>
    </row>
  </sheetData>
  <mergeCells count="33">
    <mergeCell ref="A62:C62"/>
    <mergeCell ref="A90:C90"/>
    <mergeCell ref="A64:C64"/>
    <mergeCell ref="A74:C74"/>
    <mergeCell ref="A75:C75"/>
    <mergeCell ref="A66:C66"/>
    <mergeCell ref="A70:C70"/>
    <mergeCell ref="A73:C73"/>
    <mergeCell ref="A65:C65"/>
    <mergeCell ref="A94:C94"/>
    <mergeCell ref="A91:C91"/>
    <mergeCell ref="A76:C76"/>
    <mergeCell ref="A84:C84"/>
    <mergeCell ref="A89:C89"/>
    <mergeCell ref="A32:C32"/>
    <mergeCell ref="A18:C18"/>
    <mergeCell ref="A34:C34"/>
    <mergeCell ref="A31:C31"/>
    <mergeCell ref="A37:C37"/>
    <mergeCell ref="A36:C36"/>
    <mergeCell ref="A38:C38"/>
    <mergeCell ref="A40:C40"/>
    <mergeCell ref="A46:C46"/>
    <mergeCell ref="A47:C47"/>
    <mergeCell ref="A61:C61"/>
    <mergeCell ref="A39:C39"/>
    <mergeCell ref="A41:C41"/>
    <mergeCell ref="A42:C42"/>
    <mergeCell ref="A43:C43"/>
    <mergeCell ref="A50:C50"/>
    <mergeCell ref="A55:C55"/>
    <mergeCell ref="A58:C58"/>
    <mergeCell ref="A60:C60"/>
  </mergeCells>
  <phoneticPr fontId="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26"/>
  <sheetViews>
    <sheetView view="pageBreakPreview" topLeftCell="A7" zoomScaleNormal="100" zoomScaleSheetLayoutView="100" workbookViewId="0">
      <selection activeCell="F17" sqref="F17"/>
    </sheetView>
  </sheetViews>
  <sheetFormatPr defaultRowHeight="13.5" x14ac:dyDescent="0.15"/>
  <cols>
    <col min="1" max="2" width="15" style="374" customWidth="1"/>
    <col min="3" max="6" width="14.375" style="374" customWidth="1"/>
    <col min="7" max="7" width="13.75" style="374" customWidth="1"/>
    <col min="8" max="9" width="14.375" style="374" customWidth="1"/>
    <col min="10" max="10" width="6.625" style="374" customWidth="1"/>
    <col min="11" max="11" width="8.75" style="374" customWidth="1"/>
    <col min="12" max="256" width="9" style="374"/>
    <col min="257" max="258" width="15" style="374" customWidth="1"/>
    <col min="259" max="262" width="14.375" style="374" customWidth="1"/>
    <col min="263" max="263" width="13.75" style="374" customWidth="1"/>
    <col min="264" max="265" width="14.375" style="374" customWidth="1"/>
    <col min="266" max="266" width="6.625" style="374" customWidth="1"/>
    <col min="267" max="267" width="8.75" style="374" customWidth="1"/>
    <col min="268" max="512" width="9" style="374"/>
    <col min="513" max="514" width="15" style="374" customWidth="1"/>
    <col min="515" max="518" width="14.375" style="374" customWidth="1"/>
    <col min="519" max="519" width="13.75" style="374" customWidth="1"/>
    <col min="520" max="521" width="14.375" style="374" customWidth="1"/>
    <col min="522" max="522" width="6.625" style="374" customWidth="1"/>
    <col min="523" max="523" width="8.75" style="374" customWidth="1"/>
    <col min="524" max="768" width="9" style="374"/>
    <col min="769" max="770" width="15" style="374" customWidth="1"/>
    <col min="771" max="774" width="14.375" style="374" customWidth="1"/>
    <col min="775" max="775" width="13.75" style="374" customWidth="1"/>
    <col min="776" max="777" width="14.375" style="374" customWidth="1"/>
    <col min="778" max="778" width="6.625" style="374" customWidth="1"/>
    <col min="779" max="779" width="8.75" style="374" customWidth="1"/>
    <col min="780" max="1024" width="9" style="374"/>
    <col min="1025" max="1026" width="15" style="374" customWidth="1"/>
    <col min="1027" max="1030" width="14.375" style="374" customWidth="1"/>
    <col min="1031" max="1031" width="13.75" style="374" customWidth="1"/>
    <col min="1032" max="1033" width="14.375" style="374" customWidth="1"/>
    <col min="1034" max="1034" width="6.625" style="374" customWidth="1"/>
    <col min="1035" max="1035" width="8.75" style="374" customWidth="1"/>
    <col min="1036" max="1280" width="9" style="374"/>
    <col min="1281" max="1282" width="15" style="374" customWidth="1"/>
    <col min="1283" max="1286" width="14.375" style="374" customWidth="1"/>
    <col min="1287" max="1287" width="13.75" style="374" customWidth="1"/>
    <col min="1288" max="1289" width="14.375" style="374" customWidth="1"/>
    <col min="1290" max="1290" width="6.625" style="374" customWidth="1"/>
    <col min="1291" max="1291" width="8.75" style="374" customWidth="1"/>
    <col min="1292" max="1536" width="9" style="374"/>
    <col min="1537" max="1538" width="15" style="374" customWidth="1"/>
    <col min="1539" max="1542" width="14.375" style="374" customWidth="1"/>
    <col min="1543" max="1543" width="13.75" style="374" customWidth="1"/>
    <col min="1544" max="1545" width="14.375" style="374" customWidth="1"/>
    <col min="1546" max="1546" width="6.625" style="374" customWidth="1"/>
    <col min="1547" max="1547" width="8.75" style="374" customWidth="1"/>
    <col min="1548" max="1792" width="9" style="374"/>
    <col min="1793" max="1794" width="15" style="374" customWidth="1"/>
    <col min="1795" max="1798" width="14.375" style="374" customWidth="1"/>
    <col min="1799" max="1799" width="13.75" style="374" customWidth="1"/>
    <col min="1800" max="1801" width="14.375" style="374" customWidth="1"/>
    <col min="1802" max="1802" width="6.625" style="374" customWidth="1"/>
    <col min="1803" max="1803" width="8.75" style="374" customWidth="1"/>
    <col min="1804" max="2048" width="9" style="374"/>
    <col min="2049" max="2050" width="15" style="374" customWidth="1"/>
    <col min="2051" max="2054" width="14.375" style="374" customWidth="1"/>
    <col min="2055" max="2055" width="13.75" style="374" customWidth="1"/>
    <col min="2056" max="2057" width="14.375" style="374" customWidth="1"/>
    <col min="2058" max="2058" width="6.625" style="374" customWidth="1"/>
    <col min="2059" max="2059" width="8.75" style="374" customWidth="1"/>
    <col min="2060" max="2304" width="9" style="374"/>
    <col min="2305" max="2306" width="15" style="374" customWidth="1"/>
    <col min="2307" max="2310" width="14.375" style="374" customWidth="1"/>
    <col min="2311" max="2311" width="13.75" style="374" customWidth="1"/>
    <col min="2312" max="2313" width="14.375" style="374" customWidth="1"/>
    <col min="2314" max="2314" width="6.625" style="374" customWidth="1"/>
    <col min="2315" max="2315" width="8.75" style="374" customWidth="1"/>
    <col min="2316" max="2560" width="9" style="374"/>
    <col min="2561" max="2562" width="15" style="374" customWidth="1"/>
    <col min="2563" max="2566" width="14.375" style="374" customWidth="1"/>
    <col min="2567" max="2567" width="13.75" style="374" customWidth="1"/>
    <col min="2568" max="2569" width="14.375" style="374" customWidth="1"/>
    <col min="2570" max="2570" width="6.625" style="374" customWidth="1"/>
    <col min="2571" max="2571" width="8.75" style="374" customWidth="1"/>
    <col min="2572" max="2816" width="9" style="374"/>
    <col min="2817" max="2818" width="15" style="374" customWidth="1"/>
    <col min="2819" max="2822" width="14.375" style="374" customWidth="1"/>
    <col min="2823" max="2823" width="13.75" style="374" customWidth="1"/>
    <col min="2824" max="2825" width="14.375" style="374" customWidth="1"/>
    <col min="2826" max="2826" width="6.625" style="374" customWidth="1"/>
    <col min="2827" max="2827" width="8.75" style="374" customWidth="1"/>
    <col min="2828" max="3072" width="9" style="374"/>
    <col min="3073" max="3074" width="15" style="374" customWidth="1"/>
    <col min="3075" max="3078" width="14.375" style="374" customWidth="1"/>
    <col min="3079" max="3079" width="13.75" style="374" customWidth="1"/>
    <col min="3080" max="3081" width="14.375" style="374" customWidth="1"/>
    <col min="3082" max="3082" width="6.625" style="374" customWidth="1"/>
    <col min="3083" max="3083" width="8.75" style="374" customWidth="1"/>
    <col min="3084" max="3328" width="9" style="374"/>
    <col min="3329" max="3330" width="15" style="374" customWidth="1"/>
    <col min="3331" max="3334" width="14.375" style="374" customWidth="1"/>
    <col min="3335" max="3335" width="13.75" style="374" customWidth="1"/>
    <col min="3336" max="3337" width="14.375" style="374" customWidth="1"/>
    <col min="3338" max="3338" width="6.625" style="374" customWidth="1"/>
    <col min="3339" max="3339" width="8.75" style="374" customWidth="1"/>
    <col min="3340" max="3584" width="9" style="374"/>
    <col min="3585" max="3586" width="15" style="374" customWidth="1"/>
    <col min="3587" max="3590" width="14.375" style="374" customWidth="1"/>
    <col min="3591" max="3591" width="13.75" style="374" customWidth="1"/>
    <col min="3592" max="3593" width="14.375" style="374" customWidth="1"/>
    <col min="3594" max="3594" width="6.625" style="374" customWidth="1"/>
    <col min="3595" max="3595" width="8.75" style="374" customWidth="1"/>
    <col min="3596" max="3840" width="9" style="374"/>
    <col min="3841" max="3842" width="15" style="374" customWidth="1"/>
    <col min="3843" max="3846" width="14.375" style="374" customWidth="1"/>
    <col min="3847" max="3847" width="13.75" style="374" customWidth="1"/>
    <col min="3848" max="3849" width="14.375" style="374" customWidth="1"/>
    <col min="3850" max="3850" width="6.625" style="374" customWidth="1"/>
    <col min="3851" max="3851" width="8.75" style="374" customWidth="1"/>
    <col min="3852" max="4096" width="9" style="374"/>
    <col min="4097" max="4098" width="15" style="374" customWidth="1"/>
    <col min="4099" max="4102" width="14.375" style="374" customWidth="1"/>
    <col min="4103" max="4103" width="13.75" style="374" customWidth="1"/>
    <col min="4104" max="4105" width="14.375" style="374" customWidth="1"/>
    <col min="4106" max="4106" width="6.625" style="374" customWidth="1"/>
    <col min="4107" max="4107" width="8.75" style="374" customWidth="1"/>
    <col min="4108" max="4352" width="9" style="374"/>
    <col min="4353" max="4354" width="15" style="374" customWidth="1"/>
    <col min="4355" max="4358" width="14.375" style="374" customWidth="1"/>
    <col min="4359" max="4359" width="13.75" style="374" customWidth="1"/>
    <col min="4360" max="4361" width="14.375" style="374" customWidth="1"/>
    <col min="4362" max="4362" width="6.625" style="374" customWidth="1"/>
    <col min="4363" max="4363" width="8.75" style="374" customWidth="1"/>
    <col min="4364" max="4608" width="9" style="374"/>
    <col min="4609" max="4610" width="15" style="374" customWidth="1"/>
    <col min="4611" max="4614" width="14.375" style="374" customWidth="1"/>
    <col min="4615" max="4615" width="13.75" style="374" customWidth="1"/>
    <col min="4616" max="4617" width="14.375" style="374" customWidth="1"/>
    <col min="4618" max="4618" width="6.625" style="374" customWidth="1"/>
    <col min="4619" max="4619" width="8.75" style="374" customWidth="1"/>
    <col min="4620" max="4864" width="9" style="374"/>
    <col min="4865" max="4866" width="15" style="374" customWidth="1"/>
    <col min="4867" max="4870" width="14.375" style="374" customWidth="1"/>
    <col min="4871" max="4871" width="13.75" style="374" customWidth="1"/>
    <col min="4872" max="4873" width="14.375" style="374" customWidth="1"/>
    <col min="4874" max="4874" width="6.625" style="374" customWidth="1"/>
    <col min="4875" max="4875" width="8.75" style="374" customWidth="1"/>
    <col min="4876" max="5120" width="9" style="374"/>
    <col min="5121" max="5122" width="15" style="374" customWidth="1"/>
    <col min="5123" max="5126" width="14.375" style="374" customWidth="1"/>
    <col min="5127" max="5127" width="13.75" style="374" customWidth="1"/>
    <col min="5128" max="5129" width="14.375" style="374" customWidth="1"/>
    <col min="5130" max="5130" width="6.625" style="374" customWidth="1"/>
    <col min="5131" max="5131" width="8.75" style="374" customWidth="1"/>
    <col min="5132" max="5376" width="9" style="374"/>
    <col min="5377" max="5378" width="15" style="374" customWidth="1"/>
    <col min="5379" max="5382" width="14.375" style="374" customWidth="1"/>
    <col min="5383" max="5383" width="13.75" style="374" customWidth="1"/>
    <col min="5384" max="5385" width="14.375" style="374" customWidth="1"/>
    <col min="5386" max="5386" width="6.625" style="374" customWidth="1"/>
    <col min="5387" max="5387" width="8.75" style="374" customWidth="1"/>
    <col min="5388" max="5632" width="9" style="374"/>
    <col min="5633" max="5634" width="15" style="374" customWidth="1"/>
    <col min="5635" max="5638" width="14.375" style="374" customWidth="1"/>
    <col min="5639" max="5639" width="13.75" style="374" customWidth="1"/>
    <col min="5640" max="5641" width="14.375" style="374" customWidth="1"/>
    <col min="5642" max="5642" width="6.625" style="374" customWidth="1"/>
    <col min="5643" max="5643" width="8.75" style="374" customWidth="1"/>
    <col min="5644" max="5888" width="9" style="374"/>
    <col min="5889" max="5890" width="15" style="374" customWidth="1"/>
    <col min="5891" max="5894" width="14.375" style="374" customWidth="1"/>
    <col min="5895" max="5895" width="13.75" style="374" customWidth="1"/>
    <col min="5896" max="5897" width="14.375" style="374" customWidth="1"/>
    <col min="5898" max="5898" width="6.625" style="374" customWidth="1"/>
    <col min="5899" max="5899" width="8.75" style="374" customWidth="1"/>
    <col min="5900" max="6144" width="9" style="374"/>
    <col min="6145" max="6146" width="15" style="374" customWidth="1"/>
    <col min="6147" max="6150" width="14.375" style="374" customWidth="1"/>
    <col min="6151" max="6151" width="13.75" style="374" customWidth="1"/>
    <col min="6152" max="6153" width="14.375" style="374" customWidth="1"/>
    <col min="6154" max="6154" width="6.625" style="374" customWidth="1"/>
    <col min="6155" max="6155" width="8.75" style="374" customWidth="1"/>
    <col min="6156" max="6400" width="9" style="374"/>
    <col min="6401" max="6402" width="15" style="374" customWidth="1"/>
    <col min="6403" max="6406" width="14.375" style="374" customWidth="1"/>
    <col min="6407" max="6407" width="13.75" style="374" customWidth="1"/>
    <col min="6408" max="6409" width="14.375" style="374" customWidth="1"/>
    <col min="6410" max="6410" width="6.625" style="374" customWidth="1"/>
    <col min="6411" max="6411" width="8.75" style="374" customWidth="1"/>
    <col min="6412" max="6656" width="9" style="374"/>
    <col min="6657" max="6658" width="15" style="374" customWidth="1"/>
    <col min="6659" max="6662" width="14.375" style="374" customWidth="1"/>
    <col min="6663" max="6663" width="13.75" style="374" customWidth="1"/>
    <col min="6664" max="6665" width="14.375" style="374" customWidth="1"/>
    <col min="6666" max="6666" width="6.625" style="374" customWidth="1"/>
    <col min="6667" max="6667" width="8.75" style="374" customWidth="1"/>
    <col min="6668" max="6912" width="9" style="374"/>
    <col min="6913" max="6914" width="15" style="374" customWidth="1"/>
    <col min="6915" max="6918" width="14.375" style="374" customWidth="1"/>
    <col min="6919" max="6919" width="13.75" style="374" customWidth="1"/>
    <col min="6920" max="6921" width="14.375" style="374" customWidth="1"/>
    <col min="6922" max="6922" width="6.625" style="374" customWidth="1"/>
    <col min="6923" max="6923" width="8.75" style="374" customWidth="1"/>
    <col min="6924" max="7168" width="9" style="374"/>
    <col min="7169" max="7170" width="15" style="374" customWidth="1"/>
    <col min="7171" max="7174" width="14.375" style="374" customWidth="1"/>
    <col min="7175" max="7175" width="13.75" style="374" customWidth="1"/>
    <col min="7176" max="7177" width="14.375" style="374" customWidth="1"/>
    <col min="7178" max="7178" width="6.625" style="374" customWidth="1"/>
    <col min="7179" max="7179" width="8.75" style="374" customWidth="1"/>
    <col min="7180" max="7424" width="9" style="374"/>
    <col min="7425" max="7426" width="15" style="374" customWidth="1"/>
    <col min="7427" max="7430" width="14.375" style="374" customWidth="1"/>
    <col min="7431" max="7431" width="13.75" style="374" customWidth="1"/>
    <col min="7432" max="7433" width="14.375" style="374" customWidth="1"/>
    <col min="7434" max="7434" width="6.625" style="374" customWidth="1"/>
    <col min="7435" max="7435" width="8.75" style="374" customWidth="1"/>
    <col min="7436" max="7680" width="9" style="374"/>
    <col min="7681" max="7682" width="15" style="374" customWidth="1"/>
    <col min="7683" max="7686" width="14.375" style="374" customWidth="1"/>
    <col min="7687" max="7687" width="13.75" style="374" customWidth="1"/>
    <col min="7688" max="7689" width="14.375" style="374" customWidth="1"/>
    <col min="7690" max="7690" width="6.625" style="374" customWidth="1"/>
    <col min="7691" max="7691" width="8.75" style="374" customWidth="1"/>
    <col min="7692" max="7936" width="9" style="374"/>
    <col min="7937" max="7938" width="15" style="374" customWidth="1"/>
    <col min="7939" max="7942" width="14.375" style="374" customWidth="1"/>
    <col min="7943" max="7943" width="13.75" style="374" customWidth="1"/>
    <col min="7944" max="7945" width="14.375" style="374" customWidth="1"/>
    <col min="7946" max="7946" width="6.625" style="374" customWidth="1"/>
    <col min="7947" max="7947" width="8.75" style="374" customWidth="1"/>
    <col min="7948" max="8192" width="9" style="374"/>
    <col min="8193" max="8194" width="15" style="374" customWidth="1"/>
    <col min="8195" max="8198" width="14.375" style="374" customWidth="1"/>
    <col min="8199" max="8199" width="13.75" style="374" customWidth="1"/>
    <col min="8200" max="8201" width="14.375" style="374" customWidth="1"/>
    <col min="8202" max="8202" width="6.625" style="374" customWidth="1"/>
    <col min="8203" max="8203" width="8.75" style="374" customWidth="1"/>
    <col min="8204" max="8448" width="9" style="374"/>
    <col min="8449" max="8450" width="15" style="374" customWidth="1"/>
    <col min="8451" max="8454" width="14.375" style="374" customWidth="1"/>
    <col min="8455" max="8455" width="13.75" style="374" customWidth="1"/>
    <col min="8456" max="8457" width="14.375" style="374" customWidth="1"/>
    <col min="8458" max="8458" width="6.625" style="374" customWidth="1"/>
    <col min="8459" max="8459" width="8.75" style="374" customWidth="1"/>
    <col min="8460" max="8704" width="9" style="374"/>
    <col min="8705" max="8706" width="15" style="374" customWidth="1"/>
    <col min="8707" max="8710" width="14.375" style="374" customWidth="1"/>
    <col min="8711" max="8711" width="13.75" style="374" customWidth="1"/>
    <col min="8712" max="8713" width="14.375" style="374" customWidth="1"/>
    <col min="8714" max="8714" width="6.625" style="374" customWidth="1"/>
    <col min="8715" max="8715" width="8.75" style="374" customWidth="1"/>
    <col min="8716" max="8960" width="9" style="374"/>
    <col min="8961" max="8962" width="15" style="374" customWidth="1"/>
    <col min="8963" max="8966" width="14.375" style="374" customWidth="1"/>
    <col min="8967" max="8967" width="13.75" style="374" customWidth="1"/>
    <col min="8968" max="8969" width="14.375" style="374" customWidth="1"/>
    <col min="8970" max="8970" width="6.625" style="374" customWidth="1"/>
    <col min="8971" max="8971" width="8.75" style="374" customWidth="1"/>
    <col min="8972" max="9216" width="9" style="374"/>
    <col min="9217" max="9218" width="15" style="374" customWidth="1"/>
    <col min="9219" max="9222" width="14.375" style="374" customWidth="1"/>
    <col min="9223" max="9223" width="13.75" style="374" customWidth="1"/>
    <col min="9224" max="9225" width="14.375" style="374" customWidth="1"/>
    <col min="9226" max="9226" width="6.625" style="374" customWidth="1"/>
    <col min="9227" max="9227" width="8.75" style="374" customWidth="1"/>
    <col min="9228" max="9472" width="9" style="374"/>
    <col min="9473" max="9474" width="15" style="374" customWidth="1"/>
    <col min="9475" max="9478" width="14.375" style="374" customWidth="1"/>
    <col min="9479" max="9479" width="13.75" style="374" customWidth="1"/>
    <col min="9480" max="9481" width="14.375" style="374" customWidth="1"/>
    <col min="9482" max="9482" width="6.625" style="374" customWidth="1"/>
    <col min="9483" max="9483" width="8.75" style="374" customWidth="1"/>
    <col min="9484" max="9728" width="9" style="374"/>
    <col min="9729" max="9730" width="15" style="374" customWidth="1"/>
    <col min="9731" max="9734" width="14.375" style="374" customWidth="1"/>
    <col min="9735" max="9735" width="13.75" style="374" customWidth="1"/>
    <col min="9736" max="9737" width="14.375" style="374" customWidth="1"/>
    <col min="9738" max="9738" width="6.625" style="374" customWidth="1"/>
    <col min="9739" max="9739" width="8.75" style="374" customWidth="1"/>
    <col min="9740" max="9984" width="9" style="374"/>
    <col min="9985" max="9986" width="15" style="374" customWidth="1"/>
    <col min="9987" max="9990" width="14.375" style="374" customWidth="1"/>
    <col min="9991" max="9991" width="13.75" style="374" customWidth="1"/>
    <col min="9992" max="9993" width="14.375" style="374" customWidth="1"/>
    <col min="9994" max="9994" width="6.625" style="374" customWidth="1"/>
    <col min="9995" max="9995" width="8.75" style="374" customWidth="1"/>
    <col min="9996" max="10240" width="9" style="374"/>
    <col min="10241" max="10242" width="15" style="374" customWidth="1"/>
    <col min="10243" max="10246" width="14.375" style="374" customWidth="1"/>
    <col min="10247" max="10247" width="13.75" style="374" customWidth="1"/>
    <col min="10248" max="10249" width="14.375" style="374" customWidth="1"/>
    <col min="10250" max="10250" width="6.625" style="374" customWidth="1"/>
    <col min="10251" max="10251" width="8.75" style="374" customWidth="1"/>
    <col min="10252" max="10496" width="9" style="374"/>
    <col min="10497" max="10498" width="15" style="374" customWidth="1"/>
    <col min="10499" max="10502" width="14.375" style="374" customWidth="1"/>
    <col min="10503" max="10503" width="13.75" style="374" customWidth="1"/>
    <col min="10504" max="10505" width="14.375" style="374" customWidth="1"/>
    <col min="10506" max="10506" width="6.625" style="374" customWidth="1"/>
    <col min="10507" max="10507" width="8.75" style="374" customWidth="1"/>
    <col min="10508" max="10752" width="9" style="374"/>
    <col min="10753" max="10754" width="15" style="374" customWidth="1"/>
    <col min="10755" max="10758" width="14.375" style="374" customWidth="1"/>
    <col min="10759" max="10759" width="13.75" style="374" customWidth="1"/>
    <col min="10760" max="10761" width="14.375" style="374" customWidth="1"/>
    <col min="10762" max="10762" width="6.625" style="374" customWidth="1"/>
    <col min="10763" max="10763" width="8.75" style="374" customWidth="1"/>
    <col min="10764" max="11008" width="9" style="374"/>
    <col min="11009" max="11010" width="15" style="374" customWidth="1"/>
    <col min="11011" max="11014" width="14.375" style="374" customWidth="1"/>
    <col min="11015" max="11015" width="13.75" style="374" customWidth="1"/>
    <col min="11016" max="11017" width="14.375" style="374" customWidth="1"/>
    <col min="11018" max="11018" width="6.625" style="374" customWidth="1"/>
    <col min="11019" max="11019" width="8.75" style="374" customWidth="1"/>
    <col min="11020" max="11264" width="9" style="374"/>
    <col min="11265" max="11266" width="15" style="374" customWidth="1"/>
    <col min="11267" max="11270" width="14.375" style="374" customWidth="1"/>
    <col min="11271" max="11271" width="13.75" style="374" customWidth="1"/>
    <col min="11272" max="11273" width="14.375" style="374" customWidth="1"/>
    <col min="11274" max="11274" width="6.625" style="374" customWidth="1"/>
    <col min="11275" max="11275" width="8.75" style="374" customWidth="1"/>
    <col min="11276" max="11520" width="9" style="374"/>
    <col min="11521" max="11522" width="15" style="374" customWidth="1"/>
    <col min="11523" max="11526" width="14.375" style="374" customWidth="1"/>
    <col min="11527" max="11527" width="13.75" style="374" customWidth="1"/>
    <col min="11528" max="11529" width="14.375" style="374" customWidth="1"/>
    <col min="11530" max="11530" width="6.625" style="374" customWidth="1"/>
    <col min="11531" max="11531" width="8.75" style="374" customWidth="1"/>
    <col min="11532" max="11776" width="9" style="374"/>
    <col min="11777" max="11778" width="15" style="374" customWidth="1"/>
    <col min="11779" max="11782" width="14.375" style="374" customWidth="1"/>
    <col min="11783" max="11783" width="13.75" style="374" customWidth="1"/>
    <col min="11784" max="11785" width="14.375" style="374" customWidth="1"/>
    <col min="11786" max="11786" width="6.625" style="374" customWidth="1"/>
    <col min="11787" max="11787" width="8.75" style="374" customWidth="1"/>
    <col min="11788" max="12032" width="9" style="374"/>
    <col min="12033" max="12034" width="15" style="374" customWidth="1"/>
    <col min="12035" max="12038" width="14.375" style="374" customWidth="1"/>
    <col min="12039" max="12039" width="13.75" style="374" customWidth="1"/>
    <col min="12040" max="12041" width="14.375" style="374" customWidth="1"/>
    <col min="12042" max="12042" width="6.625" style="374" customWidth="1"/>
    <col min="12043" max="12043" width="8.75" style="374" customWidth="1"/>
    <col min="12044" max="12288" width="9" style="374"/>
    <col min="12289" max="12290" width="15" style="374" customWidth="1"/>
    <col min="12291" max="12294" width="14.375" style="374" customWidth="1"/>
    <col min="12295" max="12295" width="13.75" style="374" customWidth="1"/>
    <col min="12296" max="12297" width="14.375" style="374" customWidth="1"/>
    <col min="12298" max="12298" width="6.625" style="374" customWidth="1"/>
    <col min="12299" max="12299" width="8.75" style="374" customWidth="1"/>
    <col min="12300" max="12544" width="9" style="374"/>
    <col min="12545" max="12546" width="15" style="374" customWidth="1"/>
    <col min="12547" max="12550" width="14.375" style="374" customWidth="1"/>
    <col min="12551" max="12551" width="13.75" style="374" customWidth="1"/>
    <col min="12552" max="12553" width="14.375" style="374" customWidth="1"/>
    <col min="12554" max="12554" width="6.625" style="374" customWidth="1"/>
    <col min="12555" max="12555" width="8.75" style="374" customWidth="1"/>
    <col min="12556" max="12800" width="9" style="374"/>
    <col min="12801" max="12802" width="15" style="374" customWidth="1"/>
    <col min="12803" max="12806" width="14.375" style="374" customWidth="1"/>
    <col min="12807" max="12807" width="13.75" style="374" customWidth="1"/>
    <col min="12808" max="12809" width="14.375" style="374" customWidth="1"/>
    <col min="12810" max="12810" width="6.625" style="374" customWidth="1"/>
    <col min="12811" max="12811" width="8.75" style="374" customWidth="1"/>
    <col min="12812" max="13056" width="9" style="374"/>
    <col min="13057" max="13058" width="15" style="374" customWidth="1"/>
    <col min="13059" max="13062" width="14.375" style="374" customWidth="1"/>
    <col min="13063" max="13063" width="13.75" style="374" customWidth="1"/>
    <col min="13064" max="13065" width="14.375" style="374" customWidth="1"/>
    <col min="13066" max="13066" width="6.625" style="374" customWidth="1"/>
    <col min="13067" max="13067" width="8.75" style="374" customWidth="1"/>
    <col min="13068" max="13312" width="9" style="374"/>
    <col min="13313" max="13314" width="15" style="374" customWidth="1"/>
    <col min="13315" max="13318" width="14.375" style="374" customWidth="1"/>
    <col min="13319" max="13319" width="13.75" style="374" customWidth="1"/>
    <col min="13320" max="13321" width="14.375" style="374" customWidth="1"/>
    <col min="13322" max="13322" width="6.625" style="374" customWidth="1"/>
    <col min="13323" max="13323" width="8.75" style="374" customWidth="1"/>
    <col min="13324" max="13568" width="9" style="374"/>
    <col min="13569" max="13570" width="15" style="374" customWidth="1"/>
    <col min="13571" max="13574" width="14.375" style="374" customWidth="1"/>
    <col min="13575" max="13575" width="13.75" style="374" customWidth="1"/>
    <col min="13576" max="13577" width="14.375" style="374" customWidth="1"/>
    <col min="13578" max="13578" width="6.625" style="374" customWidth="1"/>
    <col min="13579" max="13579" width="8.75" style="374" customWidth="1"/>
    <col min="13580" max="13824" width="9" style="374"/>
    <col min="13825" max="13826" width="15" style="374" customWidth="1"/>
    <col min="13827" max="13830" width="14.375" style="374" customWidth="1"/>
    <col min="13831" max="13831" width="13.75" style="374" customWidth="1"/>
    <col min="13832" max="13833" width="14.375" style="374" customWidth="1"/>
    <col min="13834" max="13834" width="6.625" style="374" customWidth="1"/>
    <col min="13835" max="13835" width="8.75" style="374" customWidth="1"/>
    <col min="13836" max="14080" width="9" style="374"/>
    <col min="14081" max="14082" width="15" style="374" customWidth="1"/>
    <col min="14083" max="14086" width="14.375" style="374" customWidth="1"/>
    <col min="14087" max="14087" width="13.75" style="374" customWidth="1"/>
    <col min="14088" max="14089" width="14.375" style="374" customWidth="1"/>
    <col min="14090" max="14090" width="6.625" style="374" customWidth="1"/>
    <col min="14091" max="14091" width="8.75" style="374" customWidth="1"/>
    <col min="14092" max="14336" width="9" style="374"/>
    <col min="14337" max="14338" width="15" style="374" customWidth="1"/>
    <col min="14339" max="14342" width="14.375" style="374" customWidth="1"/>
    <col min="14343" max="14343" width="13.75" style="374" customWidth="1"/>
    <col min="14344" max="14345" width="14.375" style="374" customWidth="1"/>
    <col min="14346" max="14346" width="6.625" style="374" customWidth="1"/>
    <col min="14347" max="14347" width="8.75" style="374" customWidth="1"/>
    <col min="14348" max="14592" width="9" style="374"/>
    <col min="14593" max="14594" width="15" style="374" customWidth="1"/>
    <col min="14595" max="14598" width="14.375" style="374" customWidth="1"/>
    <col min="14599" max="14599" width="13.75" style="374" customWidth="1"/>
    <col min="14600" max="14601" width="14.375" style="374" customWidth="1"/>
    <col min="14602" max="14602" width="6.625" style="374" customWidth="1"/>
    <col min="14603" max="14603" width="8.75" style="374" customWidth="1"/>
    <col min="14604" max="14848" width="9" style="374"/>
    <col min="14849" max="14850" width="15" style="374" customWidth="1"/>
    <col min="14851" max="14854" width="14.375" style="374" customWidth="1"/>
    <col min="14855" max="14855" width="13.75" style="374" customWidth="1"/>
    <col min="14856" max="14857" width="14.375" style="374" customWidth="1"/>
    <col min="14858" max="14858" width="6.625" style="374" customWidth="1"/>
    <col min="14859" max="14859" width="8.75" style="374" customWidth="1"/>
    <col min="14860" max="15104" width="9" style="374"/>
    <col min="15105" max="15106" width="15" style="374" customWidth="1"/>
    <col min="15107" max="15110" width="14.375" style="374" customWidth="1"/>
    <col min="15111" max="15111" width="13.75" style="374" customWidth="1"/>
    <col min="15112" max="15113" width="14.375" style="374" customWidth="1"/>
    <col min="15114" max="15114" width="6.625" style="374" customWidth="1"/>
    <col min="15115" max="15115" width="8.75" style="374" customWidth="1"/>
    <col min="15116" max="15360" width="9" style="374"/>
    <col min="15361" max="15362" width="15" style="374" customWidth="1"/>
    <col min="15363" max="15366" width="14.375" style="374" customWidth="1"/>
    <col min="15367" max="15367" width="13.75" style="374" customWidth="1"/>
    <col min="15368" max="15369" width="14.375" style="374" customWidth="1"/>
    <col min="15370" max="15370" width="6.625" style="374" customWidth="1"/>
    <col min="15371" max="15371" width="8.75" style="374" customWidth="1"/>
    <col min="15372" max="15616" width="9" style="374"/>
    <col min="15617" max="15618" width="15" style="374" customWidth="1"/>
    <col min="15619" max="15622" width="14.375" style="374" customWidth="1"/>
    <col min="15623" max="15623" width="13.75" style="374" customWidth="1"/>
    <col min="15624" max="15625" width="14.375" style="374" customWidth="1"/>
    <col min="15626" max="15626" width="6.625" style="374" customWidth="1"/>
    <col min="15627" max="15627" width="8.75" style="374" customWidth="1"/>
    <col min="15628" max="15872" width="9" style="374"/>
    <col min="15873" max="15874" width="15" style="374" customWidth="1"/>
    <col min="15875" max="15878" width="14.375" style="374" customWidth="1"/>
    <col min="15879" max="15879" width="13.75" style="374" customWidth="1"/>
    <col min="15880" max="15881" width="14.375" style="374" customWidth="1"/>
    <col min="15882" max="15882" width="6.625" style="374" customWidth="1"/>
    <col min="15883" max="15883" width="8.75" style="374" customWidth="1"/>
    <col min="15884" max="16128" width="9" style="374"/>
    <col min="16129" max="16130" width="15" style="374" customWidth="1"/>
    <col min="16131" max="16134" width="14.375" style="374" customWidth="1"/>
    <col min="16135" max="16135" width="13.75" style="374" customWidth="1"/>
    <col min="16136" max="16137" width="14.375" style="374" customWidth="1"/>
    <col min="16138" max="16138" width="6.625" style="374" customWidth="1"/>
    <col min="16139" max="16139" width="8.75" style="374" customWidth="1"/>
    <col min="16140" max="16384" width="9" style="374"/>
  </cols>
  <sheetData>
    <row r="1" spans="1:9" ht="14.25" x14ac:dyDescent="0.15">
      <c r="A1" s="373" t="s">
        <v>399</v>
      </c>
      <c r="I1" s="375" t="s">
        <v>400</v>
      </c>
    </row>
    <row r="2" spans="1:9" ht="14.25" thickBot="1" x14ac:dyDescent="0.2">
      <c r="A2" s="376" t="s">
        <v>401</v>
      </c>
    </row>
    <row r="3" spans="1:9" ht="15.75" customHeight="1" thickBot="1" x14ac:dyDescent="0.2">
      <c r="A3" s="719" t="s">
        <v>402</v>
      </c>
      <c r="B3" s="377" t="s">
        <v>403</v>
      </c>
      <c r="C3" s="378">
        <v>1</v>
      </c>
      <c r="D3" s="378">
        <v>2</v>
      </c>
      <c r="E3" s="378">
        <v>3</v>
      </c>
      <c r="F3" s="378">
        <v>4</v>
      </c>
      <c r="G3" s="378">
        <v>5</v>
      </c>
      <c r="H3" s="378" t="s">
        <v>404</v>
      </c>
      <c r="I3" s="379" t="s">
        <v>405</v>
      </c>
    </row>
    <row r="4" spans="1:9" ht="22.5" customHeight="1" x14ac:dyDescent="0.15">
      <c r="A4" s="720"/>
      <c r="B4" s="377" t="s">
        <v>406</v>
      </c>
      <c r="C4" s="380">
        <v>2311111111</v>
      </c>
      <c r="D4" s="380">
        <v>2311111112</v>
      </c>
      <c r="E4" s="380"/>
      <c r="F4" s="378"/>
      <c r="G4" s="378"/>
      <c r="H4" s="380">
        <v>2311111113</v>
      </c>
      <c r="I4" s="381"/>
    </row>
    <row r="5" spans="1:9" ht="22.5" customHeight="1" x14ac:dyDescent="0.15">
      <c r="A5" s="720"/>
      <c r="B5" s="377" t="s">
        <v>407</v>
      </c>
      <c r="C5" s="382" t="s">
        <v>408</v>
      </c>
      <c r="D5" s="382" t="s">
        <v>409</v>
      </c>
      <c r="E5" s="382"/>
      <c r="F5" s="378"/>
      <c r="G5" s="378"/>
      <c r="H5" s="382" t="s">
        <v>410</v>
      </c>
      <c r="I5" s="383"/>
    </row>
    <row r="6" spans="1:9" ht="31.5" customHeight="1" thickBot="1" x14ac:dyDescent="0.2">
      <c r="A6" s="721"/>
      <c r="B6" s="384" t="s">
        <v>411</v>
      </c>
      <c r="C6" s="385" t="s">
        <v>412</v>
      </c>
      <c r="D6" s="386" t="s">
        <v>413</v>
      </c>
      <c r="E6" s="387"/>
      <c r="F6" s="388"/>
      <c r="G6" s="388"/>
      <c r="H6" s="387" t="s">
        <v>414</v>
      </c>
      <c r="I6" s="389"/>
    </row>
    <row r="7" spans="1:9" ht="14.25" thickTop="1" x14ac:dyDescent="0.15">
      <c r="A7" s="722" t="s">
        <v>415</v>
      </c>
      <c r="B7" s="723"/>
      <c r="C7" s="390" t="s">
        <v>416</v>
      </c>
      <c r="D7" s="390" t="s">
        <v>416</v>
      </c>
      <c r="E7" s="390"/>
      <c r="F7" s="390" t="s">
        <v>416</v>
      </c>
      <c r="G7" s="390" t="s">
        <v>416</v>
      </c>
      <c r="H7" s="390" t="s">
        <v>416</v>
      </c>
      <c r="I7" s="391" t="s">
        <v>416</v>
      </c>
    </row>
    <row r="8" spans="1:9" ht="22.5" customHeight="1" x14ac:dyDescent="0.15">
      <c r="A8" s="724" t="s">
        <v>417</v>
      </c>
      <c r="B8" s="725"/>
      <c r="C8" s="392">
        <v>70000</v>
      </c>
      <c r="D8" s="392">
        <v>27200</v>
      </c>
      <c r="E8" s="392"/>
      <c r="F8" s="393"/>
      <c r="G8" s="393"/>
      <c r="H8" s="392">
        <v>23600</v>
      </c>
      <c r="I8" s="392">
        <v>120800</v>
      </c>
    </row>
    <row r="9" spans="1:9" ht="22.5" customHeight="1" x14ac:dyDescent="0.15">
      <c r="A9" s="718" t="s">
        <v>418</v>
      </c>
      <c r="B9" s="726"/>
      <c r="C9" s="394">
        <v>800000</v>
      </c>
      <c r="D9" s="394">
        <v>400000</v>
      </c>
      <c r="E9" s="394"/>
      <c r="F9" s="395"/>
      <c r="G9" s="395"/>
      <c r="H9" s="394">
        <v>360000</v>
      </c>
      <c r="I9" s="394">
        <v>1560000</v>
      </c>
    </row>
    <row r="10" spans="1:9" ht="22.5" customHeight="1" x14ac:dyDescent="0.15">
      <c r="A10" s="718" t="s">
        <v>419</v>
      </c>
      <c r="B10" s="726"/>
      <c r="C10" s="395"/>
      <c r="D10" s="395"/>
      <c r="E10" s="395"/>
      <c r="F10" s="395"/>
      <c r="G10" s="395"/>
      <c r="H10" s="395"/>
      <c r="I10" s="395"/>
    </row>
    <row r="11" spans="1:9" ht="22.5" customHeight="1" x14ac:dyDescent="0.15">
      <c r="A11" s="718" t="s">
        <v>420</v>
      </c>
      <c r="B11" s="726"/>
      <c r="C11" s="395"/>
      <c r="D11" s="395"/>
      <c r="E11" s="395"/>
      <c r="F11" s="395"/>
      <c r="G11" s="395"/>
      <c r="H11" s="395"/>
      <c r="I11" s="395"/>
    </row>
    <row r="12" spans="1:9" ht="22.5" customHeight="1" x14ac:dyDescent="0.15">
      <c r="A12" s="718" t="s">
        <v>373</v>
      </c>
      <c r="B12" s="726"/>
      <c r="C12" s="394">
        <v>96000</v>
      </c>
      <c r="D12" s="394">
        <v>61800</v>
      </c>
      <c r="E12" s="394"/>
      <c r="F12" s="395"/>
      <c r="G12" s="395"/>
      <c r="H12" s="394">
        <v>66399</v>
      </c>
      <c r="I12" s="394">
        <v>224199</v>
      </c>
    </row>
    <row r="13" spans="1:9" ht="22.5" customHeight="1" x14ac:dyDescent="0.15">
      <c r="A13" s="718" t="s">
        <v>421</v>
      </c>
      <c r="B13" s="726"/>
      <c r="C13" s="395"/>
      <c r="D13" s="395"/>
      <c r="E13" s="394"/>
      <c r="F13" s="395"/>
      <c r="G13" s="395"/>
      <c r="H13" s="394"/>
      <c r="I13" s="394"/>
    </row>
    <row r="14" spans="1:9" ht="22.5" customHeight="1" x14ac:dyDescent="0.15">
      <c r="A14" s="718" t="s">
        <v>422</v>
      </c>
      <c r="B14" s="726"/>
      <c r="C14" s="394">
        <v>35000</v>
      </c>
      <c r="D14" s="394">
        <v>30000</v>
      </c>
      <c r="E14" s="394"/>
      <c r="F14" s="395"/>
      <c r="G14" s="395"/>
      <c r="H14" s="394">
        <v>30000</v>
      </c>
      <c r="I14" s="394">
        <v>95000</v>
      </c>
    </row>
    <row r="15" spans="1:9" ht="22.5" customHeight="1" x14ac:dyDescent="0.15">
      <c r="A15" s="718" t="s">
        <v>423</v>
      </c>
      <c r="B15" s="726"/>
      <c r="C15" s="395"/>
      <c r="D15" s="395"/>
      <c r="E15" s="395"/>
      <c r="F15" s="395"/>
      <c r="G15" s="395"/>
      <c r="H15" s="395"/>
      <c r="I15" s="395"/>
    </row>
    <row r="16" spans="1:9" ht="9.9499999999999993" customHeight="1" x14ac:dyDescent="0.15">
      <c r="A16" s="718"/>
      <c r="B16" s="726"/>
      <c r="C16" s="395"/>
      <c r="D16" s="395"/>
      <c r="E16" s="395"/>
      <c r="F16" s="395"/>
      <c r="G16" s="395"/>
      <c r="H16" s="395"/>
      <c r="I16" s="395"/>
    </row>
    <row r="17" spans="1:10" ht="22.5" customHeight="1" x14ac:dyDescent="0.15">
      <c r="A17" s="718" t="s">
        <v>424</v>
      </c>
      <c r="B17" s="718"/>
      <c r="C17" s="395"/>
      <c r="D17" s="395"/>
      <c r="E17" s="395"/>
      <c r="F17" s="395"/>
      <c r="G17" s="395"/>
      <c r="H17" s="395"/>
      <c r="I17" s="395"/>
    </row>
    <row r="18" spans="1:10" s="397" customFormat="1" ht="9.9499999999999993" customHeight="1" thickBot="1" x14ac:dyDescent="0.2">
      <c r="A18" s="731"/>
      <c r="B18" s="732"/>
      <c r="C18" s="395"/>
      <c r="D18" s="395"/>
      <c r="E18" s="395"/>
      <c r="F18" s="395"/>
      <c r="G18" s="395"/>
      <c r="H18" s="395"/>
      <c r="I18" s="396"/>
    </row>
    <row r="19" spans="1:10" ht="22.5" customHeight="1" thickBot="1" x14ac:dyDescent="0.2">
      <c r="A19" s="733" t="s">
        <v>425</v>
      </c>
      <c r="B19" s="734"/>
      <c r="C19" s="398">
        <v>1001000</v>
      </c>
      <c r="D19" s="394">
        <v>519000</v>
      </c>
      <c r="E19" s="394"/>
      <c r="F19" s="395"/>
      <c r="G19" s="395"/>
      <c r="H19" s="394">
        <v>479999</v>
      </c>
      <c r="I19" s="399">
        <v>1999999</v>
      </c>
      <c r="J19" s="400" t="s">
        <v>426</v>
      </c>
    </row>
    <row r="20" spans="1:10" s="397" customFormat="1" ht="9.9499999999999993" customHeight="1" thickBot="1" x14ac:dyDescent="0.2">
      <c r="A20" s="735"/>
      <c r="B20" s="735"/>
      <c r="C20" s="395"/>
      <c r="D20" s="395"/>
      <c r="E20" s="395"/>
      <c r="F20" s="395"/>
      <c r="G20" s="395"/>
      <c r="H20" s="395"/>
      <c r="I20" s="401"/>
    </row>
    <row r="21" spans="1:10" ht="22.5" customHeight="1" thickBot="1" x14ac:dyDescent="0.2">
      <c r="A21" s="733" t="s">
        <v>427</v>
      </c>
      <c r="B21" s="734"/>
      <c r="C21" s="402">
        <v>1000000</v>
      </c>
      <c r="D21" s="394">
        <v>504999</v>
      </c>
      <c r="E21" s="394"/>
      <c r="F21" s="395"/>
      <c r="G21" s="395"/>
      <c r="H21" s="394">
        <v>475000</v>
      </c>
      <c r="I21" s="399">
        <v>1979999</v>
      </c>
      <c r="J21" s="400" t="s">
        <v>428</v>
      </c>
    </row>
    <row r="22" spans="1:10" ht="6.75" customHeight="1" x14ac:dyDescent="0.15">
      <c r="A22" s="397"/>
      <c r="B22" s="397"/>
      <c r="C22" s="403"/>
      <c r="D22" s="403"/>
      <c r="E22" s="403"/>
      <c r="F22" s="403"/>
      <c r="G22" s="403"/>
      <c r="H22" s="403"/>
      <c r="I22" s="404"/>
      <c r="J22" s="405"/>
    </row>
    <row r="23" spans="1:10" ht="24.95" customHeight="1" x14ac:dyDescent="0.15">
      <c r="A23" s="736" t="s">
        <v>429</v>
      </c>
      <c r="B23" s="736"/>
      <c r="C23" s="736"/>
      <c r="D23" s="736"/>
      <c r="E23" s="736"/>
      <c r="F23" s="736"/>
      <c r="G23" s="736"/>
      <c r="H23" s="736"/>
      <c r="I23" s="736"/>
      <c r="J23" s="736"/>
    </row>
    <row r="24" spans="1:10" ht="24.95" customHeight="1" x14ac:dyDescent="0.15">
      <c r="A24" s="729" t="s">
        <v>430</v>
      </c>
      <c r="B24" s="729"/>
      <c r="C24" s="729"/>
      <c r="D24" s="729"/>
      <c r="E24" s="729"/>
      <c r="F24" s="729"/>
      <c r="G24" s="729"/>
      <c r="H24" s="729"/>
      <c r="I24" s="729"/>
      <c r="J24" s="729"/>
    </row>
    <row r="25" spans="1:10" ht="21" customHeight="1" x14ac:dyDescent="0.15">
      <c r="A25" s="728" t="s">
        <v>431</v>
      </c>
      <c r="B25" s="729"/>
      <c r="C25" s="729"/>
      <c r="D25" s="729"/>
      <c r="E25" s="729"/>
      <c r="F25" s="729"/>
      <c r="G25" s="729"/>
      <c r="H25" s="729"/>
      <c r="I25" s="729"/>
      <c r="J25" s="729"/>
    </row>
    <row r="26" spans="1:10" ht="24.95" customHeight="1" x14ac:dyDescent="0.15">
      <c r="A26" s="730" t="s">
        <v>432</v>
      </c>
      <c r="B26" s="730"/>
      <c r="C26" s="730"/>
      <c r="D26" s="730"/>
      <c r="E26" s="730"/>
      <c r="F26" s="730"/>
      <c r="G26" s="730"/>
      <c r="H26" s="730"/>
      <c r="I26" s="730"/>
      <c r="J26" s="730"/>
    </row>
  </sheetData>
  <mergeCells count="20">
    <mergeCell ref="A25:J25"/>
    <mergeCell ref="A26:J26"/>
    <mergeCell ref="A18:B18"/>
    <mergeCell ref="A19:B19"/>
    <mergeCell ref="A20:B20"/>
    <mergeCell ref="A21:B21"/>
    <mergeCell ref="A23:J23"/>
    <mergeCell ref="A24:J24"/>
    <mergeCell ref="A17:B17"/>
    <mergeCell ref="A3:A6"/>
    <mergeCell ref="A7:B7"/>
    <mergeCell ref="A8:B8"/>
    <mergeCell ref="A9:B9"/>
    <mergeCell ref="A10:B10"/>
    <mergeCell ref="A11:B11"/>
    <mergeCell ref="A12:B12"/>
    <mergeCell ref="A13:B13"/>
    <mergeCell ref="A14:B14"/>
    <mergeCell ref="A15:B15"/>
    <mergeCell ref="A16:B16"/>
  </mergeCells>
  <phoneticPr fontId="6"/>
  <printOptions horizontalCentered="1"/>
  <pageMargins left="0.25" right="0.25" top="0.75" bottom="0.75" header="0.3" footer="0.3"/>
  <pageSetup paperSize="9" orientation="landscape" r:id="rId1"/>
  <headerFooter>
    <oddFooter>&amp;R&amp;P／&amp;N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34"/>
  <sheetViews>
    <sheetView view="pageBreakPreview" zoomScaleNormal="100" zoomScaleSheetLayoutView="100" workbookViewId="0">
      <selection activeCell="E7" sqref="E7"/>
    </sheetView>
  </sheetViews>
  <sheetFormatPr defaultRowHeight="13.5" x14ac:dyDescent="0.15"/>
  <cols>
    <col min="1" max="1" width="16.375" style="327" customWidth="1"/>
    <col min="2" max="3" width="11.625" style="327" customWidth="1"/>
    <col min="4" max="15" width="8.625" style="327" customWidth="1"/>
    <col min="16" max="16" width="10.625" style="327" customWidth="1"/>
    <col min="17" max="16384" width="9" style="327"/>
  </cols>
  <sheetData>
    <row r="1" spans="1:16" x14ac:dyDescent="0.15">
      <c r="A1" s="326" t="s">
        <v>340</v>
      </c>
    </row>
    <row r="2" spans="1:16" ht="27" customHeight="1" x14ac:dyDescent="0.15">
      <c r="A2" s="737" t="s">
        <v>447</v>
      </c>
      <c r="B2" s="737"/>
      <c r="C2" s="737"/>
      <c r="D2" s="737"/>
      <c r="E2" s="737"/>
      <c r="F2" s="737"/>
      <c r="G2" s="737"/>
      <c r="H2" s="737"/>
      <c r="I2" s="737"/>
      <c r="J2" s="737"/>
      <c r="K2" s="737"/>
      <c r="L2" s="737"/>
      <c r="M2" s="737"/>
      <c r="N2" s="737"/>
      <c r="O2" s="737"/>
      <c r="P2" s="737"/>
    </row>
    <row r="3" spans="1:16" ht="24" customHeight="1" thickBot="1" x14ac:dyDescent="0.2">
      <c r="A3" s="327" t="s">
        <v>342</v>
      </c>
      <c r="C3" s="327" t="s">
        <v>343</v>
      </c>
      <c r="O3" s="328" t="s">
        <v>344</v>
      </c>
      <c r="P3" s="329"/>
    </row>
    <row r="4" spans="1:16" ht="21" customHeight="1" x14ac:dyDescent="0.15">
      <c r="A4" s="738" t="s">
        <v>345</v>
      </c>
      <c r="B4" s="740" t="s">
        <v>346</v>
      </c>
      <c r="C4" s="742" t="s">
        <v>347</v>
      </c>
      <c r="D4" s="744" t="s">
        <v>348</v>
      </c>
      <c r="E4" s="745"/>
      <c r="F4" s="745"/>
      <c r="G4" s="745"/>
      <c r="H4" s="745"/>
      <c r="I4" s="745"/>
      <c r="J4" s="745"/>
      <c r="K4" s="745"/>
      <c r="L4" s="745"/>
      <c r="M4" s="745"/>
      <c r="N4" s="745"/>
      <c r="O4" s="746"/>
      <c r="P4" s="747" t="s">
        <v>349</v>
      </c>
    </row>
    <row r="5" spans="1:16" ht="21" customHeight="1" thickBot="1" x14ac:dyDescent="0.2">
      <c r="A5" s="739"/>
      <c r="B5" s="741"/>
      <c r="C5" s="743"/>
      <c r="D5" s="330" t="s">
        <v>350</v>
      </c>
      <c r="E5" s="331" t="s">
        <v>350</v>
      </c>
      <c r="F5" s="331" t="s">
        <v>350</v>
      </c>
      <c r="G5" s="331" t="s">
        <v>350</v>
      </c>
      <c r="H5" s="331" t="s">
        <v>350</v>
      </c>
      <c r="I5" s="331" t="s">
        <v>350</v>
      </c>
      <c r="J5" s="331" t="s">
        <v>350</v>
      </c>
      <c r="K5" s="331" t="s">
        <v>350</v>
      </c>
      <c r="L5" s="331" t="s">
        <v>350</v>
      </c>
      <c r="M5" s="331" t="s">
        <v>350</v>
      </c>
      <c r="N5" s="331" t="s">
        <v>350</v>
      </c>
      <c r="O5" s="330" t="s">
        <v>350</v>
      </c>
      <c r="P5" s="748"/>
    </row>
    <row r="6" spans="1:16" ht="20.25" customHeight="1" x14ac:dyDescent="0.15">
      <c r="A6" s="750"/>
      <c r="B6" s="332"/>
      <c r="C6" s="753"/>
      <c r="D6" s="333"/>
      <c r="E6" s="334"/>
      <c r="F6" s="334"/>
      <c r="G6" s="334"/>
      <c r="H6" s="334"/>
      <c r="I6" s="334"/>
      <c r="J6" s="334"/>
      <c r="K6" s="334"/>
      <c r="L6" s="334"/>
      <c r="M6" s="334"/>
      <c r="N6" s="334"/>
      <c r="O6" s="333"/>
      <c r="P6" s="335">
        <f>SUM(D6:O6)</f>
        <v>0</v>
      </c>
    </row>
    <row r="7" spans="1:16" ht="20.25" customHeight="1" x14ac:dyDescent="0.15">
      <c r="A7" s="751"/>
      <c r="B7" s="336"/>
      <c r="C7" s="754"/>
      <c r="D7" s="337"/>
      <c r="E7" s="338"/>
      <c r="F7" s="338"/>
      <c r="G7" s="338"/>
      <c r="H7" s="338"/>
      <c r="I7" s="338"/>
      <c r="J7" s="338"/>
      <c r="K7" s="338"/>
      <c r="L7" s="338"/>
      <c r="M7" s="338"/>
      <c r="N7" s="338"/>
      <c r="O7" s="337"/>
      <c r="P7" s="335">
        <f t="shared" ref="P7:P28" si="0">SUM(D7:O7)</f>
        <v>0</v>
      </c>
    </row>
    <row r="8" spans="1:16" ht="20.25" customHeight="1" x14ac:dyDescent="0.15">
      <c r="A8" s="752"/>
      <c r="B8" s="336"/>
      <c r="C8" s="755"/>
      <c r="D8" s="337"/>
      <c r="E8" s="338"/>
      <c r="F8" s="338"/>
      <c r="G8" s="338"/>
      <c r="H8" s="338"/>
      <c r="I8" s="338"/>
      <c r="J8" s="338"/>
      <c r="K8" s="338"/>
      <c r="L8" s="338"/>
      <c r="M8" s="338"/>
      <c r="N8" s="338"/>
      <c r="O8" s="337"/>
      <c r="P8" s="335">
        <f t="shared" si="0"/>
        <v>0</v>
      </c>
    </row>
    <row r="9" spans="1:16" ht="20.25" customHeight="1" x14ac:dyDescent="0.15">
      <c r="A9" s="756"/>
      <c r="B9" s="336"/>
      <c r="C9" s="757"/>
      <c r="D9" s="337"/>
      <c r="E9" s="338"/>
      <c r="F9" s="338"/>
      <c r="G9" s="338"/>
      <c r="H9" s="338"/>
      <c r="I9" s="338"/>
      <c r="J9" s="338"/>
      <c r="K9" s="338"/>
      <c r="L9" s="338"/>
      <c r="M9" s="338"/>
      <c r="N9" s="338"/>
      <c r="O9" s="337"/>
      <c r="P9" s="335">
        <f t="shared" si="0"/>
        <v>0</v>
      </c>
    </row>
    <row r="10" spans="1:16" ht="20.25" customHeight="1" x14ac:dyDescent="0.15">
      <c r="A10" s="751"/>
      <c r="B10" s="336"/>
      <c r="C10" s="754"/>
      <c r="D10" s="337"/>
      <c r="E10" s="338"/>
      <c r="F10" s="338"/>
      <c r="G10" s="338"/>
      <c r="H10" s="338"/>
      <c r="I10" s="338"/>
      <c r="J10" s="338"/>
      <c r="K10" s="338"/>
      <c r="L10" s="338"/>
      <c r="M10" s="338"/>
      <c r="N10" s="338"/>
      <c r="O10" s="337"/>
      <c r="P10" s="335">
        <f t="shared" si="0"/>
        <v>0</v>
      </c>
    </row>
    <row r="11" spans="1:16" ht="20.25" customHeight="1" x14ac:dyDescent="0.15">
      <c r="A11" s="752"/>
      <c r="B11" s="336"/>
      <c r="C11" s="755"/>
      <c r="D11" s="337"/>
      <c r="E11" s="338"/>
      <c r="F11" s="338"/>
      <c r="G11" s="338"/>
      <c r="H11" s="338"/>
      <c r="I11" s="338"/>
      <c r="J11" s="338"/>
      <c r="K11" s="338"/>
      <c r="L11" s="338"/>
      <c r="M11" s="338"/>
      <c r="N11" s="338"/>
      <c r="O11" s="337"/>
      <c r="P11" s="335">
        <f t="shared" si="0"/>
        <v>0</v>
      </c>
    </row>
    <row r="12" spans="1:16" ht="20.25" customHeight="1" x14ac:dyDescent="0.15">
      <c r="A12" s="340"/>
      <c r="B12" s="336"/>
      <c r="C12" s="341"/>
      <c r="D12" s="342"/>
      <c r="E12" s="343"/>
      <c r="F12" s="343"/>
      <c r="G12" s="343"/>
      <c r="H12" s="343"/>
      <c r="I12" s="343"/>
      <c r="J12" s="343"/>
      <c r="K12" s="343"/>
      <c r="L12" s="343"/>
      <c r="M12" s="343"/>
      <c r="N12" s="343"/>
      <c r="O12" s="342"/>
      <c r="P12" s="335">
        <f t="shared" si="0"/>
        <v>0</v>
      </c>
    </row>
    <row r="13" spans="1:16" ht="20.25" customHeight="1" x14ac:dyDescent="0.15">
      <c r="A13" s="340"/>
      <c r="B13" s="336"/>
      <c r="C13" s="341"/>
      <c r="D13" s="342"/>
      <c r="E13" s="343"/>
      <c r="F13" s="343"/>
      <c r="G13" s="343"/>
      <c r="H13" s="343"/>
      <c r="I13" s="343"/>
      <c r="J13" s="343"/>
      <c r="K13" s="343"/>
      <c r="L13" s="343"/>
      <c r="M13" s="343"/>
      <c r="N13" s="343"/>
      <c r="O13" s="342"/>
      <c r="P13" s="335">
        <f t="shared" si="0"/>
        <v>0</v>
      </c>
    </row>
    <row r="14" spans="1:16" ht="20.25" customHeight="1" x14ac:dyDescent="0.15">
      <c r="A14" s="340"/>
      <c r="B14" s="336"/>
      <c r="C14" s="341"/>
      <c r="D14" s="342"/>
      <c r="E14" s="343"/>
      <c r="F14" s="343"/>
      <c r="G14" s="343"/>
      <c r="H14" s="343"/>
      <c r="I14" s="343"/>
      <c r="J14" s="343"/>
      <c r="K14" s="343"/>
      <c r="L14" s="343"/>
      <c r="M14" s="343"/>
      <c r="N14" s="343"/>
      <c r="O14" s="342"/>
      <c r="P14" s="335">
        <f t="shared" si="0"/>
        <v>0</v>
      </c>
    </row>
    <row r="15" spans="1:16" ht="20.25" customHeight="1" x14ac:dyDescent="0.15">
      <c r="A15" s="340"/>
      <c r="B15" s="336"/>
      <c r="C15" s="341"/>
      <c r="D15" s="342"/>
      <c r="E15" s="343"/>
      <c r="F15" s="343"/>
      <c r="G15" s="343"/>
      <c r="H15" s="345"/>
      <c r="I15" s="345"/>
      <c r="J15" s="343"/>
      <c r="K15" s="343"/>
      <c r="L15" s="343"/>
      <c r="M15" s="343"/>
      <c r="N15" s="343"/>
      <c r="O15" s="342"/>
      <c r="P15" s="335">
        <f t="shared" si="0"/>
        <v>0</v>
      </c>
    </row>
    <row r="16" spans="1:16" ht="20.25" customHeight="1" x14ac:dyDescent="0.15">
      <c r="A16" s="346"/>
      <c r="B16" s="347"/>
      <c r="C16" s="348"/>
      <c r="D16" s="349"/>
      <c r="E16" s="350"/>
      <c r="F16" s="350"/>
      <c r="G16" s="350"/>
      <c r="H16" s="350"/>
      <c r="I16" s="350"/>
      <c r="J16" s="350"/>
      <c r="K16" s="350"/>
      <c r="L16" s="350"/>
      <c r="M16" s="350"/>
      <c r="N16" s="350"/>
      <c r="O16" s="349"/>
      <c r="P16" s="335">
        <f t="shared" si="0"/>
        <v>0</v>
      </c>
    </row>
    <row r="17" spans="1:16" ht="20.25" customHeight="1" x14ac:dyDescent="0.15">
      <c r="A17" s="346"/>
      <c r="B17" s="347"/>
      <c r="C17" s="348"/>
      <c r="D17" s="349"/>
      <c r="E17" s="350"/>
      <c r="F17" s="350"/>
      <c r="G17" s="350"/>
      <c r="H17" s="350"/>
      <c r="I17" s="350"/>
      <c r="J17" s="350"/>
      <c r="K17" s="350"/>
      <c r="L17" s="350"/>
      <c r="M17" s="350"/>
      <c r="N17" s="350"/>
      <c r="O17" s="349"/>
      <c r="P17" s="335">
        <f t="shared" si="0"/>
        <v>0</v>
      </c>
    </row>
    <row r="18" spans="1:16" ht="20.25" customHeight="1" x14ac:dyDescent="0.15">
      <c r="A18" s="346"/>
      <c r="B18" s="347"/>
      <c r="C18" s="348"/>
      <c r="D18" s="349"/>
      <c r="E18" s="350"/>
      <c r="F18" s="350"/>
      <c r="G18" s="350"/>
      <c r="H18" s="350"/>
      <c r="I18" s="350"/>
      <c r="J18" s="350"/>
      <c r="K18" s="350"/>
      <c r="L18" s="350"/>
      <c r="M18" s="350"/>
      <c r="N18" s="350"/>
      <c r="O18" s="349"/>
      <c r="P18" s="335">
        <f t="shared" si="0"/>
        <v>0</v>
      </c>
    </row>
    <row r="19" spans="1:16" ht="20.25" customHeight="1" x14ac:dyDescent="0.15">
      <c r="A19" s="346"/>
      <c r="B19" s="347"/>
      <c r="C19" s="348"/>
      <c r="D19" s="349"/>
      <c r="E19" s="350"/>
      <c r="F19" s="350"/>
      <c r="G19" s="350"/>
      <c r="H19" s="350"/>
      <c r="I19" s="350"/>
      <c r="J19" s="350"/>
      <c r="K19" s="350"/>
      <c r="L19" s="350"/>
      <c r="M19" s="350"/>
      <c r="N19" s="350"/>
      <c r="O19" s="349"/>
      <c r="P19" s="335">
        <f t="shared" si="0"/>
        <v>0</v>
      </c>
    </row>
    <row r="20" spans="1:16" ht="20.25" customHeight="1" x14ac:dyDescent="0.15">
      <c r="A20" s="346"/>
      <c r="B20" s="347"/>
      <c r="C20" s="348"/>
      <c r="D20" s="349"/>
      <c r="E20" s="350"/>
      <c r="F20" s="350"/>
      <c r="G20" s="350"/>
      <c r="H20" s="350"/>
      <c r="I20" s="350"/>
      <c r="J20" s="350"/>
      <c r="K20" s="350"/>
      <c r="L20" s="350"/>
      <c r="M20" s="350"/>
      <c r="N20" s="350"/>
      <c r="O20" s="349"/>
      <c r="P20" s="335">
        <f t="shared" si="0"/>
        <v>0</v>
      </c>
    </row>
    <row r="21" spans="1:16" ht="20.25" customHeight="1" x14ac:dyDescent="0.15">
      <c r="A21" s="352"/>
      <c r="B21" s="353"/>
      <c r="C21" s="354"/>
      <c r="D21" s="355"/>
      <c r="E21" s="356"/>
      <c r="F21" s="356"/>
      <c r="G21" s="356"/>
      <c r="H21" s="356"/>
      <c r="I21" s="356"/>
      <c r="J21" s="356"/>
      <c r="K21" s="356"/>
      <c r="L21" s="356"/>
      <c r="M21" s="356"/>
      <c r="N21" s="356"/>
      <c r="O21" s="355"/>
      <c r="P21" s="335">
        <f t="shared" si="0"/>
        <v>0</v>
      </c>
    </row>
    <row r="22" spans="1:16" ht="20.25" customHeight="1" x14ac:dyDescent="0.15">
      <c r="A22" s="352"/>
      <c r="B22" s="353"/>
      <c r="C22" s="354"/>
      <c r="D22" s="355"/>
      <c r="E22" s="356"/>
      <c r="F22" s="356"/>
      <c r="G22" s="356"/>
      <c r="H22" s="356"/>
      <c r="I22" s="356"/>
      <c r="J22" s="356"/>
      <c r="K22" s="356"/>
      <c r="L22" s="356"/>
      <c r="M22" s="356"/>
      <c r="N22" s="356"/>
      <c r="O22" s="355"/>
      <c r="P22" s="335">
        <f t="shared" si="0"/>
        <v>0</v>
      </c>
    </row>
    <row r="23" spans="1:16" ht="20.25" customHeight="1" x14ac:dyDescent="0.15">
      <c r="A23" s="352"/>
      <c r="B23" s="353"/>
      <c r="C23" s="354"/>
      <c r="D23" s="355"/>
      <c r="E23" s="356"/>
      <c r="F23" s="356"/>
      <c r="G23" s="356"/>
      <c r="H23" s="356"/>
      <c r="I23" s="356"/>
      <c r="J23" s="356"/>
      <c r="K23" s="356"/>
      <c r="L23" s="356"/>
      <c r="M23" s="356"/>
      <c r="N23" s="356"/>
      <c r="O23" s="355"/>
      <c r="P23" s="335">
        <f t="shared" si="0"/>
        <v>0</v>
      </c>
    </row>
    <row r="24" spans="1:16" ht="20.25" customHeight="1" x14ac:dyDescent="0.15">
      <c r="A24" s="352"/>
      <c r="B24" s="353"/>
      <c r="C24" s="354"/>
      <c r="D24" s="355"/>
      <c r="E24" s="356"/>
      <c r="F24" s="356"/>
      <c r="G24" s="356"/>
      <c r="H24" s="356"/>
      <c r="I24" s="356"/>
      <c r="J24" s="356"/>
      <c r="K24" s="356"/>
      <c r="L24" s="356"/>
      <c r="M24" s="356"/>
      <c r="N24" s="356"/>
      <c r="O24" s="355"/>
      <c r="P24" s="335">
        <f t="shared" si="0"/>
        <v>0</v>
      </c>
    </row>
    <row r="25" spans="1:16" ht="20.25" customHeight="1" x14ac:dyDescent="0.15">
      <c r="A25" s="352"/>
      <c r="B25" s="353"/>
      <c r="C25" s="354"/>
      <c r="D25" s="355"/>
      <c r="E25" s="356"/>
      <c r="F25" s="356"/>
      <c r="G25" s="356"/>
      <c r="H25" s="356"/>
      <c r="I25" s="356"/>
      <c r="J25" s="356"/>
      <c r="K25" s="356"/>
      <c r="L25" s="356"/>
      <c r="M25" s="356"/>
      <c r="N25" s="356"/>
      <c r="O25" s="355"/>
      <c r="P25" s="335">
        <f t="shared" si="0"/>
        <v>0</v>
      </c>
    </row>
    <row r="26" spans="1:16" ht="20.25" customHeight="1" x14ac:dyDescent="0.15">
      <c r="A26" s="352"/>
      <c r="B26" s="353"/>
      <c r="C26" s="354"/>
      <c r="D26" s="355"/>
      <c r="E26" s="356"/>
      <c r="F26" s="356"/>
      <c r="G26" s="356"/>
      <c r="H26" s="356"/>
      <c r="I26" s="356"/>
      <c r="J26" s="356"/>
      <c r="K26" s="356"/>
      <c r="L26" s="356"/>
      <c r="M26" s="356"/>
      <c r="N26" s="356"/>
      <c r="O26" s="355"/>
      <c r="P26" s="335">
        <f t="shared" si="0"/>
        <v>0</v>
      </c>
    </row>
    <row r="27" spans="1:16" ht="20.25" customHeight="1" x14ac:dyDescent="0.15">
      <c r="A27" s="352"/>
      <c r="B27" s="353"/>
      <c r="C27" s="354"/>
      <c r="D27" s="355"/>
      <c r="E27" s="356"/>
      <c r="F27" s="356"/>
      <c r="G27" s="356"/>
      <c r="H27" s="356"/>
      <c r="I27" s="356"/>
      <c r="J27" s="356"/>
      <c r="K27" s="356"/>
      <c r="L27" s="356"/>
      <c r="M27" s="356"/>
      <c r="N27" s="356"/>
      <c r="O27" s="355"/>
      <c r="P27" s="335">
        <f t="shared" si="0"/>
        <v>0</v>
      </c>
    </row>
    <row r="28" spans="1:16" ht="20.25" customHeight="1" thickBot="1" x14ac:dyDescent="0.2">
      <c r="A28" s="357"/>
      <c r="B28" s="358"/>
      <c r="C28" s="359"/>
      <c r="D28" s="360"/>
      <c r="E28" s="361"/>
      <c r="F28" s="361"/>
      <c r="G28" s="361"/>
      <c r="H28" s="361"/>
      <c r="I28" s="361"/>
      <c r="J28" s="361"/>
      <c r="K28" s="361"/>
      <c r="L28" s="361"/>
      <c r="M28" s="361"/>
      <c r="N28" s="361"/>
      <c r="O28" s="360"/>
      <c r="P28" s="335">
        <f t="shared" si="0"/>
        <v>0</v>
      </c>
    </row>
    <row r="29" spans="1:16" ht="24.75" customHeight="1" thickBot="1" x14ac:dyDescent="0.2">
      <c r="A29" s="758" t="s">
        <v>351</v>
      </c>
      <c r="B29" s="759"/>
      <c r="C29" s="760"/>
      <c r="D29" s="363"/>
      <c r="E29" s="364"/>
      <c r="F29" s="364"/>
      <c r="G29" s="364"/>
      <c r="H29" s="364"/>
      <c r="I29" s="364"/>
      <c r="J29" s="364"/>
      <c r="K29" s="364"/>
      <c r="L29" s="364"/>
      <c r="M29" s="364"/>
      <c r="N29" s="364"/>
      <c r="O29" s="363"/>
      <c r="P29" s="365">
        <f>SUM(D29:O29)</f>
        <v>0</v>
      </c>
    </row>
    <row r="30" spans="1:16" ht="27" customHeight="1" thickBot="1" x14ac:dyDescent="0.2">
      <c r="A30" s="758" t="s">
        <v>352</v>
      </c>
      <c r="B30" s="759"/>
      <c r="C30" s="760"/>
      <c r="D30" s="366"/>
      <c r="E30" s="367"/>
      <c r="F30" s="367"/>
      <c r="G30" s="367"/>
      <c r="H30" s="367"/>
      <c r="I30" s="367"/>
      <c r="J30" s="367"/>
      <c r="K30" s="367"/>
      <c r="L30" s="367"/>
      <c r="M30" s="367"/>
      <c r="N30" s="367"/>
      <c r="O30" s="366"/>
      <c r="P30" s="368">
        <f>SUM(D30:O30)</f>
        <v>0</v>
      </c>
    </row>
    <row r="31" spans="1:16" ht="18.75" customHeight="1" x14ac:dyDescent="0.15">
      <c r="A31" s="327" t="s">
        <v>353</v>
      </c>
    </row>
    <row r="32" spans="1:16" ht="18.75" customHeight="1" x14ac:dyDescent="0.15">
      <c r="A32" s="327" t="s">
        <v>354</v>
      </c>
    </row>
    <row r="33" spans="1:16" x14ac:dyDescent="0.15">
      <c r="A33" s="327" t="s">
        <v>355</v>
      </c>
    </row>
    <row r="34" spans="1:16" ht="24.95" customHeight="1" x14ac:dyDescent="0.15">
      <c r="A34" s="749" t="s">
        <v>356</v>
      </c>
      <c r="B34" s="749"/>
      <c r="C34" s="749"/>
      <c r="D34" s="749"/>
      <c r="E34" s="749"/>
      <c r="F34" s="749"/>
      <c r="G34" s="749"/>
      <c r="H34" s="749"/>
      <c r="I34" s="749"/>
      <c r="J34" s="749"/>
      <c r="K34" s="749"/>
      <c r="L34" s="749"/>
      <c r="M34" s="749"/>
      <c r="N34" s="749"/>
      <c r="O34" s="749"/>
      <c r="P34" s="749"/>
    </row>
  </sheetData>
  <mergeCells count="13">
    <mergeCell ref="A34:P34"/>
    <mergeCell ref="A6:A8"/>
    <mergeCell ref="C6:C8"/>
    <mergeCell ref="A9:A11"/>
    <mergeCell ref="C9:C11"/>
    <mergeCell ref="A29:C29"/>
    <mergeCell ref="A30:C30"/>
    <mergeCell ref="A2:P2"/>
    <mergeCell ref="A4:A5"/>
    <mergeCell ref="B4:B5"/>
    <mergeCell ref="C4:C5"/>
    <mergeCell ref="D4:O4"/>
    <mergeCell ref="P4:P5"/>
  </mergeCells>
  <phoneticPr fontId="6"/>
  <printOptions horizontalCentered="1"/>
  <pageMargins left="0.59055118110236227" right="0.59055118110236227" top="0.78740157480314965" bottom="0.44" header="0.51181102362204722" footer="0.33"/>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34"/>
  <sheetViews>
    <sheetView view="pageBreakPreview" topLeftCell="A16" zoomScaleNormal="100" zoomScaleSheetLayoutView="100" workbookViewId="0">
      <selection activeCell="D30" sqref="D30"/>
    </sheetView>
  </sheetViews>
  <sheetFormatPr defaultRowHeight="13.5" x14ac:dyDescent="0.15"/>
  <cols>
    <col min="1" max="1" width="16.375" style="327" customWidth="1"/>
    <col min="2" max="3" width="11.625" style="327" customWidth="1"/>
    <col min="4" max="15" width="8.625" style="327" customWidth="1"/>
    <col min="16" max="16" width="10.625" style="327" customWidth="1"/>
    <col min="17" max="16384" width="9" style="327"/>
  </cols>
  <sheetData>
    <row r="1" spans="1:16" x14ac:dyDescent="0.15">
      <c r="A1" s="326" t="s">
        <v>340</v>
      </c>
    </row>
    <row r="2" spans="1:16" ht="27" customHeight="1" x14ac:dyDescent="0.15">
      <c r="A2" s="737" t="s">
        <v>341</v>
      </c>
      <c r="B2" s="737"/>
      <c r="C2" s="737"/>
      <c r="D2" s="737"/>
      <c r="E2" s="737"/>
      <c r="F2" s="737"/>
      <c r="G2" s="737"/>
      <c r="H2" s="737"/>
      <c r="I2" s="737"/>
      <c r="J2" s="737"/>
      <c r="K2" s="737"/>
      <c r="L2" s="737"/>
      <c r="M2" s="737"/>
      <c r="N2" s="737"/>
      <c r="O2" s="737"/>
      <c r="P2" s="737"/>
    </row>
    <row r="3" spans="1:16" ht="24" customHeight="1" thickBot="1" x14ac:dyDescent="0.2">
      <c r="A3" s="327" t="s">
        <v>342</v>
      </c>
      <c r="C3" s="327" t="s">
        <v>343</v>
      </c>
      <c r="O3" s="328" t="s">
        <v>357</v>
      </c>
      <c r="P3" s="329"/>
    </row>
    <row r="4" spans="1:16" ht="21" customHeight="1" x14ac:dyDescent="0.15">
      <c r="A4" s="738" t="s">
        <v>345</v>
      </c>
      <c r="B4" s="740" t="s">
        <v>346</v>
      </c>
      <c r="C4" s="742" t="s">
        <v>347</v>
      </c>
      <c r="D4" s="744" t="s">
        <v>348</v>
      </c>
      <c r="E4" s="745"/>
      <c r="F4" s="745"/>
      <c r="G4" s="745"/>
      <c r="H4" s="745"/>
      <c r="I4" s="745"/>
      <c r="J4" s="745"/>
      <c r="K4" s="745"/>
      <c r="L4" s="745"/>
      <c r="M4" s="745"/>
      <c r="N4" s="745"/>
      <c r="O4" s="746"/>
      <c r="P4" s="747" t="s">
        <v>349</v>
      </c>
    </row>
    <row r="5" spans="1:16" ht="21" customHeight="1" thickBot="1" x14ac:dyDescent="0.2">
      <c r="A5" s="739"/>
      <c r="B5" s="741"/>
      <c r="C5" s="743"/>
      <c r="D5" s="369" t="s">
        <v>358</v>
      </c>
      <c r="E5" s="370" t="s">
        <v>359</v>
      </c>
      <c r="F5" s="370" t="s">
        <v>360</v>
      </c>
      <c r="G5" s="370" t="s">
        <v>361</v>
      </c>
      <c r="H5" s="370" t="s">
        <v>362</v>
      </c>
      <c r="I5" s="370" t="s">
        <v>363</v>
      </c>
      <c r="J5" s="370" t="s">
        <v>364</v>
      </c>
      <c r="K5" s="370" t="s">
        <v>365</v>
      </c>
      <c r="L5" s="370" t="s">
        <v>366</v>
      </c>
      <c r="M5" s="370" t="s">
        <v>367</v>
      </c>
      <c r="N5" s="370" t="s">
        <v>368</v>
      </c>
      <c r="O5" s="369" t="s">
        <v>369</v>
      </c>
      <c r="P5" s="748"/>
    </row>
    <row r="6" spans="1:16" ht="20.25" customHeight="1" x14ac:dyDescent="0.15">
      <c r="A6" s="750" t="s">
        <v>370</v>
      </c>
      <c r="B6" s="332" t="s">
        <v>371</v>
      </c>
      <c r="C6" s="753" t="s">
        <v>372</v>
      </c>
      <c r="D6" s="333">
        <v>10000</v>
      </c>
      <c r="E6" s="334">
        <v>10000</v>
      </c>
      <c r="F6" s="334">
        <v>10000</v>
      </c>
      <c r="G6" s="334">
        <v>10000</v>
      </c>
      <c r="H6" s="334">
        <v>10000</v>
      </c>
      <c r="I6" s="334">
        <v>10000</v>
      </c>
      <c r="J6" s="334">
        <v>10000</v>
      </c>
      <c r="K6" s="334">
        <v>10000</v>
      </c>
      <c r="L6" s="334">
        <v>10000</v>
      </c>
      <c r="M6" s="334">
        <v>10000</v>
      </c>
      <c r="N6" s="334">
        <v>10000</v>
      </c>
      <c r="O6" s="333">
        <v>10000</v>
      </c>
      <c r="P6" s="335">
        <f>SUM(D6:O6)</f>
        <v>120000</v>
      </c>
    </row>
    <row r="7" spans="1:16" ht="20.25" customHeight="1" x14ac:dyDescent="0.15">
      <c r="A7" s="751"/>
      <c r="B7" s="336" t="s">
        <v>373</v>
      </c>
      <c r="C7" s="754"/>
      <c r="D7" s="337">
        <v>0</v>
      </c>
      <c r="E7" s="338">
        <v>20000</v>
      </c>
      <c r="F7" s="338">
        <v>0</v>
      </c>
      <c r="G7" s="338">
        <v>0</v>
      </c>
      <c r="H7" s="338">
        <v>0</v>
      </c>
      <c r="I7" s="338">
        <v>0</v>
      </c>
      <c r="J7" s="338">
        <v>0</v>
      </c>
      <c r="K7" s="338">
        <v>20000</v>
      </c>
      <c r="L7" s="338">
        <v>0</v>
      </c>
      <c r="M7" s="338">
        <v>0</v>
      </c>
      <c r="N7" s="338">
        <v>0</v>
      </c>
      <c r="O7" s="337">
        <v>0</v>
      </c>
      <c r="P7" s="339">
        <f>SUM(D7:O7)</f>
        <v>40000</v>
      </c>
    </row>
    <row r="8" spans="1:16" ht="20.25" customHeight="1" x14ac:dyDescent="0.15">
      <c r="A8" s="752"/>
      <c r="B8" s="336" t="s">
        <v>374</v>
      </c>
      <c r="C8" s="755"/>
      <c r="D8" s="337">
        <v>3000</v>
      </c>
      <c r="E8" s="338">
        <v>3000</v>
      </c>
      <c r="F8" s="338">
        <v>3000</v>
      </c>
      <c r="G8" s="338">
        <v>3000</v>
      </c>
      <c r="H8" s="338">
        <v>3000</v>
      </c>
      <c r="I8" s="338">
        <v>3000</v>
      </c>
      <c r="J8" s="338">
        <v>3000</v>
      </c>
      <c r="K8" s="338">
        <v>3000</v>
      </c>
      <c r="L8" s="338">
        <v>3000</v>
      </c>
      <c r="M8" s="338">
        <v>3000</v>
      </c>
      <c r="N8" s="338">
        <v>3000</v>
      </c>
      <c r="O8" s="337">
        <v>3000</v>
      </c>
      <c r="P8" s="339">
        <f t="shared" ref="P8:P29" si="0">SUM(D8:O8)</f>
        <v>36000</v>
      </c>
    </row>
    <row r="9" spans="1:16" ht="20.25" customHeight="1" x14ac:dyDescent="0.15">
      <c r="A9" s="756" t="s">
        <v>375</v>
      </c>
      <c r="B9" s="336" t="s">
        <v>376</v>
      </c>
      <c r="C9" s="757" t="s">
        <v>377</v>
      </c>
      <c r="D9" s="337">
        <v>6000</v>
      </c>
      <c r="E9" s="338">
        <v>6000</v>
      </c>
      <c r="F9" s="338">
        <v>6000</v>
      </c>
      <c r="G9" s="338">
        <v>6000</v>
      </c>
      <c r="H9" s="338">
        <v>6000</v>
      </c>
      <c r="I9" s="338">
        <v>6000</v>
      </c>
      <c r="J9" s="338">
        <v>6000</v>
      </c>
      <c r="K9" s="338">
        <v>6000</v>
      </c>
      <c r="L9" s="338">
        <v>6000</v>
      </c>
      <c r="M9" s="338">
        <v>6000</v>
      </c>
      <c r="N9" s="338">
        <v>6000</v>
      </c>
      <c r="O9" s="337">
        <v>6000</v>
      </c>
      <c r="P9" s="339">
        <f t="shared" si="0"/>
        <v>72000</v>
      </c>
    </row>
    <row r="10" spans="1:16" ht="20.25" customHeight="1" x14ac:dyDescent="0.15">
      <c r="A10" s="751"/>
      <c r="B10" s="336" t="s">
        <v>378</v>
      </c>
      <c r="C10" s="754"/>
      <c r="D10" s="337">
        <v>0</v>
      </c>
      <c r="E10" s="338">
        <v>15000</v>
      </c>
      <c r="F10" s="338">
        <v>0</v>
      </c>
      <c r="G10" s="338">
        <v>0</v>
      </c>
      <c r="H10" s="338">
        <v>0</v>
      </c>
      <c r="I10" s="338">
        <v>0</v>
      </c>
      <c r="J10" s="338">
        <v>0</v>
      </c>
      <c r="K10" s="338">
        <v>15000</v>
      </c>
      <c r="L10" s="338">
        <v>0</v>
      </c>
      <c r="M10" s="338">
        <v>0</v>
      </c>
      <c r="N10" s="338">
        <v>0</v>
      </c>
      <c r="O10" s="337">
        <v>0</v>
      </c>
      <c r="P10" s="339">
        <f t="shared" si="0"/>
        <v>30000</v>
      </c>
    </row>
    <row r="11" spans="1:16" ht="20.25" customHeight="1" x14ac:dyDescent="0.15">
      <c r="A11" s="752"/>
      <c r="B11" s="336" t="s">
        <v>374</v>
      </c>
      <c r="C11" s="755"/>
      <c r="D11" s="337">
        <v>1000</v>
      </c>
      <c r="E11" s="338">
        <v>1000</v>
      </c>
      <c r="F11" s="338">
        <v>1000</v>
      </c>
      <c r="G11" s="338">
        <v>1000</v>
      </c>
      <c r="H11" s="338">
        <v>1000</v>
      </c>
      <c r="I11" s="338">
        <v>1000</v>
      </c>
      <c r="J11" s="338">
        <v>1000</v>
      </c>
      <c r="K11" s="338">
        <v>1000</v>
      </c>
      <c r="L11" s="338">
        <v>1000</v>
      </c>
      <c r="M11" s="338">
        <v>1000</v>
      </c>
      <c r="N11" s="338">
        <v>1000</v>
      </c>
      <c r="O11" s="337">
        <v>1000</v>
      </c>
      <c r="P11" s="339">
        <f t="shared" si="0"/>
        <v>12000</v>
      </c>
    </row>
    <row r="12" spans="1:16" ht="20.25" customHeight="1" x14ac:dyDescent="0.15">
      <c r="A12" s="340" t="s">
        <v>379</v>
      </c>
      <c r="B12" s="336" t="s">
        <v>376</v>
      </c>
      <c r="C12" s="341" t="s">
        <v>377</v>
      </c>
      <c r="D12" s="342" t="s">
        <v>380</v>
      </c>
      <c r="E12" s="343" t="s">
        <v>381</v>
      </c>
      <c r="F12" s="343" t="s">
        <v>381</v>
      </c>
      <c r="G12" s="343" t="s">
        <v>381</v>
      </c>
      <c r="H12" s="343" t="s">
        <v>381</v>
      </c>
      <c r="I12" s="343" t="s">
        <v>381</v>
      </c>
      <c r="J12" s="343" t="s">
        <v>381</v>
      </c>
      <c r="K12" s="343" t="s">
        <v>381</v>
      </c>
      <c r="L12" s="343" t="s">
        <v>381</v>
      </c>
      <c r="M12" s="343" t="s">
        <v>381</v>
      </c>
      <c r="N12" s="343" t="s">
        <v>381</v>
      </c>
      <c r="O12" s="342" t="s">
        <v>381</v>
      </c>
      <c r="P12" s="344" t="s">
        <v>382</v>
      </c>
    </row>
    <row r="13" spans="1:16" ht="20.25" customHeight="1" x14ac:dyDescent="0.15">
      <c r="A13" s="340" t="s">
        <v>383</v>
      </c>
      <c r="B13" s="336" t="s">
        <v>384</v>
      </c>
      <c r="C13" s="341" t="s">
        <v>385</v>
      </c>
      <c r="D13" s="342" t="s">
        <v>381</v>
      </c>
      <c r="E13" s="343" t="s">
        <v>381</v>
      </c>
      <c r="F13" s="343" t="s">
        <v>381</v>
      </c>
      <c r="G13" s="343" t="s">
        <v>381</v>
      </c>
      <c r="H13" s="343" t="s">
        <v>381</v>
      </c>
      <c r="I13" s="343" t="s">
        <v>381</v>
      </c>
      <c r="J13" s="343" t="s">
        <v>381</v>
      </c>
      <c r="K13" s="343" t="s">
        <v>381</v>
      </c>
      <c r="L13" s="343" t="s">
        <v>381</v>
      </c>
      <c r="M13" s="343" t="s">
        <v>381</v>
      </c>
      <c r="N13" s="343" t="s">
        <v>381</v>
      </c>
      <c r="O13" s="342" t="s">
        <v>381</v>
      </c>
      <c r="P13" s="344" t="s">
        <v>382</v>
      </c>
    </row>
    <row r="14" spans="1:16" ht="20.25" customHeight="1" x14ac:dyDescent="0.15">
      <c r="A14" s="340" t="s">
        <v>386</v>
      </c>
      <c r="B14" s="336" t="s">
        <v>387</v>
      </c>
      <c r="C14" s="341" t="s">
        <v>388</v>
      </c>
      <c r="D14" s="342" t="s">
        <v>381</v>
      </c>
      <c r="E14" s="343" t="s">
        <v>381</v>
      </c>
      <c r="F14" s="343" t="s">
        <v>381</v>
      </c>
      <c r="G14" s="343" t="s">
        <v>381</v>
      </c>
      <c r="H14" s="343" t="s">
        <v>381</v>
      </c>
      <c r="I14" s="343" t="s">
        <v>381</v>
      </c>
      <c r="J14" s="343" t="s">
        <v>381</v>
      </c>
      <c r="K14" s="343" t="s">
        <v>381</v>
      </c>
      <c r="L14" s="343" t="s">
        <v>381</v>
      </c>
      <c r="M14" s="343" t="s">
        <v>381</v>
      </c>
      <c r="N14" s="343" t="s">
        <v>381</v>
      </c>
      <c r="O14" s="342" t="s">
        <v>381</v>
      </c>
      <c r="P14" s="344" t="s">
        <v>382</v>
      </c>
    </row>
    <row r="15" spans="1:16" ht="20.25" customHeight="1" x14ac:dyDescent="0.15">
      <c r="A15" s="340" t="s">
        <v>379</v>
      </c>
      <c r="B15" s="336" t="s">
        <v>387</v>
      </c>
      <c r="C15" s="341" t="s">
        <v>385</v>
      </c>
      <c r="D15" s="342" t="s">
        <v>381</v>
      </c>
      <c r="E15" s="343" t="s">
        <v>381</v>
      </c>
      <c r="F15" s="343" t="s">
        <v>381</v>
      </c>
      <c r="G15" s="343" t="s">
        <v>381</v>
      </c>
      <c r="H15" s="371">
        <v>0</v>
      </c>
      <c r="I15" s="371">
        <v>0</v>
      </c>
      <c r="J15" s="343" t="s">
        <v>381</v>
      </c>
      <c r="K15" s="343" t="s">
        <v>381</v>
      </c>
      <c r="L15" s="343" t="s">
        <v>381</v>
      </c>
      <c r="M15" s="343" t="s">
        <v>381</v>
      </c>
      <c r="N15" s="343" t="s">
        <v>381</v>
      </c>
      <c r="O15" s="342" t="s">
        <v>381</v>
      </c>
      <c r="P15" s="344" t="s">
        <v>382</v>
      </c>
    </row>
    <row r="16" spans="1:16" ht="20.25" customHeight="1" x14ac:dyDescent="0.15">
      <c r="A16" s="346" t="s">
        <v>389</v>
      </c>
      <c r="B16" s="347" t="s">
        <v>389</v>
      </c>
      <c r="C16" s="348" t="s">
        <v>390</v>
      </c>
      <c r="D16" s="349" t="s">
        <v>390</v>
      </c>
      <c r="E16" s="350" t="s">
        <v>390</v>
      </c>
      <c r="F16" s="350" t="s">
        <v>390</v>
      </c>
      <c r="G16" s="350" t="s">
        <v>390</v>
      </c>
      <c r="H16" s="350" t="s">
        <v>390</v>
      </c>
      <c r="I16" s="350" t="s">
        <v>390</v>
      </c>
      <c r="J16" s="350" t="s">
        <v>390</v>
      </c>
      <c r="K16" s="350" t="s">
        <v>390</v>
      </c>
      <c r="L16" s="350" t="s">
        <v>390</v>
      </c>
      <c r="M16" s="350" t="s">
        <v>390</v>
      </c>
      <c r="N16" s="350" t="s">
        <v>390</v>
      </c>
      <c r="O16" s="349" t="s">
        <v>390</v>
      </c>
      <c r="P16" s="351" t="s">
        <v>390</v>
      </c>
    </row>
    <row r="17" spans="1:16" ht="20.25" customHeight="1" x14ac:dyDescent="0.15">
      <c r="A17" s="346" t="s">
        <v>389</v>
      </c>
      <c r="B17" s="347" t="s">
        <v>391</v>
      </c>
      <c r="C17" s="348" t="s">
        <v>390</v>
      </c>
      <c r="D17" s="349" t="s">
        <v>390</v>
      </c>
      <c r="E17" s="350" t="s">
        <v>390</v>
      </c>
      <c r="F17" s="350" t="s">
        <v>390</v>
      </c>
      <c r="G17" s="350" t="s">
        <v>390</v>
      </c>
      <c r="H17" s="350" t="s">
        <v>390</v>
      </c>
      <c r="I17" s="350" t="s">
        <v>390</v>
      </c>
      <c r="J17" s="350" t="s">
        <v>390</v>
      </c>
      <c r="K17" s="350" t="s">
        <v>390</v>
      </c>
      <c r="L17" s="350" t="s">
        <v>390</v>
      </c>
      <c r="M17" s="350" t="s">
        <v>390</v>
      </c>
      <c r="N17" s="350" t="s">
        <v>390</v>
      </c>
      <c r="O17" s="349" t="s">
        <v>390</v>
      </c>
      <c r="P17" s="351" t="s">
        <v>390</v>
      </c>
    </row>
    <row r="18" spans="1:16" ht="20.25" customHeight="1" x14ac:dyDescent="0.15">
      <c r="A18" s="346" t="s">
        <v>389</v>
      </c>
      <c r="B18" s="347" t="s">
        <v>389</v>
      </c>
      <c r="C18" s="348" t="s">
        <v>390</v>
      </c>
      <c r="D18" s="349" t="s">
        <v>390</v>
      </c>
      <c r="E18" s="350" t="s">
        <v>390</v>
      </c>
      <c r="F18" s="350" t="s">
        <v>390</v>
      </c>
      <c r="G18" s="350" t="s">
        <v>390</v>
      </c>
      <c r="H18" s="350" t="s">
        <v>390</v>
      </c>
      <c r="I18" s="350" t="s">
        <v>390</v>
      </c>
      <c r="J18" s="350" t="s">
        <v>390</v>
      </c>
      <c r="K18" s="350" t="s">
        <v>390</v>
      </c>
      <c r="L18" s="350" t="s">
        <v>390</v>
      </c>
      <c r="M18" s="350" t="s">
        <v>390</v>
      </c>
      <c r="N18" s="350" t="s">
        <v>390</v>
      </c>
      <c r="O18" s="349" t="s">
        <v>390</v>
      </c>
      <c r="P18" s="351" t="s">
        <v>390</v>
      </c>
    </row>
    <row r="19" spans="1:16" ht="20.25" customHeight="1" x14ac:dyDescent="0.15">
      <c r="A19" s="346" t="s">
        <v>389</v>
      </c>
      <c r="B19" s="347" t="s">
        <v>389</v>
      </c>
      <c r="C19" s="348" t="s">
        <v>390</v>
      </c>
      <c r="D19" s="349" t="s">
        <v>390</v>
      </c>
      <c r="E19" s="350" t="s">
        <v>390</v>
      </c>
      <c r="F19" s="350" t="s">
        <v>390</v>
      </c>
      <c r="G19" s="350" t="s">
        <v>390</v>
      </c>
      <c r="H19" s="350" t="s">
        <v>390</v>
      </c>
      <c r="I19" s="350" t="s">
        <v>390</v>
      </c>
      <c r="J19" s="350" t="s">
        <v>390</v>
      </c>
      <c r="K19" s="350" t="s">
        <v>390</v>
      </c>
      <c r="L19" s="350" t="s">
        <v>390</v>
      </c>
      <c r="M19" s="350" t="s">
        <v>390</v>
      </c>
      <c r="N19" s="350" t="s">
        <v>390</v>
      </c>
      <c r="O19" s="349" t="s">
        <v>390</v>
      </c>
      <c r="P19" s="351" t="s">
        <v>390</v>
      </c>
    </row>
    <row r="20" spans="1:16" ht="20.25" customHeight="1" x14ac:dyDescent="0.15">
      <c r="A20" s="346" t="s">
        <v>389</v>
      </c>
      <c r="B20" s="347" t="s">
        <v>389</v>
      </c>
      <c r="C20" s="348" t="s">
        <v>390</v>
      </c>
      <c r="D20" s="349" t="s">
        <v>390</v>
      </c>
      <c r="E20" s="350" t="s">
        <v>390</v>
      </c>
      <c r="F20" s="350" t="s">
        <v>390</v>
      </c>
      <c r="G20" s="350" t="s">
        <v>390</v>
      </c>
      <c r="H20" s="350" t="s">
        <v>390</v>
      </c>
      <c r="I20" s="350" t="s">
        <v>390</v>
      </c>
      <c r="J20" s="350" t="s">
        <v>390</v>
      </c>
      <c r="K20" s="350" t="s">
        <v>390</v>
      </c>
      <c r="L20" s="350" t="s">
        <v>390</v>
      </c>
      <c r="M20" s="350" t="s">
        <v>390</v>
      </c>
      <c r="N20" s="350" t="s">
        <v>390</v>
      </c>
      <c r="O20" s="349" t="s">
        <v>390</v>
      </c>
      <c r="P20" s="351" t="s">
        <v>390</v>
      </c>
    </row>
    <row r="21" spans="1:16" ht="20.25" customHeight="1" x14ac:dyDescent="0.15">
      <c r="A21" s="352"/>
      <c r="B21" s="353"/>
      <c r="C21" s="354"/>
      <c r="D21" s="355"/>
      <c r="E21" s="356"/>
      <c r="F21" s="356"/>
      <c r="G21" s="356"/>
      <c r="H21" s="356"/>
      <c r="I21" s="356"/>
      <c r="J21" s="356"/>
      <c r="K21" s="356"/>
      <c r="L21" s="356"/>
      <c r="M21" s="356"/>
      <c r="N21" s="356"/>
      <c r="O21" s="355"/>
      <c r="P21" s="339">
        <f t="shared" si="0"/>
        <v>0</v>
      </c>
    </row>
    <row r="22" spans="1:16" ht="20.25" customHeight="1" x14ac:dyDescent="0.15">
      <c r="A22" s="352"/>
      <c r="B22" s="353"/>
      <c r="C22" s="354"/>
      <c r="D22" s="355"/>
      <c r="E22" s="356"/>
      <c r="F22" s="356"/>
      <c r="G22" s="356"/>
      <c r="H22" s="356"/>
      <c r="I22" s="356"/>
      <c r="J22" s="356"/>
      <c r="K22" s="356"/>
      <c r="L22" s="356"/>
      <c r="M22" s="356"/>
      <c r="N22" s="356"/>
      <c r="O22" s="355"/>
      <c r="P22" s="339">
        <f t="shared" si="0"/>
        <v>0</v>
      </c>
    </row>
    <row r="23" spans="1:16" ht="20.25" customHeight="1" x14ac:dyDescent="0.15">
      <c r="A23" s="352"/>
      <c r="B23" s="353"/>
      <c r="C23" s="354"/>
      <c r="D23" s="355"/>
      <c r="E23" s="356"/>
      <c r="F23" s="356"/>
      <c r="G23" s="356"/>
      <c r="H23" s="356"/>
      <c r="I23" s="356"/>
      <c r="J23" s="356"/>
      <c r="K23" s="356"/>
      <c r="L23" s="356"/>
      <c r="M23" s="356"/>
      <c r="N23" s="356"/>
      <c r="O23" s="355"/>
      <c r="P23" s="339">
        <f t="shared" si="0"/>
        <v>0</v>
      </c>
    </row>
    <row r="24" spans="1:16" ht="20.25" customHeight="1" x14ac:dyDescent="0.15">
      <c r="A24" s="352"/>
      <c r="B24" s="353"/>
      <c r="C24" s="354"/>
      <c r="D24" s="355"/>
      <c r="E24" s="356"/>
      <c r="F24" s="356"/>
      <c r="G24" s="356"/>
      <c r="H24" s="356"/>
      <c r="I24" s="356"/>
      <c r="J24" s="356"/>
      <c r="K24" s="356"/>
      <c r="L24" s="356"/>
      <c r="M24" s="356"/>
      <c r="N24" s="356"/>
      <c r="O24" s="355"/>
      <c r="P24" s="339">
        <f t="shared" si="0"/>
        <v>0</v>
      </c>
    </row>
    <row r="25" spans="1:16" ht="20.25" customHeight="1" x14ac:dyDescent="0.15">
      <c r="A25" s="352"/>
      <c r="B25" s="353"/>
      <c r="C25" s="354"/>
      <c r="D25" s="355"/>
      <c r="E25" s="356"/>
      <c r="F25" s="356"/>
      <c r="G25" s="356"/>
      <c r="H25" s="356"/>
      <c r="I25" s="356"/>
      <c r="J25" s="356"/>
      <c r="K25" s="356"/>
      <c r="L25" s="356"/>
      <c r="M25" s="356"/>
      <c r="N25" s="356"/>
      <c r="O25" s="355"/>
      <c r="P25" s="339">
        <f t="shared" si="0"/>
        <v>0</v>
      </c>
    </row>
    <row r="26" spans="1:16" ht="20.25" customHeight="1" x14ac:dyDescent="0.15">
      <c r="A26" s="352"/>
      <c r="B26" s="353"/>
      <c r="C26" s="354"/>
      <c r="D26" s="355"/>
      <c r="E26" s="356"/>
      <c r="F26" s="356"/>
      <c r="G26" s="356"/>
      <c r="H26" s="356"/>
      <c r="I26" s="356"/>
      <c r="J26" s="356"/>
      <c r="K26" s="356"/>
      <c r="L26" s="356"/>
      <c r="M26" s="356"/>
      <c r="N26" s="356"/>
      <c r="O26" s="355"/>
      <c r="P26" s="339">
        <f t="shared" si="0"/>
        <v>0</v>
      </c>
    </row>
    <row r="27" spans="1:16" ht="20.25" customHeight="1" x14ac:dyDescent="0.15">
      <c r="A27" s="352"/>
      <c r="B27" s="353"/>
      <c r="C27" s="354"/>
      <c r="D27" s="355"/>
      <c r="E27" s="356"/>
      <c r="F27" s="356"/>
      <c r="G27" s="356"/>
      <c r="H27" s="356"/>
      <c r="I27" s="356"/>
      <c r="J27" s="356"/>
      <c r="K27" s="356"/>
      <c r="L27" s="356"/>
      <c r="M27" s="356"/>
      <c r="N27" s="356"/>
      <c r="O27" s="355"/>
      <c r="P27" s="339">
        <f t="shared" si="0"/>
        <v>0</v>
      </c>
    </row>
    <row r="28" spans="1:16" ht="20.25" customHeight="1" x14ac:dyDescent="0.15">
      <c r="A28" s="352"/>
      <c r="B28" s="353"/>
      <c r="C28" s="354"/>
      <c r="D28" s="355"/>
      <c r="E28" s="356"/>
      <c r="F28" s="356"/>
      <c r="G28" s="356"/>
      <c r="H28" s="356"/>
      <c r="I28" s="356"/>
      <c r="J28" s="356"/>
      <c r="K28" s="356"/>
      <c r="L28" s="356"/>
      <c r="M28" s="356"/>
      <c r="N28" s="356"/>
      <c r="O28" s="355"/>
      <c r="P28" s="339">
        <f t="shared" si="0"/>
        <v>0</v>
      </c>
    </row>
    <row r="29" spans="1:16" ht="20.25" customHeight="1" thickBot="1" x14ac:dyDescent="0.2">
      <c r="A29" s="357"/>
      <c r="B29" s="358"/>
      <c r="C29" s="359"/>
      <c r="D29" s="360"/>
      <c r="E29" s="361"/>
      <c r="F29" s="361"/>
      <c r="G29" s="361"/>
      <c r="H29" s="361"/>
      <c r="I29" s="361"/>
      <c r="J29" s="361"/>
      <c r="K29" s="361"/>
      <c r="L29" s="361"/>
      <c r="M29" s="361"/>
      <c r="N29" s="361"/>
      <c r="O29" s="360"/>
      <c r="P29" s="362">
        <f t="shared" si="0"/>
        <v>0</v>
      </c>
    </row>
    <row r="30" spans="1:16" ht="24.75" customHeight="1" thickBot="1" x14ac:dyDescent="0.2">
      <c r="A30" s="758" t="s">
        <v>351</v>
      </c>
      <c r="B30" s="759"/>
      <c r="C30" s="760"/>
      <c r="D30" s="363" t="s">
        <v>392</v>
      </c>
      <c r="E30" s="364" t="s">
        <v>393</v>
      </c>
      <c r="F30" s="364" t="s">
        <v>393</v>
      </c>
      <c r="G30" s="364" t="s">
        <v>393</v>
      </c>
      <c r="H30" s="364" t="s">
        <v>393</v>
      </c>
      <c r="I30" s="364" t="s">
        <v>393</v>
      </c>
      <c r="J30" s="364" t="s">
        <v>393</v>
      </c>
      <c r="K30" s="364" t="s">
        <v>393</v>
      </c>
      <c r="L30" s="364" t="s">
        <v>393</v>
      </c>
      <c r="M30" s="364" t="s">
        <v>393</v>
      </c>
      <c r="N30" s="364" t="s">
        <v>393</v>
      </c>
      <c r="O30" s="363" t="s">
        <v>393</v>
      </c>
      <c r="P30" s="372" t="s">
        <v>394</v>
      </c>
    </row>
    <row r="31" spans="1:16" ht="27" customHeight="1" thickBot="1" x14ac:dyDescent="0.2">
      <c r="A31" s="758" t="s">
        <v>352</v>
      </c>
      <c r="B31" s="759"/>
      <c r="C31" s="760"/>
      <c r="D31" s="366" t="s">
        <v>395</v>
      </c>
      <c r="E31" s="367" t="s">
        <v>396</v>
      </c>
      <c r="F31" s="367" t="s">
        <v>396</v>
      </c>
      <c r="G31" s="367" t="s">
        <v>396</v>
      </c>
      <c r="H31" s="367" t="s">
        <v>396</v>
      </c>
      <c r="I31" s="367" t="s">
        <v>396</v>
      </c>
      <c r="J31" s="367" t="s">
        <v>396</v>
      </c>
      <c r="K31" s="367" t="s">
        <v>396</v>
      </c>
      <c r="L31" s="367" t="s">
        <v>396</v>
      </c>
      <c r="M31" s="367" t="s">
        <v>396</v>
      </c>
      <c r="N31" s="367" t="s">
        <v>396</v>
      </c>
      <c r="O31" s="366" t="s">
        <v>396</v>
      </c>
      <c r="P31" s="368" t="s">
        <v>397</v>
      </c>
    </row>
    <row r="32" spans="1:16" ht="18.75" customHeight="1" x14ac:dyDescent="0.15">
      <c r="A32" s="327" t="s">
        <v>353</v>
      </c>
    </row>
    <row r="33" spans="1:1" ht="18.75" customHeight="1" x14ac:dyDescent="0.15">
      <c r="A33" s="327" t="s">
        <v>398</v>
      </c>
    </row>
    <row r="34" spans="1:1" x14ac:dyDescent="0.15">
      <c r="A34" s="327" t="s">
        <v>355</v>
      </c>
    </row>
  </sheetData>
  <mergeCells count="12">
    <mergeCell ref="A31:C31"/>
    <mergeCell ref="A2:P2"/>
    <mergeCell ref="A4:A5"/>
    <mergeCell ref="B4:B5"/>
    <mergeCell ref="C4:C5"/>
    <mergeCell ref="D4:O4"/>
    <mergeCell ref="P4:P5"/>
    <mergeCell ref="A6:A8"/>
    <mergeCell ref="C6:C8"/>
    <mergeCell ref="A9:A11"/>
    <mergeCell ref="C9:C11"/>
    <mergeCell ref="A30:C30"/>
  </mergeCells>
  <phoneticPr fontId="6"/>
  <printOptions horizontalCentered="1"/>
  <pageMargins left="0.59055118110236227" right="0.59055118110236227" top="0.78740157480314965" bottom="0.44" header="0.51181102362204722" footer="0.33"/>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G86"/>
  <sheetViews>
    <sheetView showZeros="0" view="pageBreakPreview" zoomScaleNormal="100" zoomScaleSheetLayoutView="100" workbookViewId="0">
      <selection activeCell="A6" sqref="A6:Y6"/>
    </sheetView>
  </sheetViews>
  <sheetFormatPr defaultRowHeight="20.100000000000001" customHeight="1" x14ac:dyDescent="0.15"/>
  <cols>
    <col min="1" max="1" width="3.5" style="128" customWidth="1"/>
    <col min="2" max="13" width="3.5" style="63" customWidth="1"/>
    <col min="14" max="24" width="3.5" style="70" customWidth="1"/>
    <col min="25" max="25" width="3.5" style="71" customWidth="1"/>
    <col min="26" max="26" width="34" style="64" customWidth="1"/>
    <col min="27" max="27" width="9.375" style="65" customWidth="1"/>
    <col min="28" max="28" width="16.875" style="66" customWidth="1"/>
    <col min="29" max="29" width="9" style="65"/>
    <col min="30" max="30" width="9" style="67"/>
    <col min="31" max="33" width="9" style="65"/>
    <col min="34" max="16384" width="9" style="68"/>
  </cols>
  <sheetData>
    <row r="1" spans="1:33" ht="15" customHeight="1" x14ac:dyDescent="0.15">
      <c r="A1" s="185">
        <f>①総括表!D2</f>
        <v>0</v>
      </c>
      <c r="B1" s="186"/>
      <c r="C1" s="186"/>
      <c r="D1" s="186"/>
      <c r="N1" s="696" t="s">
        <v>183</v>
      </c>
      <c r="O1" s="696"/>
      <c r="P1" s="696"/>
      <c r="Q1" s="697"/>
      <c r="R1" s="697"/>
      <c r="S1" s="697"/>
      <c r="T1" s="697"/>
      <c r="U1" s="697"/>
      <c r="V1" s="697"/>
      <c r="W1" s="697"/>
      <c r="X1" s="697"/>
      <c r="Y1" s="697"/>
    </row>
    <row r="2" spans="1:33" ht="15" customHeight="1" x14ac:dyDescent="0.15">
      <c r="A2" s="62"/>
      <c r="N2" s="696" t="s">
        <v>184</v>
      </c>
      <c r="O2" s="696"/>
      <c r="P2" s="696"/>
      <c r="Q2" s="697"/>
      <c r="R2" s="697"/>
      <c r="S2" s="697"/>
      <c r="T2" s="697"/>
      <c r="U2" s="697"/>
      <c r="V2" s="697"/>
      <c r="W2" s="697"/>
      <c r="X2" s="697"/>
      <c r="Y2" s="697"/>
    </row>
    <row r="3" spans="1:33" ht="15" customHeight="1" x14ac:dyDescent="0.15">
      <c r="A3" s="69"/>
      <c r="N3" s="696" t="s">
        <v>185</v>
      </c>
      <c r="O3" s="696"/>
      <c r="P3" s="696"/>
      <c r="Q3" s="697"/>
      <c r="R3" s="697"/>
      <c r="S3" s="697"/>
      <c r="T3" s="697"/>
      <c r="U3" s="697"/>
      <c r="V3" s="697"/>
      <c r="W3" s="697"/>
      <c r="X3" s="697"/>
      <c r="Y3" s="697"/>
    </row>
    <row r="4" spans="1:33" ht="15" customHeight="1" x14ac:dyDescent="0.15">
      <c r="A4" s="69"/>
      <c r="N4" s="696" t="s">
        <v>186</v>
      </c>
      <c r="O4" s="696"/>
      <c r="P4" s="696"/>
      <c r="Q4" s="697"/>
      <c r="R4" s="697"/>
      <c r="S4" s="697"/>
      <c r="T4" s="697"/>
      <c r="U4" s="697"/>
      <c r="V4" s="697"/>
      <c r="W4" s="697"/>
      <c r="X4" s="697"/>
      <c r="Y4" s="697"/>
    </row>
    <row r="5" spans="1:33" ht="12" customHeight="1" x14ac:dyDescent="0.15">
      <c r="A5" s="153" t="s">
        <v>187</v>
      </c>
      <c r="N5" s="63"/>
      <c r="O5" s="63"/>
      <c r="P5" s="63"/>
      <c r="Q5" s="63"/>
      <c r="R5" s="63"/>
      <c r="S5" s="63"/>
      <c r="T5" s="63"/>
      <c r="U5" s="63"/>
    </row>
    <row r="6" spans="1:33" ht="20.100000000000001" customHeight="1" x14ac:dyDescent="0.15">
      <c r="A6" s="698" t="s">
        <v>633</v>
      </c>
      <c r="B6" s="698"/>
      <c r="C6" s="698"/>
      <c r="D6" s="698"/>
      <c r="E6" s="698"/>
      <c r="F6" s="698"/>
      <c r="G6" s="698"/>
      <c r="H6" s="698"/>
      <c r="I6" s="698"/>
      <c r="J6" s="698"/>
      <c r="K6" s="698"/>
      <c r="L6" s="698"/>
      <c r="M6" s="698"/>
      <c r="N6" s="698"/>
      <c r="O6" s="698"/>
      <c r="P6" s="698"/>
      <c r="Q6" s="698"/>
      <c r="R6" s="698"/>
      <c r="S6" s="698"/>
      <c r="T6" s="698"/>
      <c r="U6" s="698"/>
      <c r="V6" s="698"/>
      <c r="W6" s="698"/>
      <c r="X6" s="698"/>
      <c r="Y6" s="698"/>
      <c r="Z6" s="72" t="s">
        <v>188</v>
      </c>
    </row>
    <row r="7" spans="1:33" ht="20.100000000000001" customHeight="1" x14ac:dyDescent="0.15">
      <c r="A7" s="473"/>
      <c r="B7" s="74" t="s">
        <v>189</v>
      </c>
      <c r="C7" s="473"/>
      <c r="D7" s="473"/>
      <c r="E7" s="473"/>
      <c r="F7" s="473"/>
      <c r="G7" s="473"/>
      <c r="H7" s="473"/>
      <c r="I7" s="473"/>
      <c r="J7" s="473"/>
      <c r="K7" s="473"/>
      <c r="L7" s="75"/>
      <c r="M7" s="75"/>
      <c r="N7" s="75"/>
      <c r="O7" s="75"/>
      <c r="P7" s="75"/>
      <c r="Q7" s="75"/>
      <c r="R7" s="76"/>
      <c r="S7" s="75"/>
      <c r="T7" s="75"/>
      <c r="U7" s="75"/>
      <c r="V7" s="75"/>
      <c r="W7" s="75"/>
      <c r="X7" s="75"/>
      <c r="Y7" s="473"/>
      <c r="Z7" s="72" t="s">
        <v>190</v>
      </c>
    </row>
    <row r="8" spans="1:33" ht="12" customHeight="1" x14ac:dyDescent="0.15">
      <c r="A8" s="77"/>
      <c r="B8" s="78"/>
      <c r="C8" s="78"/>
      <c r="D8" s="78"/>
      <c r="E8" s="78"/>
      <c r="F8" s="78"/>
      <c r="G8" s="78"/>
      <c r="H8" s="78"/>
      <c r="I8" s="78"/>
    </row>
    <row r="9" spans="1:33" ht="20.100000000000001" customHeight="1" x14ac:dyDescent="0.15">
      <c r="A9" s="79" t="s">
        <v>191</v>
      </c>
      <c r="B9" s="692" t="s">
        <v>591</v>
      </c>
      <c r="C9" s="692"/>
      <c r="D9" s="692"/>
      <c r="E9" s="692"/>
      <c r="F9" s="692"/>
      <c r="G9" s="692"/>
      <c r="H9" s="692"/>
      <c r="I9" s="692"/>
      <c r="J9" s="692"/>
      <c r="K9" s="692"/>
      <c r="L9" s="692"/>
      <c r="M9" s="699"/>
      <c r="N9" s="700"/>
      <c r="O9" s="700"/>
      <c r="P9" s="700"/>
      <c r="Q9" s="700"/>
      <c r="R9" s="700"/>
      <c r="S9" s="700"/>
      <c r="T9" s="700"/>
      <c r="U9" s="700"/>
      <c r="V9" s="700"/>
      <c r="W9" s="700"/>
      <c r="X9" s="700"/>
      <c r="Y9" s="701"/>
      <c r="Z9" s="80" t="str">
        <f>IF(M9=0,"加算区分が選択されていません","")</f>
        <v>加算区分が選択されていません</v>
      </c>
      <c r="AA9" s="81"/>
      <c r="AB9" s="82"/>
      <c r="AC9" s="83"/>
      <c r="AD9" s="84"/>
      <c r="AE9" s="83"/>
      <c r="AF9" s="83"/>
      <c r="AG9" s="83"/>
    </row>
    <row r="10" spans="1:33" ht="20.100000000000001" customHeight="1" x14ac:dyDescent="0.15">
      <c r="A10" s="79" t="s">
        <v>192</v>
      </c>
      <c r="B10" s="692" t="s">
        <v>592</v>
      </c>
      <c r="C10" s="692"/>
      <c r="D10" s="692"/>
      <c r="E10" s="692"/>
      <c r="F10" s="692"/>
      <c r="G10" s="692"/>
      <c r="H10" s="692"/>
      <c r="I10" s="692"/>
      <c r="J10" s="692"/>
      <c r="K10" s="692"/>
      <c r="L10" s="648"/>
      <c r="M10" s="693"/>
      <c r="N10" s="694"/>
      <c r="O10" s="694"/>
      <c r="P10" s="694"/>
      <c r="Q10" s="694"/>
      <c r="R10" s="694"/>
      <c r="S10" s="489" t="s">
        <v>193</v>
      </c>
      <c r="T10" s="694"/>
      <c r="U10" s="694"/>
      <c r="V10" s="694"/>
      <c r="W10" s="694"/>
      <c r="X10" s="694"/>
      <c r="Y10" s="695"/>
      <c r="Z10" s="80" t="str">
        <f>IF(M10=0,"開始年月が選択されていません","")</f>
        <v>開始年月が選択されていません</v>
      </c>
      <c r="AA10" s="80" t="str">
        <f>IF(T10=0,"終了年月が選択されていません","")</f>
        <v>終了年月が選択されていません</v>
      </c>
      <c r="AB10" s="82"/>
      <c r="AC10" s="83"/>
      <c r="AD10" s="84"/>
      <c r="AE10" s="83"/>
      <c r="AF10" s="83"/>
      <c r="AG10" s="83"/>
    </row>
    <row r="11" spans="1:33" ht="20.100000000000001" customHeight="1" x14ac:dyDescent="0.15">
      <c r="A11" s="79" t="s">
        <v>194</v>
      </c>
      <c r="B11" s="679" t="s">
        <v>603</v>
      </c>
      <c r="C11" s="680"/>
      <c r="D11" s="680"/>
      <c r="E11" s="680"/>
      <c r="F11" s="680"/>
      <c r="G11" s="680"/>
      <c r="H11" s="680"/>
      <c r="I11" s="680"/>
      <c r="J11" s="680"/>
      <c r="K11" s="680"/>
      <c r="L11" s="680"/>
      <c r="M11" s="681"/>
      <c r="N11" s="681"/>
      <c r="O11" s="681"/>
      <c r="P11" s="681"/>
      <c r="Q11" s="681"/>
      <c r="R11" s="681"/>
      <c r="S11" s="761">
        <f>①総括表!G115</f>
        <v>0</v>
      </c>
      <c r="T11" s="762"/>
      <c r="U11" s="762"/>
      <c r="V11" s="762"/>
      <c r="W11" s="762"/>
      <c r="X11" s="762"/>
      <c r="Y11" s="490" t="s">
        <v>600</v>
      </c>
      <c r="Z11" s="80" t="str">
        <f>IF(S11&lt;S12,"","賃金改善額が加算額を上回っていません")</f>
        <v>賃金改善額が加算額を上回っていません</v>
      </c>
      <c r="AA11" s="81"/>
      <c r="AB11" s="82"/>
      <c r="AC11" s="83"/>
      <c r="AD11" s="84"/>
      <c r="AE11" s="83"/>
      <c r="AF11" s="83"/>
      <c r="AG11" s="83"/>
    </row>
    <row r="12" spans="1:33" ht="20.100000000000001" customHeight="1" x14ac:dyDescent="0.15">
      <c r="A12" s="427" t="s">
        <v>196</v>
      </c>
      <c r="B12" s="491" t="s">
        <v>604</v>
      </c>
      <c r="C12" s="492"/>
      <c r="D12" s="492"/>
      <c r="E12" s="492"/>
      <c r="F12" s="492"/>
      <c r="G12" s="492"/>
      <c r="H12" s="492"/>
      <c r="I12" s="492"/>
      <c r="J12" s="492"/>
      <c r="K12" s="492"/>
      <c r="L12" s="492"/>
      <c r="M12" s="492"/>
      <c r="N12" s="492"/>
      <c r="O12" s="492"/>
      <c r="P12" s="492"/>
      <c r="Q12" s="492"/>
      <c r="R12" s="493"/>
      <c r="S12" s="763">
        <f>①総括表!I115</f>
        <v>0</v>
      </c>
      <c r="T12" s="763"/>
      <c r="U12" s="763"/>
      <c r="V12" s="763"/>
      <c r="W12" s="763"/>
      <c r="X12" s="763"/>
      <c r="Y12" s="494" t="s">
        <v>600</v>
      </c>
      <c r="Z12" s="80" t="str">
        <f>IF(S13-S14=S12,"","ⅰ−ⅱと整合しません、またはⅰ)もしくはⅱ）が入力されていません")</f>
        <v/>
      </c>
      <c r="AA12" s="81"/>
      <c r="AB12" s="82"/>
      <c r="AC12" s="83"/>
      <c r="AD12" s="84"/>
      <c r="AE12" s="83"/>
      <c r="AF12" s="83"/>
      <c r="AG12" s="83"/>
    </row>
    <row r="13" spans="1:33" ht="20.100000000000001" customHeight="1" x14ac:dyDescent="0.15">
      <c r="A13" s="85"/>
      <c r="B13" s="495" t="s">
        <v>601</v>
      </c>
      <c r="C13" s="655" t="s">
        <v>606</v>
      </c>
      <c r="D13" s="656"/>
      <c r="E13" s="656"/>
      <c r="F13" s="656"/>
      <c r="G13" s="656"/>
      <c r="H13" s="656"/>
      <c r="I13" s="656"/>
      <c r="J13" s="656"/>
      <c r="K13" s="656"/>
      <c r="L13" s="656"/>
      <c r="M13" s="656"/>
      <c r="N13" s="656"/>
      <c r="O13" s="656"/>
      <c r="P13" s="656"/>
      <c r="Q13" s="656"/>
      <c r="R13" s="657"/>
      <c r="S13" s="685"/>
      <c r="T13" s="686"/>
      <c r="U13" s="686"/>
      <c r="V13" s="686"/>
      <c r="W13" s="686"/>
      <c r="X13" s="686"/>
      <c r="Y13" s="494" t="s">
        <v>600</v>
      </c>
      <c r="Z13" s="80" t="str">
        <f>IF(S13=0,"未記入です","")</f>
        <v>未記入です</v>
      </c>
      <c r="AA13" s="68"/>
      <c r="AB13" s="82"/>
      <c r="AC13" s="83"/>
      <c r="AD13" s="84"/>
      <c r="AE13" s="83"/>
      <c r="AF13" s="83"/>
      <c r="AG13" s="83"/>
    </row>
    <row r="14" spans="1:33" ht="20.100000000000001" customHeight="1" thickBot="1" x14ac:dyDescent="0.2">
      <c r="A14" s="85"/>
      <c r="B14" s="496" t="s">
        <v>602</v>
      </c>
      <c r="C14" s="689" t="s">
        <v>608</v>
      </c>
      <c r="D14" s="690"/>
      <c r="E14" s="690"/>
      <c r="F14" s="690"/>
      <c r="G14" s="690"/>
      <c r="H14" s="690"/>
      <c r="I14" s="690"/>
      <c r="J14" s="690"/>
      <c r="K14" s="690"/>
      <c r="L14" s="690"/>
      <c r="M14" s="690"/>
      <c r="N14" s="690"/>
      <c r="O14" s="690"/>
      <c r="P14" s="690"/>
      <c r="Q14" s="690"/>
      <c r="R14" s="691"/>
      <c r="S14" s="687"/>
      <c r="T14" s="688"/>
      <c r="U14" s="688"/>
      <c r="V14" s="688"/>
      <c r="W14" s="688"/>
      <c r="X14" s="688"/>
      <c r="Y14" s="497" t="s">
        <v>600</v>
      </c>
      <c r="Z14" s="80" t="str">
        <f t="shared" ref="Z14:Z20" si="0">IF(S14=0,"未記入です","")</f>
        <v>未記入です</v>
      </c>
      <c r="AA14" s="86"/>
      <c r="AB14" s="82"/>
      <c r="AC14" s="83"/>
      <c r="AD14" s="84"/>
      <c r="AE14" s="83"/>
      <c r="AF14" s="83"/>
      <c r="AG14" s="83"/>
    </row>
    <row r="15" spans="1:33" ht="12" customHeight="1" x14ac:dyDescent="0.15">
      <c r="A15" s="87" t="s">
        <v>197</v>
      </c>
      <c r="B15" s="130"/>
      <c r="C15" s="130"/>
      <c r="D15" s="130"/>
      <c r="E15" s="130"/>
      <c r="F15" s="130"/>
      <c r="G15" s="130"/>
      <c r="H15" s="130"/>
      <c r="I15" s="130"/>
      <c r="J15" s="130"/>
      <c r="K15" s="130"/>
      <c r="L15" s="130"/>
      <c r="M15" s="130"/>
      <c r="N15" s="130"/>
      <c r="O15" s="130"/>
      <c r="P15" s="130"/>
      <c r="Q15" s="130"/>
      <c r="R15" s="130"/>
      <c r="S15" s="131"/>
      <c r="T15" s="131"/>
      <c r="U15" s="131"/>
      <c r="V15" s="131"/>
      <c r="W15" s="131"/>
      <c r="X15" s="131"/>
      <c r="Y15" s="132"/>
      <c r="Z15" s="80"/>
      <c r="AA15" s="88"/>
      <c r="AB15" s="82"/>
      <c r="AC15" s="89"/>
      <c r="AD15" s="84"/>
      <c r="AE15" s="89"/>
      <c r="AF15" s="89"/>
      <c r="AG15" s="89"/>
    </row>
    <row r="16" spans="1:33" ht="12" customHeight="1" x14ac:dyDescent="0.15">
      <c r="A16" s="90"/>
      <c r="B16" s="133" t="s">
        <v>198</v>
      </c>
      <c r="C16" s="133"/>
      <c r="D16" s="133"/>
      <c r="E16" s="133"/>
      <c r="F16" s="133"/>
      <c r="G16" s="133"/>
      <c r="H16" s="133"/>
      <c r="I16" s="133"/>
      <c r="J16" s="133"/>
      <c r="K16" s="133"/>
      <c r="L16" s="133"/>
      <c r="M16" s="133"/>
      <c r="N16" s="133"/>
      <c r="O16" s="133"/>
      <c r="P16" s="133"/>
      <c r="Q16" s="133"/>
      <c r="R16" s="133"/>
      <c r="S16" s="134"/>
      <c r="T16" s="134"/>
      <c r="U16" s="134"/>
      <c r="V16" s="134"/>
      <c r="W16" s="134"/>
      <c r="X16" s="134"/>
      <c r="Y16" s="135"/>
      <c r="Z16" s="80"/>
      <c r="AA16" s="86"/>
      <c r="AB16" s="82"/>
      <c r="AC16" s="89"/>
      <c r="AD16" s="84"/>
      <c r="AE16" s="89"/>
      <c r="AF16" s="89"/>
      <c r="AG16" s="89"/>
    </row>
    <row r="17" spans="1:33" ht="23.25" customHeight="1" x14ac:dyDescent="0.15">
      <c r="A17" s="91" t="s">
        <v>199</v>
      </c>
      <c r="B17" s="673" t="s">
        <v>609</v>
      </c>
      <c r="C17" s="674"/>
      <c r="D17" s="674"/>
      <c r="E17" s="674"/>
      <c r="F17" s="674"/>
      <c r="G17" s="674"/>
      <c r="H17" s="674"/>
      <c r="I17" s="674"/>
      <c r="J17" s="674"/>
      <c r="K17" s="674"/>
      <c r="L17" s="674"/>
      <c r="M17" s="674"/>
      <c r="N17" s="674"/>
      <c r="O17" s="674"/>
      <c r="P17" s="674"/>
      <c r="Q17" s="674"/>
      <c r="R17" s="674"/>
      <c r="S17" s="658"/>
      <c r="T17" s="659"/>
      <c r="U17" s="659"/>
      <c r="V17" s="659"/>
      <c r="W17" s="659"/>
      <c r="X17" s="659"/>
      <c r="Y17" s="136" t="s">
        <v>195</v>
      </c>
      <c r="Z17" s="80" t="str">
        <f t="shared" si="0"/>
        <v>未記入です</v>
      </c>
      <c r="AA17" s="88"/>
      <c r="AB17" s="82"/>
      <c r="AC17" s="83"/>
      <c r="AD17" s="84"/>
      <c r="AE17" s="83"/>
      <c r="AF17" s="83"/>
      <c r="AG17" s="83"/>
    </row>
    <row r="18" spans="1:33" ht="20.100000000000001" customHeight="1" x14ac:dyDescent="0.15">
      <c r="A18" s="92" t="s">
        <v>200</v>
      </c>
      <c r="B18" s="675" t="s">
        <v>610</v>
      </c>
      <c r="C18" s="674"/>
      <c r="D18" s="674"/>
      <c r="E18" s="674"/>
      <c r="F18" s="674"/>
      <c r="G18" s="674"/>
      <c r="H18" s="674"/>
      <c r="I18" s="674"/>
      <c r="J18" s="674"/>
      <c r="K18" s="674"/>
      <c r="L18" s="674"/>
      <c r="M18" s="674"/>
      <c r="N18" s="674"/>
      <c r="O18" s="674"/>
      <c r="P18" s="674"/>
      <c r="Q18" s="674"/>
      <c r="R18" s="674"/>
      <c r="S18" s="658"/>
      <c r="T18" s="659"/>
      <c r="U18" s="659"/>
      <c r="V18" s="659"/>
      <c r="W18" s="659"/>
      <c r="X18" s="659"/>
      <c r="Y18" s="136" t="s">
        <v>195</v>
      </c>
      <c r="Z18" s="80" t="str">
        <f t="shared" si="0"/>
        <v>未記入です</v>
      </c>
      <c r="AA18" s="86" t="str">
        <f>IF(S19-S20=S18,"","ⅰ-ⅱと整合しません")</f>
        <v/>
      </c>
      <c r="AB18" s="82"/>
      <c r="AC18" s="83"/>
      <c r="AD18" s="84"/>
      <c r="AE18" s="83"/>
      <c r="AF18" s="83"/>
      <c r="AG18" s="83"/>
    </row>
    <row r="19" spans="1:33" ht="20.100000000000001" customHeight="1" x14ac:dyDescent="0.15">
      <c r="A19" s="93"/>
      <c r="B19" s="487" t="s">
        <v>201</v>
      </c>
      <c r="C19" s="655" t="s">
        <v>605</v>
      </c>
      <c r="D19" s="656"/>
      <c r="E19" s="656"/>
      <c r="F19" s="656"/>
      <c r="G19" s="656"/>
      <c r="H19" s="656"/>
      <c r="I19" s="656"/>
      <c r="J19" s="656"/>
      <c r="K19" s="656"/>
      <c r="L19" s="656"/>
      <c r="M19" s="656"/>
      <c r="N19" s="656"/>
      <c r="O19" s="656"/>
      <c r="P19" s="656"/>
      <c r="Q19" s="656"/>
      <c r="R19" s="657"/>
      <c r="S19" s="658"/>
      <c r="T19" s="659"/>
      <c r="U19" s="659"/>
      <c r="V19" s="659"/>
      <c r="W19" s="659"/>
      <c r="X19" s="659"/>
      <c r="Y19" s="136" t="s">
        <v>195</v>
      </c>
      <c r="Z19" s="80" t="str">
        <f t="shared" si="0"/>
        <v>未記入です</v>
      </c>
      <c r="AA19" s="88"/>
      <c r="AB19" s="82"/>
      <c r="AC19" s="83"/>
      <c r="AD19" s="84"/>
      <c r="AE19" s="83"/>
      <c r="AF19" s="83"/>
      <c r="AG19" s="83"/>
    </row>
    <row r="20" spans="1:33" ht="20.100000000000001" customHeight="1" thickBot="1" x14ac:dyDescent="0.2">
      <c r="A20" s="94"/>
      <c r="B20" s="488" t="s">
        <v>202</v>
      </c>
      <c r="C20" s="660" t="s">
        <v>607</v>
      </c>
      <c r="D20" s="661"/>
      <c r="E20" s="661"/>
      <c r="F20" s="661"/>
      <c r="G20" s="661"/>
      <c r="H20" s="661"/>
      <c r="I20" s="661"/>
      <c r="J20" s="661"/>
      <c r="K20" s="661"/>
      <c r="L20" s="661"/>
      <c r="M20" s="661"/>
      <c r="N20" s="661"/>
      <c r="O20" s="661"/>
      <c r="P20" s="661"/>
      <c r="Q20" s="661"/>
      <c r="R20" s="662"/>
      <c r="S20" s="663"/>
      <c r="T20" s="664"/>
      <c r="U20" s="664"/>
      <c r="V20" s="664"/>
      <c r="W20" s="664"/>
      <c r="X20" s="664"/>
      <c r="Y20" s="137" t="s">
        <v>195</v>
      </c>
      <c r="Z20" s="80" t="str">
        <f t="shared" si="0"/>
        <v>未記入です</v>
      </c>
      <c r="AA20" s="86"/>
      <c r="AB20" s="82"/>
      <c r="AC20" s="83"/>
      <c r="AD20" s="84"/>
      <c r="AE20" s="83"/>
      <c r="AF20" s="83"/>
      <c r="AG20" s="83"/>
    </row>
    <row r="21" spans="1:33" ht="20.100000000000001" customHeight="1" x14ac:dyDescent="0.15">
      <c r="A21" s="95" t="s">
        <v>203</v>
      </c>
      <c r="B21" s="665" t="s">
        <v>596</v>
      </c>
      <c r="C21" s="666"/>
      <c r="D21" s="666"/>
      <c r="E21" s="666"/>
      <c r="F21" s="666"/>
      <c r="G21" s="666"/>
      <c r="H21" s="669"/>
      <c r="I21" s="670"/>
      <c r="J21" s="670"/>
      <c r="K21" s="670"/>
      <c r="L21" s="670"/>
      <c r="M21" s="670"/>
      <c r="N21" s="670"/>
      <c r="O21" s="670"/>
      <c r="P21" s="670"/>
      <c r="Q21" s="670"/>
      <c r="R21" s="670"/>
      <c r="S21" s="670"/>
      <c r="T21" s="670"/>
      <c r="U21" s="670"/>
      <c r="V21" s="670"/>
      <c r="W21" s="670"/>
      <c r="X21" s="670"/>
      <c r="Y21" s="671"/>
      <c r="Z21" s="64" t="str">
        <f>IF(H21="","選択されていません","")</f>
        <v>選択されていません</v>
      </c>
      <c r="AA21" s="88"/>
      <c r="AD21" s="84"/>
    </row>
    <row r="22" spans="1:33" ht="20.100000000000001" customHeight="1" x14ac:dyDescent="0.15">
      <c r="A22" s="85"/>
      <c r="B22" s="667"/>
      <c r="C22" s="668"/>
      <c r="D22" s="668"/>
      <c r="E22" s="668"/>
      <c r="F22" s="668"/>
      <c r="G22" s="668"/>
      <c r="H22" s="138"/>
      <c r="I22" s="139"/>
      <c r="J22" s="139"/>
      <c r="K22" s="140"/>
      <c r="L22" s="140"/>
      <c r="M22" s="140"/>
      <c r="N22" s="140"/>
      <c r="O22" s="140"/>
      <c r="P22" s="141"/>
      <c r="Q22" s="142"/>
      <c r="R22" s="143" t="s">
        <v>204</v>
      </c>
      <c r="S22" s="672" t="s">
        <v>205</v>
      </c>
      <c r="T22" s="659"/>
      <c r="U22" s="659"/>
      <c r="V22" s="659"/>
      <c r="W22" s="659"/>
      <c r="X22" s="659"/>
      <c r="Y22" s="144" t="s">
        <v>206</v>
      </c>
      <c r="Z22" s="64" t="str">
        <f>IF(H21="なし","","金額が未記入です")</f>
        <v>金額が未記入です</v>
      </c>
      <c r="AA22" s="88"/>
      <c r="AD22" s="84"/>
    </row>
    <row r="23" spans="1:33" ht="12" customHeight="1" x14ac:dyDescent="0.15">
      <c r="A23" s="97"/>
      <c r="B23" s="96" t="s">
        <v>207</v>
      </c>
      <c r="C23" s="98"/>
      <c r="D23" s="98"/>
      <c r="E23" s="98"/>
      <c r="F23" s="98"/>
      <c r="G23" s="98"/>
      <c r="H23" s="98"/>
      <c r="I23" s="98"/>
      <c r="J23" s="98"/>
      <c r="K23" s="98"/>
      <c r="L23" s="98"/>
      <c r="M23" s="98"/>
      <c r="N23" s="98"/>
      <c r="O23" s="98"/>
      <c r="P23" s="98"/>
      <c r="Q23" s="98"/>
      <c r="R23" s="98"/>
      <c r="S23" s="98"/>
      <c r="T23" s="98"/>
      <c r="U23" s="98"/>
      <c r="V23" s="98"/>
      <c r="W23" s="98"/>
      <c r="X23" s="98"/>
      <c r="Y23" s="99"/>
      <c r="AA23" s="86"/>
      <c r="AD23" s="84"/>
    </row>
    <row r="24" spans="1:33" ht="20.100000000000001" customHeight="1" x14ac:dyDescent="0.15">
      <c r="A24" s="95" t="s">
        <v>208</v>
      </c>
      <c r="B24" s="100" t="s">
        <v>599</v>
      </c>
      <c r="C24" s="98"/>
      <c r="D24" s="98"/>
      <c r="E24" s="98"/>
      <c r="F24" s="98"/>
      <c r="G24" s="98"/>
      <c r="H24" s="98"/>
      <c r="I24" s="98"/>
      <c r="J24" s="98"/>
      <c r="K24" s="98"/>
      <c r="L24" s="98"/>
      <c r="M24" s="98"/>
      <c r="N24" s="98"/>
      <c r="O24" s="98"/>
      <c r="P24" s="98"/>
      <c r="Q24" s="98"/>
      <c r="R24" s="98"/>
      <c r="S24" s="98"/>
      <c r="T24" s="98"/>
      <c r="U24" s="98"/>
      <c r="V24" s="98"/>
      <c r="W24" s="98"/>
      <c r="X24" s="98"/>
      <c r="Y24" s="99"/>
      <c r="AA24" s="88"/>
      <c r="AD24" s="84"/>
    </row>
    <row r="25" spans="1:33" ht="150" customHeight="1" x14ac:dyDescent="0.15">
      <c r="A25" s="97"/>
      <c r="B25" s="676"/>
      <c r="C25" s="677"/>
      <c r="D25" s="677"/>
      <c r="E25" s="677"/>
      <c r="F25" s="677"/>
      <c r="G25" s="677"/>
      <c r="H25" s="677"/>
      <c r="I25" s="677"/>
      <c r="J25" s="677"/>
      <c r="K25" s="677"/>
      <c r="L25" s="677"/>
      <c r="M25" s="677"/>
      <c r="N25" s="677"/>
      <c r="O25" s="677"/>
      <c r="P25" s="677"/>
      <c r="Q25" s="677"/>
      <c r="R25" s="677"/>
      <c r="S25" s="677"/>
      <c r="T25" s="677"/>
      <c r="U25" s="677"/>
      <c r="V25" s="677"/>
      <c r="W25" s="677"/>
      <c r="X25" s="677"/>
      <c r="Y25" s="678"/>
      <c r="Z25" s="101" t="str">
        <f>IF(B25=0,"未記入です","")</f>
        <v>未記入です</v>
      </c>
      <c r="AA25" s="86"/>
      <c r="AD25" s="84"/>
    </row>
    <row r="26" spans="1:33" ht="20.100000000000001" customHeight="1" x14ac:dyDescent="0.15">
      <c r="A26" s="102" t="s">
        <v>209</v>
      </c>
      <c r="B26" s="648" t="s">
        <v>210</v>
      </c>
      <c r="C26" s="649"/>
      <c r="D26" s="649"/>
      <c r="E26" s="649"/>
      <c r="F26" s="649"/>
      <c r="G26" s="649"/>
      <c r="H26" s="649"/>
      <c r="I26" s="649"/>
      <c r="J26" s="649"/>
      <c r="K26" s="649"/>
      <c r="L26" s="649"/>
      <c r="M26" s="649"/>
      <c r="N26" s="649"/>
      <c r="O26" s="649"/>
      <c r="P26" s="650">
        <v>0</v>
      </c>
      <c r="Q26" s="651"/>
      <c r="R26" s="651"/>
      <c r="S26" s="651"/>
      <c r="T26" s="651"/>
      <c r="U26" s="651"/>
      <c r="V26" s="651"/>
      <c r="W26" s="651"/>
      <c r="X26" s="651"/>
      <c r="Y26" s="103" t="s">
        <v>211</v>
      </c>
      <c r="Z26" s="101" t="str">
        <f>IF(P26&gt;0,"","未記入です")</f>
        <v>未記入です</v>
      </c>
      <c r="AA26" s="104"/>
    </row>
    <row r="27" spans="1:33" ht="20.100000000000001" customHeight="1" x14ac:dyDescent="0.15">
      <c r="A27" s="187" t="s">
        <v>212</v>
      </c>
      <c r="B27" s="652" t="s">
        <v>597</v>
      </c>
      <c r="C27" s="653"/>
      <c r="D27" s="653"/>
      <c r="E27" s="653"/>
      <c r="F27" s="653"/>
      <c r="G27" s="653"/>
      <c r="H27" s="653"/>
      <c r="I27" s="653"/>
      <c r="J27" s="653"/>
      <c r="K27" s="653"/>
      <c r="L27" s="653"/>
      <c r="M27" s="653"/>
      <c r="N27" s="653"/>
      <c r="O27" s="653"/>
      <c r="P27" s="653"/>
      <c r="Q27" s="653"/>
      <c r="R27" s="653"/>
      <c r="S27" s="653"/>
      <c r="T27" s="764" t="str">
        <f>IF(AND(P26&gt;0,S12&gt;0),S12/P26,"")</f>
        <v/>
      </c>
      <c r="U27" s="764"/>
      <c r="V27" s="764"/>
      <c r="W27" s="764"/>
      <c r="X27" s="764"/>
      <c r="Y27" s="188" t="s">
        <v>206</v>
      </c>
    </row>
    <row r="28" spans="1:33" s="190" customFormat="1" ht="24.95" customHeight="1" x14ac:dyDescent="0.15">
      <c r="A28" s="191" t="s">
        <v>241</v>
      </c>
      <c r="B28" s="640" t="s">
        <v>237</v>
      </c>
      <c r="C28" s="640"/>
      <c r="D28" s="640"/>
      <c r="E28" s="640"/>
      <c r="F28" s="640"/>
      <c r="G28" s="640"/>
      <c r="H28" s="640"/>
      <c r="I28" s="640"/>
      <c r="J28" s="640"/>
      <c r="K28" s="640"/>
      <c r="L28" s="640"/>
      <c r="M28" s="640"/>
      <c r="N28" s="640"/>
      <c r="O28" s="640"/>
      <c r="P28" s="640"/>
      <c r="Q28" s="640"/>
      <c r="R28" s="640"/>
      <c r="S28" s="640"/>
      <c r="T28" s="640"/>
      <c r="U28" s="640"/>
      <c r="V28" s="640"/>
      <c r="W28" s="640"/>
      <c r="X28" s="640"/>
      <c r="Y28" s="641"/>
      <c r="Z28" s="101"/>
      <c r="AA28" s="189"/>
      <c r="AB28" s="189"/>
      <c r="AC28" s="189"/>
      <c r="AD28" s="67"/>
      <c r="AE28" s="189"/>
      <c r="AF28" s="189"/>
      <c r="AG28" s="189"/>
    </row>
    <row r="29" spans="1:33" ht="36" customHeight="1" x14ac:dyDescent="0.15">
      <c r="A29" s="192" t="s">
        <v>241</v>
      </c>
      <c r="B29" s="638" t="s">
        <v>236</v>
      </c>
      <c r="C29" s="638"/>
      <c r="D29" s="638"/>
      <c r="E29" s="638"/>
      <c r="F29" s="638"/>
      <c r="G29" s="638"/>
      <c r="H29" s="638"/>
      <c r="I29" s="638"/>
      <c r="J29" s="638"/>
      <c r="K29" s="638"/>
      <c r="L29" s="638"/>
      <c r="M29" s="638"/>
      <c r="N29" s="638"/>
      <c r="O29" s="638"/>
      <c r="P29" s="638"/>
      <c r="Q29" s="638"/>
      <c r="R29" s="638"/>
      <c r="S29" s="638"/>
      <c r="T29" s="638"/>
      <c r="U29" s="638"/>
      <c r="V29" s="638"/>
      <c r="W29" s="638"/>
      <c r="X29" s="638"/>
      <c r="Y29" s="639"/>
    </row>
    <row r="30" spans="1:33" ht="36" customHeight="1" x14ac:dyDescent="0.15">
      <c r="A30" s="192" t="s">
        <v>241</v>
      </c>
      <c r="B30" s="638" t="s">
        <v>238</v>
      </c>
      <c r="C30" s="638"/>
      <c r="D30" s="638"/>
      <c r="E30" s="638"/>
      <c r="F30" s="638"/>
      <c r="G30" s="638"/>
      <c r="H30" s="638"/>
      <c r="I30" s="638"/>
      <c r="J30" s="638"/>
      <c r="K30" s="638"/>
      <c r="L30" s="638"/>
      <c r="M30" s="638"/>
      <c r="N30" s="638"/>
      <c r="O30" s="638"/>
      <c r="P30" s="638"/>
      <c r="Q30" s="638"/>
      <c r="R30" s="638"/>
      <c r="S30" s="638"/>
      <c r="T30" s="638"/>
      <c r="U30" s="638"/>
      <c r="V30" s="638"/>
      <c r="W30" s="638"/>
      <c r="X30" s="638"/>
      <c r="Y30" s="639"/>
    </row>
    <row r="31" spans="1:33" ht="36" customHeight="1" x14ac:dyDescent="0.15">
      <c r="A31" s="192" t="s">
        <v>241</v>
      </c>
      <c r="B31" s="638" t="s">
        <v>239</v>
      </c>
      <c r="C31" s="638"/>
      <c r="D31" s="638"/>
      <c r="E31" s="638"/>
      <c r="F31" s="638"/>
      <c r="G31" s="638"/>
      <c r="H31" s="638"/>
      <c r="I31" s="638"/>
      <c r="J31" s="638"/>
      <c r="K31" s="638"/>
      <c r="L31" s="638"/>
      <c r="M31" s="638"/>
      <c r="N31" s="638"/>
      <c r="O31" s="638"/>
      <c r="P31" s="638"/>
      <c r="Q31" s="638"/>
      <c r="R31" s="638"/>
      <c r="S31" s="638"/>
      <c r="T31" s="638"/>
      <c r="U31" s="638"/>
      <c r="V31" s="638"/>
      <c r="W31" s="638"/>
      <c r="X31" s="638"/>
      <c r="Y31" s="639"/>
    </row>
    <row r="32" spans="1:33" ht="36" customHeight="1" thickBot="1" x14ac:dyDescent="0.2">
      <c r="A32" s="192" t="s">
        <v>241</v>
      </c>
      <c r="B32" s="638" t="s">
        <v>240</v>
      </c>
      <c r="C32" s="638"/>
      <c r="D32" s="638"/>
      <c r="E32" s="638"/>
      <c r="F32" s="638"/>
      <c r="G32" s="638"/>
      <c r="H32" s="638"/>
      <c r="I32" s="638"/>
      <c r="J32" s="638"/>
      <c r="K32" s="638"/>
      <c r="L32" s="638"/>
      <c r="M32" s="638"/>
      <c r="N32" s="638"/>
      <c r="O32" s="638"/>
      <c r="P32" s="638"/>
      <c r="Q32" s="638"/>
      <c r="R32" s="638"/>
      <c r="S32" s="638"/>
      <c r="T32" s="638"/>
      <c r="U32" s="638"/>
      <c r="V32" s="638"/>
      <c r="W32" s="638"/>
      <c r="X32" s="638"/>
      <c r="Y32" s="639"/>
    </row>
    <row r="33" spans="1:30" s="108" customFormat="1" ht="24.95" customHeight="1" x14ac:dyDescent="0.15">
      <c r="A33" s="180" t="s">
        <v>213</v>
      </c>
      <c r="B33" s="181"/>
      <c r="C33" s="181"/>
      <c r="D33" s="181"/>
      <c r="E33" s="181"/>
      <c r="F33" s="181"/>
      <c r="G33" s="181"/>
      <c r="H33" s="181"/>
      <c r="I33" s="181"/>
      <c r="J33" s="181"/>
      <c r="K33" s="181"/>
      <c r="L33" s="181"/>
      <c r="M33" s="181"/>
      <c r="N33" s="181"/>
      <c r="O33" s="181"/>
      <c r="P33" s="181"/>
      <c r="Q33" s="181"/>
      <c r="R33" s="105"/>
      <c r="S33" s="105"/>
      <c r="T33" s="105"/>
      <c r="U33" s="105"/>
      <c r="V33" s="105"/>
      <c r="W33" s="105"/>
      <c r="X33" s="106"/>
      <c r="Y33" s="107"/>
      <c r="Z33" s="64"/>
      <c r="AB33" s="109"/>
      <c r="AD33" s="110"/>
    </row>
    <row r="34" spans="1:30" s="108" customFormat="1" ht="12" customHeight="1" x14ac:dyDescent="0.15">
      <c r="A34" s="111"/>
      <c r="B34" s="112"/>
      <c r="C34" s="112"/>
      <c r="D34" s="112"/>
      <c r="E34" s="112"/>
      <c r="F34" s="112"/>
      <c r="G34" s="113"/>
      <c r="H34" s="114"/>
      <c r="I34" s="113"/>
      <c r="J34" s="113"/>
      <c r="K34" s="113"/>
      <c r="L34" s="113"/>
      <c r="M34" s="113"/>
      <c r="N34" s="113"/>
      <c r="O34" s="113"/>
      <c r="P34" s="113"/>
      <c r="Q34" s="113"/>
      <c r="R34" s="114"/>
      <c r="S34" s="114"/>
      <c r="T34" s="114"/>
      <c r="U34" s="114"/>
      <c r="V34" s="114"/>
      <c r="W34" s="114"/>
      <c r="X34" s="114"/>
      <c r="Y34" s="115"/>
      <c r="Z34" s="64"/>
      <c r="AB34" s="109"/>
      <c r="AD34" s="110"/>
    </row>
    <row r="35" spans="1:30" s="65" customFormat="1" ht="24.95" customHeight="1" x14ac:dyDescent="0.15">
      <c r="A35" s="116"/>
      <c r="B35" s="637" t="s">
        <v>634</v>
      </c>
      <c r="C35" s="637"/>
      <c r="D35" s="637"/>
      <c r="E35" s="154" t="s">
        <v>214</v>
      </c>
      <c r="F35" s="475"/>
      <c r="G35" s="154" t="s">
        <v>215</v>
      </c>
      <c r="H35" s="475"/>
      <c r="I35" s="154" t="s">
        <v>216</v>
      </c>
      <c r="J35" s="118"/>
      <c r="K35" s="643" t="s">
        <v>217</v>
      </c>
      <c r="L35" s="643"/>
      <c r="M35" s="643"/>
      <c r="N35" s="646">
        <f>①総括表!D2</f>
        <v>0</v>
      </c>
      <c r="O35" s="647"/>
      <c r="P35" s="647"/>
      <c r="Q35" s="647"/>
      <c r="R35" s="647"/>
      <c r="S35" s="647"/>
      <c r="T35" s="647"/>
      <c r="U35" s="647"/>
      <c r="V35" s="647"/>
      <c r="W35" s="647"/>
      <c r="X35" s="647"/>
      <c r="Y35" s="119"/>
      <c r="Z35" s="64"/>
      <c r="AB35" s="66"/>
      <c r="AD35" s="67"/>
    </row>
    <row r="36" spans="1:30" s="65" customFormat="1" ht="12" customHeight="1" x14ac:dyDescent="0.15">
      <c r="A36" s="116"/>
      <c r="B36" s="118"/>
      <c r="C36" s="120"/>
      <c r="D36" s="120"/>
      <c r="E36" s="120"/>
      <c r="F36" s="120"/>
      <c r="G36" s="120"/>
      <c r="H36" s="120"/>
      <c r="I36" s="120"/>
      <c r="J36" s="118"/>
      <c r="K36" s="476"/>
      <c r="L36" s="476"/>
      <c r="M36" s="476"/>
      <c r="N36" s="121"/>
      <c r="O36" s="122"/>
      <c r="P36" s="122"/>
      <c r="Q36" s="118"/>
      <c r="R36" s="118"/>
      <c r="S36" s="118"/>
      <c r="T36" s="118"/>
      <c r="U36" s="118"/>
      <c r="V36" s="118"/>
      <c r="W36" s="118"/>
      <c r="X36" s="118"/>
      <c r="Y36" s="123"/>
      <c r="Z36" s="64"/>
      <c r="AB36" s="66"/>
      <c r="AD36" s="67"/>
    </row>
    <row r="37" spans="1:30" s="65" customFormat="1" ht="24.95" customHeight="1" x14ac:dyDescent="0.15">
      <c r="A37" s="116"/>
      <c r="B37" s="118"/>
      <c r="C37" s="118"/>
      <c r="D37" s="118"/>
      <c r="E37" s="118"/>
      <c r="F37" s="118"/>
      <c r="G37" s="118"/>
      <c r="H37" s="118"/>
      <c r="I37" s="118"/>
      <c r="J37" s="118"/>
      <c r="K37" s="643" t="s">
        <v>218</v>
      </c>
      <c r="L37" s="643"/>
      <c r="M37" s="643"/>
      <c r="N37" s="646"/>
      <c r="O37" s="647"/>
      <c r="P37" s="647"/>
      <c r="Q37" s="647"/>
      <c r="R37" s="647"/>
      <c r="S37" s="647"/>
      <c r="T37" s="647"/>
      <c r="U37" s="647"/>
      <c r="V37" s="647"/>
      <c r="W37" s="476"/>
      <c r="X37" s="118"/>
      <c r="Y37" s="123"/>
      <c r="Z37" s="64"/>
      <c r="AB37" s="66"/>
      <c r="AD37" s="67"/>
    </row>
    <row r="38" spans="1:30" s="65" customFormat="1" ht="12" customHeight="1" thickBot="1" x14ac:dyDescent="0.2">
      <c r="A38" s="182"/>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4"/>
      <c r="Z38" s="64"/>
      <c r="AB38" s="66"/>
      <c r="AD38" s="67"/>
    </row>
    <row r="39" spans="1:30" s="66" customFormat="1" ht="12" customHeight="1" x14ac:dyDescent="0.15">
      <c r="A39" s="124"/>
      <c r="B39" s="474"/>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80"/>
      <c r="AD39" s="67"/>
    </row>
    <row r="40" spans="1:30" s="66" customFormat="1" ht="12" customHeight="1" x14ac:dyDescent="0.15">
      <c r="A40" s="126"/>
      <c r="B40" s="474"/>
      <c r="C40" s="500" t="s">
        <v>612</v>
      </c>
      <c r="D40" s="474"/>
      <c r="E40" s="474"/>
      <c r="F40" s="474"/>
      <c r="G40" s="474"/>
      <c r="H40" s="642" t="s">
        <v>219</v>
      </c>
      <c r="I40" s="642"/>
      <c r="J40" s="642"/>
      <c r="K40" s="642"/>
      <c r="L40" s="642"/>
      <c r="M40" s="642"/>
      <c r="N40" s="642"/>
      <c r="O40" s="642"/>
      <c r="P40" s="642"/>
      <c r="Q40" s="642"/>
      <c r="R40" s="642"/>
      <c r="S40" s="642"/>
      <c r="T40" s="642"/>
      <c r="U40" s="642"/>
      <c r="V40" s="642"/>
      <c r="W40" s="642"/>
      <c r="X40" s="642"/>
      <c r="Y40" s="642"/>
      <c r="Z40" s="80"/>
      <c r="AD40" s="67"/>
    </row>
    <row r="41" spans="1:30" s="66" customFormat="1" ht="12" customHeight="1" x14ac:dyDescent="0.15">
      <c r="A41" s="126"/>
      <c r="B41" s="474"/>
      <c r="C41" s="500" t="s">
        <v>613</v>
      </c>
      <c r="D41" s="474"/>
      <c r="E41" s="474"/>
      <c r="F41" s="474"/>
      <c r="G41" s="474"/>
      <c r="H41" s="642" t="s">
        <v>220</v>
      </c>
      <c r="I41" s="642"/>
      <c r="J41" s="642"/>
      <c r="K41" s="642"/>
      <c r="L41" s="642"/>
      <c r="M41" s="642"/>
      <c r="N41" s="642"/>
      <c r="O41" s="642"/>
      <c r="P41" s="642"/>
      <c r="Q41" s="642"/>
      <c r="R41" s="642"/>
      <c r="S41" s="642"/>
      <c r="T41" s="642"/>
      <c r="U41" s="642"/>
      <c r="V41" s="642"/>
      <c r="W41" s="642"/>
      <c r="X41" s="642"/>
      <c r="Y41" s="642"/>
      <c r="Z41" s="80"/>
      <c r="AD41" s="67"/>
    </row>
    <row r="42" spans="1:30" s="66" customFormat="1" ht="12" customHeight="1" x14ac:dyDescent="0.15">
      <c r="A42" s="126"/>
      <c r="B42" s="63"/>
      <c r="C42" s="500" t="s">
        <v>614</v>
      </c>
      <c r="D42" s="63"/>
      <c r="E42" s="63"/>
      <c r="F42" s="63"/>
      <c r="G42" s="63"/>
      <c r="H42" s="642" t="s">
        <v>221</v>
      </c>
      <c r="I42" s="642"/>
      <c r="J42" s="642"/>
      <c r="K42" s="642"/>
      <c r="L42" s="642"/>
      <c r="M42" s="642"/>
      <c r="N42" s="642"/>
      <c r="O42" s="642"/>
      <c r="P42" s="642"/>
      <c r="Q42" s="642"/>
      <c r="R42" s="642"/>
      <c r="S42" s="642"/>
      <c r="T42" s="642"/>
      <c r="U42" s="642"/>
      <c r="V42" s="642"/>
      <c r="W42" s="642"/>
      <c r="X42" s="642"/>
      <c r="Y42" s="642"/>
      <c r="Z42" s="80"/>
      <c r="AD42" s="67"/>
    </row>
    <row r="43" spans="1:30" s="66" customFormat="1" ht="12" customHeight="1" x14ac:dyDescent="0.15">
      <c r="A43" s="126"/>
      <c r="B43" s="63"/>
      <c r="C43" s="500" t="s">
        <v>615</v>
      </c>
      <c r="D43" s="63"/>
      <c r="E43" s="63"/>
      <c r="F43" s="63"/>
      <c r="G43" s="63"/>
      <c r="H43" s="63"/>
      <c r="I43" s="63"/>
      <c r="J43" s="63"/>
      <c r="K43" s="63"/>
      <c r="L43" s="63"/>
      <c r="M43" s="63"/>
      <c r="N43" s="63"/>
      <c r="O43" s="63"/>
      <c r="P43" s="63"/>
      <c r="Q43" s="63"/>
      <c r="R43" s="63"/>
      <c r="S43" s="63"/>
      <c r="T43" s="63"/>
      <c r="U43" s="63"/>
      <c r="V43" s="63"/>
      <c r="W43" s="63"/>
      <c r="X43" s="63"/>
      <c r="Y43" s="63"/>
      <c r="Z43" s="80"/>
      <c r="AD43" s="67"/>
    </row>
    <row r="44" spans="1:30" s="66" customFormat="1" ht="12" customHeight="1" x14ac:dyDescent="0.15">
      <c r="A44" s="126"/>
      <c r="B44" s="63"/>
      <c r="C44" s="500" t="s">
        <v>616</v>
      </c>
      <c r="D44" s="63"/>
      <c r="E44" s="63"/>
      <c r="F44" s="63"/>
      <c r="G44" s="63"/>
      <c r="H44" s="127" t="s">
        <v>222</v>
      </c>
      <c r="I44" s="63"/>
      <c r="J44" s="63"/>
      <c r="K44" s="63"/>
      <c r="L44" s="63"/>
      <c r="M44" s="63"/>
      <c r="N44" s="63"/>
      <c r="O44" s="63"/>
      <c r="P44" s="63"/>
      <c r="Q44" s="63"/>
      <c r="R44" s="63"/>
      <c r="S44" s="63"/>
      <c r="T44" s="63"/>
      <c r="U44" s="63"/>
      <c r="V44" s="63"/>
      <c r="W44" s="63"/>
      <c r="X44" s="63"/>
      <c r="Y44" s="63"/>
      <c r="Z44" s="80"/>
      <c r="AD44" s="67"/>
    </row>
    <row r="45" spans="1:30" s="66" customFormat="1" ht="12" customHeight="1" x14ac:dyDescent="0.15">
      <c r="A45" s="126"/>
      <c r="B45" s="63"/>
      <c r="C45" s="500" t="s">
        <v>617</v>
      </c>
      <c r="D45" s="63"/>
      <c r="E45" s="63"/>
      <c r="F45" s="63"/>
      <c r="G45" s="63"/>
      <c r="H45" s="127" t="s">
        <v>223</v>
      </c>
      <c r="I45" s="63"/>
      <c r="J45" s="63"/>
      <c r="K45" s="63"/>
      <c r="L45" s="63"/>
      <c r="M45" s="63"/>
      <c r="N45" s="63"/>
      <c r="O45" s="63"/>
      <c r="P45" s="63"/>
      <c r="Q45" s="63"/>
      <c r="R45" s="63"/>
      <c r="S45" s="63"/>
      <c r="T45" s="63"/>
      <c r="U45" s="63"/>
      <c r="V45" s="63"/>
      <c r="W45" s="63"/>
      <c r="X45" s="63"/>
      <c r="Y45" s="63"/>
      <c r="Z45" s="80"/>
      <c r="AD45" s="67"/>
    </row>
    <row r="46" spans="1:30" s="66" customFormat="1" ht="12" customHeight="1" x14ac:dyDescent="0.15">
      <c r="A46" s="126"/>
      <c r="B46" s="63"/>
      <c r="C46" s="500" t="s">
        <v>618</v>
      </c>
      <c r="D46" s="63"/>
      <c r="E46" s="63"/>
      <c r="F46" s="63"/>
      <c r="G46" s="63"/>
      <c r="H46" s="127" t="s">
        <v>224</v>
      </c>
      <c r="I46" s="63"/>
      <c r="J46" s="63"/>
      <c r="K46" s="63"/>
      <c r="L46" s="63"/>
      <c r="M46" s="63"/>
      <c r="N46" s="63"/>
      <c r="O46" s="63"/>
      <c r="P46" s="63"/>
      <c r="Q46" s="63"/>
      <c r="R46" s="63"/>
      <c r="S46" s="63"/>
      <c r="T46" s="63"/>
      <c r="U46" s="63"/>
      <c r="V46" s="63"/>
      <c r="W46" s="63"/>
      <c r="X46" s="63"/>
      <c r="Y46" s="63"/>
      <c r="Z46" s="80"/>
      <c r="AD46" s="67"/>
    </row>
    <row r="47" spans="1:30" s="66" customFormat="1" ht="12" customHeight="1" x14ac:dyDescent="0.15">
      <c r="A47" s="126"/>
      <c r="B47" s="63"/>
      <c r="C47" s="500" t="s">
        <v>619</v>
      </c>
      <c r="D47" s="63"/>
      <c r="E47" s="63"/>
      <c r="F47" s="63"/>
      <c r="G47" s="63"/>
      <c r="H47" s="127" t="s">
        <v>225</v>
      </c>
      <c r="I47" s="63"/>
      <c r="J47" s="63"/>
      <c r="K47" s="63"/>
      <c r="L47" s="63"/>
      <c r="M47" s="63"/>
      <c r="N47" s="63"/>
      <c r="O47" s="63"/>
      <c r="P47" s="63"/>
      <c r="Q47" s="63"/>
      <c r="R47" s="63"/>
      <c r="S47" s="63"/>
      <c r="T47" s="63"/>
      <c r="U47" s="63"/>
      <c r="V47" s="63"/>
      <c r="W47" s="63"/>
      <c r="X47" s="63"/>
      <c r="Y47" s="63"/>
      <c r="Z47" s="80"/>
      <c r="AD47" s="67"/>
    </row>
    <row r="48" spans="1:30" s="66" customFormat="1" ht="12" customHeight="1" x14ac:dyDescent="0.15">
      <c r="A48" s="126"/>
      <c r="B48" s="63"/>
      <c r="C48" s="500" t="s">
        <v>620</v>
      </c>
      <c r="D48" s="63"/>
      <c r="E48" s="63"/>
      <c r="F48" s="63"/>
      <c r="G48" s="63"/>
      <c r="H48" s="127" t="s">
        <v>226</v>
      </c>
      <c r="I48" s="63"/>
      <c r="J48" s="63"/>
      <c r="K48" s="63"/>
      <c r="L48" s="63"/>
      <c r="M48" s="63"/>
      <c r="N48" s="63"/>
      <c r="O48" s="63"/>
      <c r="P48" s="63"/>
      <c r="Q48" s="63"/>
      <c r="R48" s="63"/>
      <c r="S48" s="63"/>
      <c r="T48" s="63"/>
      <c r="U48" s="63"/>
      <c r="V48" s="63"/>
      <c r="W48" s="63"/>
      <c r="X48" s="63"/>
      <c r="Y48" s="63"/>
      <c r="Z48" s="80"/>
      <c r="AD48" s="67"/>
    </row>
    <row r="49" spans="1:33" s="66" customFormat="1" ht="12" customHeight="1" x14ac:dyDescent="0.15">
      <c r="A49" s="126"/>
      <c r="B49" s="63"/>
      <c r="C49" s="501" t="s">
        <v>622</v>
      </c>
      <c r="D49" s="63"/>
      <c r="E49" s="63"/>
      <c r="F49" s="63"/>
      <c r="G49" s="63"/>
      <c r="H49" s="127" t="s">
        <v>227</v>
      </c>
      <c r="I49" s="63"/>
      <c r="J49" s="63"/>
      <c r="K49" s="63"/>
      <c r="L49" s="63"/>
      <c r="M49" s="63"/>
      <c r="N49" s="63"/>
      <c r="O49" s="63"/>
      <c r="P49" s="63"/>
      <c r="Q49" s="63"/>
      <c r="R49" s="63"/>
      <c r="S49" s="63"/>
      <c r="T49" s="63"/>
      <c r="U49" s="63"/>
      <c r="V49" s="63"/>
      <c r="W49" s="63"/>
      <c r="X49" s="63"/>
      <c r="Y49" s="63"/>
      <c r="Z49" s="80"/>
      <c r="AD49" s="67"/>
    </row>
    <row r="50" spans="1:33" s="66" customFormat="1" ht="12" customHeight="1" x14ac:dyDescent="0.15">
      <c r="A50" s="126"/>
      <c r="B50" s="63"/>
      <c r="C50" s="501" t="s">
        <v>623</v>
      </c>
      <c r="D50" s="63"/>
      <c r="E50" s="63"/>
      <c r="F50" s="63"/>
      <c r="G50" s="63"/>
      <c r="H50" s="63"/>
      <c r="I50" s="63"/>
      <c r="J50" s="63"/>
      <c r="K50" s="63"/>
      <c r="L50" s="63"/>
      <c r="M50" s="63"/>
      <c r="N50" s="63"/>
      <c r="O50" s="63"/>
      <c r="P50" s="63"/>
      <c r="Q50" s="63"/>
      <c r="R50" s="63"/>
      <c r="S50" s="63"/>
      <c r="T50" s="63"/>
      <c r="U50" s="63"/>
      <c r="V50" s="63"/>
      <c r="W50" s="63"/>
      <c r="X50" s="63"/>
      <c r="Y50" s="63"/>
      <c r="Z50" s="80"/>
      <c r="AD50" s="67"/>
    </row>
    <row r="51" spans="1:33" s="66" customFormat="1" ht="12" customHeight="1" x14ac:dyDescent="0.15">
      <c r="A51" s="126"/>
      <c r="B51" s="63"/>
      <c r="C51" s="501" t="s">
        <v>624</v>
      </c>
      <c r="D51" s="63"/>
      <c r="E51" s="63"/>
      <c r="F51" s="63"/>
      <c r="G51" s="63"/>
      <c r="H51" s="63"/>
      <c r="I51" s="63"/>
      <c r="J51" s="63"/>
      <c r="K51" s="63"/>
      <c r="L51" s="63"/>
      <c r="M51" s="63"/>
      <c r="N51" s="63"/>
      <c r="O51" s="63"/>
      <c r="P51" s="63"/>
      <c r="Q51" s="63"/>
      <c r="R51" s="63"/>
      <c r="S51" s="63"/>
      <c r="T51" s="63"/>
      <c r="U51" s="63"/>
      <c r="V51" s="63"/>
      <c r="W51" s="63"/>
      <c r="X51" s="63"/>
      <c r="Y51" s="63"/>
      <c r="Z51" s="80"/>
      <c r="AD51" s="67"/>
    </row>
    <row r="52" spans="1:33" s="66" customFormat="1" ht="12" customHeight="1" x14ac:dyDescent="0.15">
      <c r="A52" s="126"/>
      <c r="B52" s="63"/>
      <c r="C52" s="501" t="s">
        <v>625</v>
      </c>
      <c r="D52" s="63"/>
      <c r="E52" s="63"/>
      <c r="F52" s="63"/>
      <c r="G52" s="63"/>
      <c r="H52" s="63"/>
      <c r="I52" s="63"/>
      <c r="J52" s="63"/>
      <c r="K52" s="63"/>
      <c r="L52" s="63"/>
      <c r="M52" s="63"/>
      <c r="N52" s="63"/>
      <c r="O52" s="63"/>
      <c r="P52" s="63"/>
      <c r="Q52" s="63"/>
      <c r="R52" s="63"/>
      <c r="S52" s="63"/>
      <c r="T52" s="63"/>
      <c r="U52" s="63"/>
      <c r="V52" s="63"/>
      <c r="W52" s="63"/>
      <c r="X52" s="63"/>
      <c r="Y52" s="63"/>
      <c r="Z52" s="80"/>
      <c r="AD52" s="67"/>
    </row>
    <row r="53" spans="1:33" s="66" customFormat="1" ht="12" customHeight="1" x14ac:dyDescent="0.15">
      <c r="A53" s="126"/>
      <c r="B53" s="63"/>
      <c r="C53" s="501" t="s">
        <v>621</v>
      </c>
      <c r="D53" s="63"/>
      <c r="E53" s="63"/>
      <c r="F53" s="63"/>
      <c r="G53" s="63"/>
      <c r="H53" s="63"/>
      <c r="I53" s="63"/>
      <c r="J53" s="63"/>
      <c r="K53" s="63"/>
      <c r="L53" s="63"/>
      <c r="M53" s="63"/>
      <c r="N53" s="63"/>
      <c r="O53" s="63"/>
      <c r="P53" s="63"/>
      <c r="Q53" s="63"/>
      <c r="R53" s="63"/>
      <c r="S53" s="63"/>
      <c r="T53" s="63"/>
      <c r="U53" s="63"/>
      <c r="V53" s="63"/>
      <c r="W53" s="63"/>
      <c r="X53" s="63"/>
      <c r="Y53" s="63"/>
      <c r="Z53" s="80"/>
      <c r="AD53" s="67"/>
    </row>
    <row r="54" spans="1:33" s="66" customFormat="1" ht="12" customHeight="1" x14ac:dyDescent="0.15">
      <c r="A54" s="126"/>
      <c r="B54" s="63"/>
      <c r="C54" s="501" t="s">
        <v>626</v>
      </c>
      <c r="D54" s="63"/>
      <c r="E54" s="63"/>
      <c r="F54" s="63"/>
      <c r="G54" s="63"/>
      <c r="H54" s="63"/>
      <c r="I54" s="63"/>
      <c r="J54" s="63"/>
      <c r="K54" s="63"/>
      <c r="L54" s="63"/>
      <c r="M54" s="63"/>
      <c r="N54" s="63"/>
      <c r="O54" s="63"/>
      <c r="P54" s="63"/>
      <c r="Q54" s="63"/>
      <c r="R54" s="63"/>
      <c r="S54" s="63"/>
      <c r="T54" s="63"/>
      <c r="U54" s="63"/>
      <c r="V54" s="63"/>
      <c r="W54" s="63"/>
      <c r="X54" s="63"/>
      <c r="Y54" s="63"/>
      <c r="Z54" s="80"/>
      <c r="AD54" s="67"/>
    </row>
    <row r="55" spans="1:33" s="66" customFormat="1" ht="12" customHeight="1" x14ac:dyDescent="0.15">
      <c r="A55" s="126"/>
      <c r="B55" s="63"/>
      <c r="C55" s="501" t="s">
        <v>627</v>
      </c>
      <c r="D55" s="63"/>
      <c r="E55" s="63"/>
      <c r="F55" s="63"/>
      <c r="G55" s="63"/>
      <c r="H55" s="63"/>
      <c r="I55" s="63"/>
      <c r="J55" s="63"/>
      <c r="K55" s="63"/>
      <c r="L55" s="63"/>
      <c r="M55" s="63"/>
      <c r="N55" s="63"/>
      <c r="O55" s="63"/>
      <c r="P55" s="63"/>
      <c r="Q55" s="63"/>
      <c r="R55" s="63"/>
      <c r="S55" s="63"/>
      <c r="T55" s="63"/>
      <c r="U55" s="63"/>
      <c r="V55" s="63"/>
      <c r="W55" s="63"/>
      <c r="X55" s="63"/>
      <c r="Y55" s="63"/>
      <c r="Z55" s="80"/>
      <c r="AD55" s="67"/>
    </row>
    <row r="56" spans="1:33" s="63" customFormat="1" ht="12" customHeight="1" x14ac:dyDescent="0.15">
      <c r="A56" s="126"/>
      <c r="C56" s="501" t="s">
        <v>628</v>
      </c>
      <c r="Z56" s="80"/>
      <c r="AA56" s="66"/>
      <c r="AB56" s="66"/>
      <c r="AC56" s="66"/>
      <c r="AD56" s="67"/>
      <c r="AE56" s="66"/>
      <c r="AF56" s="66"/>
      <c r="AG56" s="66"/>
    </row>
    <row r="57" spans="1:33" s="63" customFormat="1" ht="12" customHeight="1" x14ac:dyDescent="0.15">
      <c r="A57" s="126"/>
      <c r="C57" s="501" t="s">
        <v>629</v>
      </c>
      <c r="Z57" s="80"/>
      <c r="AA57" s="66"/>
      <c r="AB57" s="66"/>
      <c r="AC57" s="66"/>
      <c r="AD57" s="67"/>
      <c r="AE57" s="66"/>
      <c r="AF57" s="66"/>
      <c r="AG57" s="66"/>
    </row>
    <row r="58" spans="1:33" s="63" customFormat="1" ht="12" customHeight="1" x14ac:dyDescent="0.15">
      <c r="A58" s="126"/>
      <c r="C58" s="501" t="s">
        <v>630</v>
      </c>
      <c r="Z58" s="80"/>
      <c r="AA58" s="66"/>
      <c r="AB58" s="66"/>
      <c r="AC58" s="66"/>
      <c r="AD58" s="67"/>
      <c r="AE58" s="66"/>
      <c r="AF58" s="66"/>
      <c r="AG58" s="66"/>
    </row>
    <row r="59" spans="1:33" s="63" customFormat="1" ht="12" customHeight="1" x14ac:dyDescent="0.15">
      <c r="A59" s="126"/>
      <c r="C59" s="501" t="s">
        <v>631</v>
      </c>
      <c r="Z59" s="80"/>
      <c r="AA59" s="66"/>
      <c r="AB59" s="66"/>
      <c r="AC59" s="66"/>
      <c r="AD59" s="67"/>
      <c r="AE59" s="66"/>
      <c r="AF59" s="66"/>
      <c r="AG59" s="66"/>
    </row>
    <row r="60" spans="1:33" s="63" customFormat="1" ht="12" customHeight="1" x14ac:dyDescent="0.15">
      <c r="A60" s="126"/>
      <c r="C60" s="501" t="s">
        <v>632</v>
      </c>
      <c r="Z60" s="80"/>
      <c r="AA60" s="66"/>
      <c r="AB60" s="66"/>
      <c r="AC60" s="66"/>
      <c r="AD60" s="67"/>
      <c r="AE60" s="66"/>
      <c r="AF60" s="66"/>
      <c r="AG60" s="66"/>
    </row>
    <row r="61" spans="1:33" s="63" customFormat="1" ht="12" customHeight="1" x14ac:dyDescent="0.15">
      <c r="A61" s="126"/>
      <c r="Z61" s="80"/>
      <c r="AA61" s="66"/>
      <c r="AB61" s="66"/>
      <c r="AC61" s="66"/>
      <c r="AD61" s="67"/>
      <c r="AE61" s="66"/>
      <c r="AF61" s="66"/>
      <c r="AG61" s="66"/>
    </row>
    <row r="62" spans="1:33" s="63" customFormat="1" ht="12" customHeight="1" x14ac:dyDescent="0.15">
      <c r="A62" s="126"/>
      <c r="Z62" s="80"/>
      <c r="AA62" s="66"/>
      <c r="AB62" s="66"/>
      <c r="AC62" s="66"/>
      <c r="AD62" s="67"/>
      <c r="AE62" s="66"/>
      <c r="AF62" s="66"/>
      <c r="AG62" s="66"/>
    </row>
    <row r="63" spans="1:33" s="63" customFormat="1" ht="12" customHeight="1" x14ac:dyDescent="0.15">
      <c r="A63" s="126"/>
      <c r="Z63" s="80"/>
      <c r="AA63" s="66"/>
      <c r="AB63" s="66"/>
      <c r="AC63" s="66"/>
      <c r="AD63" s="67"/>
      <c r="AE63" s="66"/>
      <c r="AF63" s="66"/>
      <c r="AG63" s="66"/>
    </row>
    <row r="64" spans="1:33" s="63" customFormat="1" ht="12" customHeight="1" x14ac:dyDescent="0.15">
      <c r="A64" s="126"/>
      <c r="Z64" s="80"/>
      <c r="AA64" s="66"/>
      <c r="AB64" s="66"/>
      <c r="AC64" s="66"/>
      <c r="AD64" s="67"/>
      <c r="AE64" s="66"/>
      <c r="AF64" s="66"/>
      <c r="AG64" s="66"/>
    </row>
    <row r="65" spans="1:33" s="63" customFormat="1" ht="12" customHeight="1" x14ac:dyDescent="0.15">
      <c r="A65" s="126"/>
      <c r="Z65" s="80"/>
      <c r="AA65" s="66"/>
      <c r="AB65" s="66"/>
      <c r="AC65" s="66"/>
      <c r="AD65" s="67"/>
      <c r="AE65" s="66"/>
      <c r="AF65" s="66"/>
      <c r="AG65" s="66"/>
    </row>
    <row r="66" spans="1:33" s="63" customFormat="1" ht="12" customHeight="1" x14ac:dyDescent="0.15">
      <c r="A66" s="126"/>
      <c r="Z66" s="80"/>
      <c r="AA66" s="66"/>
      <c r="AB66" s="66"/>
      <c r="AC66" s="66"/>
      <c r="AD66" s="67"/>
      <c r="AE66" s="66"/>
      <c r="AF66" s="66"/>
      <c r="AG66" s="66"/>
    </row>
    <row r="67" spans="1:33" s="63" customFormat="1" ht="12" customHeight="1" x14ac:dyDescent="0.15">
      <c r="A67" s="126"/>
      <c r="Z67" s="80"/>
      <c r="AA67" s="66"/>
      <c r="AB67" s="66"/>
      <c r="AC67" s="66"/>
      <c r="AD67" s="67"/>
      <c r="AE67" s="66"/>
      <c r="AF67" s="66"/>
      <c r="AG67" s="66"/>
    </row>
    <row r="68" spans="1:33" s="63" customFormat="1" ht="12" customHeight="1" x14ac:dyDescent="0.15">
      <c r="A68" s="126"/>
      <c r="Z68" s="80"/>
      <c r="AA68" s="66"/>
      <c r="AB68" s="66"/>
      <c r="AC68" s="66"/>
      <c r="AD68" s="67"/>
      <c r="AE68" s="66"/>
      <c r="AF68" s="66"/>
      <c r="AG68" s="66"/>
    </row>
    <row r="69" spans="1:33" s="63" customFormat="1" ht="12" customHeight="1" x14ac:dyDescent="0.15">
      <c r="A69" s="126"/>
      <c r="Z69" s="80"/>
      <c r="AA69" s="66"/>
      <c r="AB69" s="66"/>
      <c r="AC69" s="66"/>
      <c r="AD69" s="67"/>
      <c r="AE69" s="66"/>
      <c r="AF69" s="66"/>
      <c r="AG69" s="66"/>
    </row>
    <row r="70" spans="1:33" s="63" customFormat="1" ht="12" customHeight="1" x14ac:dyDescent="0.15">
      <c r="A70" s="126"/>
      <c r="Z70" s="80"/>
      <c r="AA70" s="66"/>
      <c r="AB70" s="66"/>
      <c r="AC70" s="66"/>
      <c r="AD70" s="67"/>
      <c r="AE70" s="66"/>
      <c r="AF70" s="66"/>
      <c r="AG70" s="66"/>
    </row>
    <row r="71" spans="1:33" s="63" customFormat="1" ht="12" customHeight="1" x14ac:dyDescent="0.15">
      <c r="A71" s="126"/>
      <c r="Z71" s="80"/>
      <c r="AA71" s="66"/>
      <c r="AB71" s="66"/>
      <c r="AC71" s="66"/>
      <c r="AD71" s="67"/>
      <c r="AE71" s="66"/>
      <c r="AF71" s="66"/>
      <c r="AG71" s="66"/>
    </row>
    <row r="72" spans="1:33" s="63" customFormat="1" ht="12" customHeight="1" x14ac:dyDescent="0.15">
      <c r="A72" s="126"/>
      <c r="Z72" s="80"/>
      <c r="AA72" s="66"/>
      <c r="AB72" s="66"/>
      <c r="AC72" s="66"/>
      <c r="AD72" s="67"/>
      <c r="AE72" s="66"/>
      <c r="AF72" s="66"/>
      <c r="AG72" s="66"/>
    </row>
    <row r="73" spans="1:33" s="63" customFormat="1" ht="12" customHeight="1" x14ac:dyDescent="0.15">
      <c r="A73" s="126"/>
      <c r="Z73" s="80"/>
      <c r="AA73" s="66"/>
      <c r="AB73" s="66"/>
      <c r="AC73" s="66"/>
      <c r="AD73" s="67"/>
      <c r="AE73" s="66"/>
      <c r="AF73" s="66"/>
      <c r="AG73" s="66"/>
    </row>
    <row r="74" spans="1:33" s="63" customFormat="1" ht="12" customHeight="1" x14ac:dyDescent="0.15">
      <c r="A74" s="126"/>
      <c r="Z74" s="80"/>
      <c r="AA74" s="66"/>
      <c r="AB74" s="66"/>
      <c r="AC74" s="66"/>
      <c r="AD74" s="67"/>
      <c r="AE74" s="66"/>
      <c r="AF74" s="66"/>
      <c r="AG74" s="66"/>
    </row>
    <row r="75" spans="1:33" s="63" customFormat="1" ht="12" customHeight="1" x14ac:dyDescent="0.15">
      <c r="A75" s="126"/>
      <c r="Z75" s="80"/>
      <c r="AA75" s="66"/>
      <c r="AB75" s="66"/>
      <c r="AC75" s="66"/>
      <c r="AD75" s="67"/>
      <c r="AE75" s="66"/>
      <c r="AF75" s="66"/>
      <c r="AG75" s="66"/>
    </row>
    <row r="76" spans="1:33" s="63" customFormat="1" ht="12" customHeight="1" x14ac:dyDescent="0.15">
      <c r="A76" s="126"/>
      <c r="Z76" s="80"/>
      <c r="AA76" s="66"/>
      <c r="AB76" s="66"/>
      <c r="AC76" s="66"/>
      <c r="AD76" s="67"/>
      <c r="AE76" s="66"/>
      <c r="AF76" s="66"/>
      <c r="AG76" s="66"/>
    </row>
    <row r="77" spans="1:33" s="63" customFormat="1" ht="12" customHeight="1" x14ac:dyDescent="0.15">
      <c r="A77" s="126"/>
      <c r="Z77" s="80"/>
      <c r="AA77" s="66"/>
      <c r="AB77" s="66"/>
      <c r="AC77" s="66"/>
      <c r="AD77" s="67"/>
      <c r="AE77" s="66"/>
      <c r="AF77" s="66"/>
      <c r="AG77" s="66"/>
    </row>
    <row r="78" spans="1:33" s="63" customFormat="1" ht="12" customHeight="1" x14ac:dyDescent="0.15">
      <c r="A78" s="126"/>
      <c r="Z78" s="80"/>
      <c r="AA78" s="66"/>
      <c r="AB78" s="66"/>
      <c r="AC78" s="66"/>
      <c r="AD78" s="67"/>
      <c r="AE78" s="66"/>
      <c r="AF78" s="66"/>
      <c r="AG78" s="66"/>
    </row>
    <row r="79" spans="1:33" s="63" customFormat="1" ht="12" customHeight="1" x14ac:dyDescent="0.15">
      <c r="A79" s="126"/>
      <c r="Z79" s="80"/>
      <c r="AA79" s="66"/>
      <c r="AB79" s="66"/>
      <c r="AC79" s="66"/>
      <c r="AD79" s="67"/>
      <c r="AE79" s="66"/>
      <c r="AF79" s="66"/>
      <c r="AG79" s="66"/>
    </row>
    <row r="80" spans="1:33" s="63" customFormat="1" ht="12" customHeight="1" x14ac:dyDescent="0.15">
      <c r="A80" s="126"/>
      <c r="Z80" s="80"/>
      <c r="AA80" s="66"/>
      <c r="AB80" s="66"/>
      <c r="AC80" s="66"/>
      <c r="AD80" s="67"/>
      <c r="AE80" s="66"/>
      <c r="AF80" s="66"/>
      <c r="AG80" s="66"/>
    </row>
    <row r="81" spans="1:33" s="63" customFormat="1" ht="12" customHeight="1" x14ac:dyDescent="0.15">
      <c r="A81" s="126"/>
      <c r="Z81" s="80"/>
      <c r="AA81" s="66"/>
      <c r="AB81" s="66"/>
      <c r="AC81" s="66"/>
      <c r="AD81" s="67"/>
      <c r="AE81" s="66"/>
      <c r="AF81" s="66"/>
      <c r="AG81" s="66"/>
    </row>
    <row r="82" spans="1:33" s="63" customFormat="1" ht="12" customHeight="1" x14ac:dyDescent="0.15">
      <c r="A82" s="126"/>
      <c r="Z82" s="80"/>
      <c r="AA82" s="66"/>
      <c r="AB82" s="66"/>
      <c r="AC82" s="66"/>
      <c r="AD82" s="67"/>
      <c r="AE82" s="66"/>
      <c r="AF82" s="66"/>
      <c r="AG82" s="66"/>
    </row>
    <row r="83" spans="1:33" s="63" customFormat="1" ht="12" customHeight="1" x14ac:dyDescent="0.15">
      <c r="A83" s="126"/>
      <c r="Z83" s="80"/>
      <c r="AA83" s="66"/>
      <c r="AB83" s="66"/>
      <c r="AC83" s="66"/>
      <c r="AD83" s="67"/>
      <c r="AE83" s="66"/>
      <c r="AF83" s="66"/>
      <c r="AG83" s="66"/>
    </row>
    <row r="84" spans="1:33" s="63" customFormat="1" ht="12" customHeight="1" x14ac:dyDescent="0.15">
      <c r="A84" s="126"/>
      <c r="Z84" s="80"/>
      <c r="AA84" s="66"/>
      <c r="AB84" s="66"/>
      <c r="AC84" s="66"/>
      <c r="AD84" s="67"/>
      <c r="AE84" s="66"/>
      <c r="AF84" s="66"/>
      <c r="AG84" s="66"/>
    </row>
    <row r="85" spans="1:33" s="63" customFormat="1" ht="12" customHeight="1" x14ac:dyDescent="0.15">
      <c r="A85" s="126"/>
      <c r="Z85" s="80"/>
      <c r="AA85" s="66"/>
      <c r="AB85" s="66"/>
      <c r="AC85" s="66"/>
      <c r="AD85" s="67"/>
      <c r="AE85" s="66"/>
      <c r="AF85" s="66"/>
      <c r="AG85" s="66"/>
    </row>
    <row r="86" spans="1:33" s="65" customFormat="1" ht="20.100000000000001" customHeight="1" x14ac:dyDescent="0.15">
      <c r="A86" s="128"/>
      <c r="B86" s="63"/>
      <c r="C86" s="63"/>
      <c r="D86" s="63"/>
      <c r="E86" s="63"/>
      <c r="F86" s="63"/>
      <c r="G86" s="63"/>
      <c r="H86" s="63"/>
      <c r="I86" s="63"/>
      <c r="J86" s="63"/>
      <c r="K86" s="63"/>
      <c r="L86" s="63"/>
      <c r="M86" s="63"/>
      <c r="N86" s="63"/>
      <c r="O86" s="63"/>
      <c r="P86" s="63"/>
      <c r="Q86" s="63"/>
      <c r="R86" s="63"/>
      <c r="S86" s="63"/>
      <c r="T86" s="63"/>
      <c r="U86" s="63"/>
      <c r="V86" s="63"/>
      <c r="W86" s="63"/>
      <c r="X86" s="63"/>
      <c r="Y86" s="129"/>
      <c r="Z86" s="64"/>
      <c r="AB86" s="66"/>
      <c r="AD86" s="67"/>
    </row>
  </sheetData>
  <dataConsolidate link="1"/>
  <mergeCells count="50">
    <mergeCell ref="K37:M37"/>
    <mergeCell ref="N37:V37"/>
    <mergeCell ref="H40:Y40"/>
    <mergeCell ref="H41:Y41"/>
    <mergeCell ref="H42:Y42"/>
    <mergeCell ref="B35:D35"/>
    <mergeCell ref="B30:Y30"/>
    <mergeCell ref="B31:Y31"/>
    <mergeCell ref="B32:Y32"/>
    <mergeCell ref="K35:M35"/>
    <mergeCell ref="N35:X35"/>
    <mergeCell ref="B29:Y29"/>
    <mergeCell ref="C20:R20"/>
    <mergeCell ref="S20:X20"/>
    <mergeCell ref="B21:G22"/>
    <mergeCell ref="H21:Y21"/>
    <mergeCell ref="S22:X22"/>
    <mergeCell ref="B25:Y25"/>
    <mergeCell ref="B26:O26"/>
    <mergeCell ref="P26:X26"/>
    <mergeCell ref="B27:S27"/>
    <mergeCell ref="T27:X27"/>
    <mergeCell ref="B28:Y28"/>
    <mergeCell ref="B17:R17"/>
    <mergeCell ref="S17:X17"/>
    <mergeCell ref="B18:R18"/>
    <mergeCell ref="S18:X18"/>
    <mergeCell ref="C19:R19"/>
    <mergeCell ref="S19:X19"/>
    <mergeCell ref="C14:R14"/>
    <mergeCell ref="S14:X14"/>
    <mergeCell ref="N4:P4"/>
    <mergeCell ref="Q4:Y4"/>
    <mergeCell ref="A6:Y6"/>
    <mergeCell ref="B9:L9"/>
    <mergeCell ref="M9:Y9"/>
    <mergeCell ref="B10:L10"/>
    <mergeCell ref="M10:R10"/>
    <mergeCell ref="T10:Y10"/>
    <mergeCell ref="B11:R11"/>
    <mergeCell ref="S11:X11"/>
    <mergeCell ref="S12:X12"/>
    <mergeCell ref="C13:R13"/>
    <mergeCell ref="S13:X13"/>
    <mergeCell ref="N1:P1"/>
    <mergeCell ref="Q1:Y1"/>
    <mergeCell ref="N2:P2"/>
    <mergeCell ref="Q2:Y2"/>
    <mergeCell ref="N3:P3"/>
    <mergeCell ref="Q3:Y3"/>
  </mergeCells>
  <phoneticPr fontId="6"/>
  <dataValidations count="3">
    <dataValidation type="list" allowBlank="1" showInputMessage="1" showErrorMessage="1" sqref="M9:Y9">
      <formula1>$H$43:$H$48</formula1>
    </dataValidation>
    <dataValidation type="list" allowBlank="1" showInputMessage="1" showErrorMessage="1" sqref="H21:Y21">
      <formula1>$H$40:$H$43</formula1>
    </dataValidation>
    <dataValidation type="list" allowBlank="1" showInputMessage="1" showErrorMessage="1" sqref="M10:R10 T10:Y10">
      <formula1>$C$39:$C$61</formula1>
    </dataValidation>
  </dataValidations>
  <pageMargins left="1.1417322834645669" right="0.74803149606299213" top="0.78740157480314965" bottom="0.39370078740157483" header="0.51181102362204722" footer="0.51181102362204722"/>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49"/>
  <sheetViews>
    <sheetView showZeros="0" topLeftCell="A10" workbookViewId="0">
      <selection activeCell="G40" sqref="G40"/>
    </sheetView>
  </sheetViews>
  <sheetFormatPr defaultRowHeight="15.75" x14ac:dyDescent="0.15"/>
  <cols>
    <col min="1" max="1" width="8.625" style="17" customWidth="1"/>
    <col min="2" max="2" width="9" style="17" hidden="1" customWidth="1"/>
    <col min="3" max="3" width="10.625" style="21" customWidth="1"/>
    <col min="4" max="5" width="12.625" style="17" customWidth="1"/>
    <col min="6" max="6" width="12.625" style="241" customWidth="1"/>
    <col min="7" max="9" width="10.625" style="17" customWidth="1"/>
    <col min="10" max="10" width="12.625" style="17" hidden="1" customWidth="1"/>
    <col min="11" max="11" width="0.875" style="17" hidden="1" customWidth="1"/>
    <col min="12" max="13" width="11.375" style="17" customWidth="1"/>
    <col min="14" max="16384" width="9" style="17"/>
  </cols>
  <sheetData>
    <row r="1" spans="1:13" ht="35.1" customHeight="1" x14ac:dyDescent="0.15">
      <c r="A1" s="179" t="s">
        <v>234</v>
      </c>
      <c r="B1" s="26"/>
      <c r="C1" s="18"/>
      <c r="D1" s="236" t="s">
        <v>235</v>
      </c>
      <c r="E1" s="236"/>
      <c r="F1" s="244"/>
      <c r="G1" s="236"/>
      <c r="H1" s="236"/>
    </row>
    <row r="2" spans="1:13" ht="20.100000000000001" customHeight="1" x14ac:dyDescent="0.15">
      <c r="A2" s="19" t="s">
        <v>107</v>
      </c>
      <c r="B2" s="19"/>
      <c r="C2" s="765">
        <f>'⑪★別紙様式３　実績報告書 '!N35</f>
        <v>0</v>
      </c>
      <c r="D2" s="766"/>
      <c r="E2" s="766"/>
      <c r="F2" s="767"/>
      <c r="G2" s="246"/>
      <c r="H2" s="237"/>
      <c r="I2" s="237"/>
      <c r="J2" s="20"/>
      <c r="K2" s="20"/>
    </row>
    <row r="3" spans="1:13" ht="7.5" customHeight="1" x14ac:dyDescent="0.15">
      <c r="I3" s="20"/>
      <c r="J3" s="20"/>
      <c r="K3" s="20"/>
    </row>
    <row r="4" spans="1:13" ht="20.100000000000001" customHeight="1" x14ac:dyDescent="0.15">
      <c r="A4" s="19" t="s">
        <v>108</v>
      </c>
      <c r="B4" s="19"/>
      <c r="C4" s="768" t="s">
        <v>641</v>
      </c>
      <c r="D4" s="769"/>
      <c r="E4" s="171"/>
      <c r="I4" s="28" t="s">
        <v>118</v>
      </c>
      <c r="J4" s="20"/>
      <c r="K4" s="20"/>
    </row>
    <row r="5" spans="1:13" ht="7.5" customHeight="1" x14ac:dyDescent="0.15">
      <c r="I5" s="20"/>
      <c r="J5" s="20"/>
      <c r="K5" s="20"/>
    </row>
    <row r="6" spans="1:13" ht="90" customHeight="1" x14ac:dyDescent="0.15">
      <c r="A6" s="262" t="s">
        <v>337</v>
      </c>
      <c r="B6" s="247"/>
      <c r="C6" s="248" t="s">
        <v>336</v>
      </c>
      <c r="D6" s="32" t="s">
        <v>110</v>
      </c>
      <c r="E6" s="33" t="s">
        <v>111</v>
      </c>
      <c r="F6" s="249" t="s">
        <v>112</v>
      </c>
      <c r="G6" s="193" t="s">
        <v>242</v>
      </c>
      <c r="H6" s="34" t="s">
        <v>116</v>
      </c>
      <c r="I6" s="35" t="s">
        <v>117</v>
      </c>
    </row>
    <row r="7" spans="1:13" ht="18" customHeight="1" x14ac:dyDescent="0.15">
      <c r="A7" s="322"/>
      <c r="B7" s="229"/>
      <c r="C7" s="323"/>
      <c r="D7" s="323"/>
      <c r="E7" s="323"/>
      <c r="F7" s="323"/>
      <c r="G7" s="324"/>
      <c r="H7" s="324"/>
      <c r="I7" s="324"/>
      <c r="J7" s="27" t="str">
        <f>IF(COUNTIF(①総括表!$C:$C,$C$1)&gt;=ROW(O1),INDEX(①総括表!I:I,LARGE(INDEX((①総括表!$C$15:$C$528=$C$1)*ROW(①総括表!$C$15:$C$528),),COUNTIF(①総括表!$C:$C,$C$1)-ROW(O1)+1)),"")</f>
        <v/>
      </c>
      <c r="K7" s="27" t="str">
        <f>IF(COUNTIF(①総括表!$C:$C,$C$1)&gt;=ROW(O1),INDEX(①総括表!I:I,LARGE(INDEX((①総括表!$C$15:$C$528=$C$1)*ROW(①総括表!$C$15:$C$528),),COUNTIF(①総括表!$C:$C,$C$1)-ROW(O1)+1)),"")</f>
        <v/>
      </c>
      <c r="L7" s="24"/>
      <c r="M7" s="24"/>
    </row>
    <row r="8" spans="1:13" ht="18" customHeight="1" x14ac:dyDescent="0.15">
      <c r="A8" s="322"/>
      <c r="B8" s="229"/>
      <c r="C8" s="323"/>
      <c r="D8" s="323"/>
      <c r="E8" s="323"/>
      <c r="F8" s="323"/>
      <c r="G8" s="324"/>
      <c r="H8" s="324"/>
      <c r="I8" s="324"/>
      <c r="J8" s="27" t="str">
        <f>IF(COUNTIF(①総括表!$C:$C,$C$1)&gt;=ROW(O2),INDEX(①総括表!I:I,LARGE(INDEX((①総括表!$C$15:$C$528=$C$1)*ROW(①総括表!$C$15:$C$528),),COUNTIF(①総括表!$C:$C,$C$1)-ROW(O2)+1)),"")</f>
        <v/>
      </c>
      <c r="K8" s="27" t="str">
        <f>IF(COUNTIF(①総括表!$C:$C,$C$1)&gt;=ROW(O2),INDEX(①総括表!I:I,LARGE(INDEX((①総括表!$C$15:$C$528=$C$1)*ROW(①総括表!$C$15:$C$528),),COUNTIF(①総括表!$C:$C,$C$1)-ROW(O2)+1)),"")</f>
        <v/>
      </c>
      <c r="L8" s="24"/>
    </row>
    <row r="9" spans="1:13" ht="18" customHeight="1" x14ac:dyDescent="0.15">
      <c r="A9" s="322"/>
      <c r="B9" s="229"/>
      <c r="C9" s="323"/>
      <c r="D9" s="323"/>
      <c r="E9" s="323"/>
      <c r="F9" s="323"/>
      <c r="G9" s="324"/>
      <c r="H9" s="324"/>
      <c r="I9" s="324"/>
      <c r="J9" s="27" t="str">
        <f>IF(COUNTIF(①総括表!$C:$C,$C$1)&gt;=ROW(O3),INDEX(①総括表!I:I,LARGE(INDEX((①総括表!$C$15:$C$528=$C$1)*ROW(①総括表!$C$15:$C$528),),COUNTIF(①総括表!$C:$C,$C$1)-ROW(O3)+1)),"")</f>
        <v/>
      </c>
      <c r="K9" s="27" t="str">
        <f>IF(COUNTIF(①総括表!$C:$C,$C$1)&gt;=ROW(O3),INDEX(①総括表!I:I,LARGE(INDEX((①総括表!$C$15:$C$528=$C$1)*ROW(①総括表!$C$15:$C$528),),COUNTIF(①総括表!$C:$C,$C$1)-ROW(O3)+1)),"")</f>
        <v/>
      </c>
      <c r="L9" s="24"/>
    </row>
    <row r="10" spans="1:13" ht="18" customHeight="1" x14ac:dyDescent="0.15">
      <c r="A10" s="322"/>
      <c r="B10" s="229"/>
      <c r="C10" s="323"/>
      <c r="D10" s="323"/>
      <c r="E10" s="323"/>
      <c r="F10" s="323"/>
      <c r="G10" s="324"/>
      <c r="H10" s="324"/>
      <c r="I10" s="324"/>
      <c r="J10" s="27" t="str">
        <f>IF(COUNTIF(①総括表!$C:$C,$C$1)&gt;=ROW(O4),INDEX(①総括表!I:I,LARGE(INDEX((①総括表!$C$15:$C$528=$C$1)*ROW(①総括表!$C$15:$C$528),),COUNTIF(①総括表!$C:$C,$C$1)-ROW(O4)+1)),"")</f>
        <v/>
      </c>
      <c r="K10" s="27" t="str">
        <f>IF(COUNTIF(①総括表!$C:$C,$C$1)&gt;=ROW(O4),INDEX(①総括表!I:I,LARGE(INDEX((①総括表!$C$15:$C$528=$C$1)*ROW(①総括表!$C$15:$C$528),),COUNTIF(①総括表!$C:$C,$C$1)-ROW(O4)+1)),"")</f>
        <v/>
      </c>
      <c r="L10" s="24"/>
    </row>
    <row r="11" spans="1:13" ht="18" customHeight="1" x14ac:dyDescent="0.15">
      <c r="A11" s="322"/>
      <c r="B11" s="229"/>
      <c r="C11" s="323"/>
      <c r="D11" s="323"/>
      <c r="E11" s="323"/>
      <c r="F11" s="323"/>
      <c r="G11" s="324"/>
      <c r="H11" s="324"/>
      <c r="I11" s="324"/>
      <c r="J11" s="27" t="str">
        <f>IF(COUNTIF(①総括表!$C:$C,$C$1)&gt;=ROW(O5),INDEX(①総括表!I:I,LARGE(INDEX((①総括表!$C$15:$C$528=$C$1)*ROW(①総括表!$C$15:$C$528),),COUNTIF(①総括表!$C:$C,$C$1)-ROW(O5)+1)),"")</f>
        <v/>
      </c>
      <c r="K11" s="27" t="str">
        <f>IF(COUNTIF(①総括表!$C:$C,$C$1)&gt;=ROW(O5),INDEX(①総括表!I:I,LARGE(INDEX((①総括表!$C$15:$C$528=$C$1)*ROW(①総括表!$C$15:$C$528),),COUNTIF(①総括表!$C:$C,$C$1)-ROW(O5)+1)),"")</f>
        <v/>
      </c>
      <c r="L11" s="24"/>
    </row>
    <row r="12" spans="1:13" ht="18" customHeight="1" x14ac:dyDescent="0.15">
      <c r="A12" s="322"/>
      <c r="B12" s="229"/>
      <c r="C12" s="323"/>
      <c r="D12" s="323"/>
      <c r="E12" s="323"/>
      <c r="F12" s="323"/>
      <c r="G12" s="324"/>
      <c r="H12" s="324"/>
      <c r="I12" s="324"/>
      <c r="J12" s="27" t="str">
        <f>IF(COUNTIF(①総括表!$C:$C,$C$1)&gt;=ROW(O6),INDEX(①総括表!I:I,LARGE(INDEX((①総括表!$C$15:$C$528=$C$1)*ROW(①総括表!$C$15:$C$528),),COUNTIF(①総括表!$C:$C,$C$1)-ROW(O6)+1)),"")</f>
        <v/>
      </c>
      <c r="K12" s="27" t="str">
        <f>IF(COUNTIF(①総括表!$C:$C,$C$1)&gt;=ROW(O6),INDEX(①総括表!I:I,LARGE(INDEX((①総括表!$C$15:$C$528=$C$1)*ROW(①総括表!$C$15:$C$528),),COUNTIF(①総括表!$C:$C,$C$1)-ROW(O6)+1)),"")</f>
        <v/>
      </c>
      <c r="L12" s="24"/>
    </row>
    <row r="13" spans="1:13" ht="18" customHeight="1" x14ac:dyDescent="0.15">
      <c r="A13" s="322"/>
      <c r="B13" s="229"/>
      <c r="C13" s="323"/>
      <c r="D13" s="323"/>
      <c r="E13" s="323"/>
      <c r="F13" s="323"/>
      <c r="G13" s="324"/>
      <c r="H13" s="324"/>
      <c r="I13" s="324"/>
      <c r="J13" s="22" t="str">
        <f>IF(COUNTIF(①総括表!$C:$C,$C$1)&gt;=ROW(K7),INDEX(①総括表!#REF!,LARGE(INDEX((①総括表!$C$15:$C$528=$C$1)*ROW(①総括表!$C$15:$C$528),),COUNTIF(①総括表!$C:$C,$C$1)-ROW(K7)+1)),"")</f>
        <v/>
      </c>
      <c r="K13" s="22" t="str">
        <f>IF(COUNTIF(①総括表!$C:$C,$C$1)&gt;=ROW(L7),INDEX(①総括表!#REF!,LARGE(INDEX((①総括表!$C$15:$C$528=$C$1)*ROW(①総括表!$C$15:$C$528),),COUNTIF(①総括表!$C:$C,$C$1)-ROW(L7)+1)),"")</f>
        <v/>
      </c>
      <c r="L13" s="24"/>
    </row>
    <row r="14" spans="1:13" ht="18" customHeight="1" x14ac:dyDescent="0.15">
      <c r="A14" s="322"/>
      <c r="B14" s="229"/>
      <c r="C14" s="323"/>
      <c r="D14" s="323"/>
      <c r="E14" s="323"/>
      <c r="F14" s="323"/>
      <c r="G14" s="324"/>
      <c r="H14" s="324"/>
      <c r="I14" s="324"/>
      <c r="J14" s="22" t="str">
        <f>IF(COUNTIF(①総括表!$C:$C,$C$1)&gt;=ROW(K8),INDEX(①総括表!#REF!,LARGE(INDEX((①総括表!$C$15:$C$528=$C$1)*ROW(①総括表!$C$15:$C$528),),COUNTIF(①総括表!$C:$C,$C$1)-ROW(K8)+1)),"")</f>
        <v/>
      </c>
      <c r="K14" s="22" t="str">
        <f>IF(COUNTIF(①総括表!$C:$C,$C$1)&gt;=ROW(L8),INDEX(①総括表!#REF!,LARGE(INDEX((①総括表!$C$15:$C$528=$C$1)*ROW(①総括表!$C$15:$C$528),),COUNTIF(①総括表!$C:$C,$C$1)-ROW(L8)+1)),"")</f>
        <v/>
      </c>
      <c r="L14" s="24"/>
    </row>
    <row r="15" spans="1:13" ht="18" customHeight="1" x14ac:dyDescent="0.15">
      <c r="A15" s="322"/>
      <c r="B15" s="229"/>
      <c r="C15" s="323"/>
      <c r="D15" s="323"/>
      <c r="E15" s="323"/>
      <c r="F15" s="323"/>
      <c r="G15" s="324"/>
      <c r="H15" s="324"/>
      <c r="I15" s="324"/>
      <c r="J15" s="22" t="str">
        <f>IF(COUNTIF(①総括表!$C:$C,$C$1)&gt;=ROW(K9),INDEX(①総括表!#REF!,LARGE(INDEX((①総括表!$C$15:$C$528=$C$1)*ROW(①総括表!$C$15:$C$528),),COUNTIF(①総括表!$C:$C,$C$1)-ROW(K9)+1)),"")</f>
        <v/>
      </c>
      <c r="K15" s="22" t="str">
        <f>IF(COUNTIF(①総括表!$C:$C,$C$1)&gt;=ROW(L9),INDEX(①総括表!#REF!,LARGE(INDEX((①総括表!$C$15:$C$528=$C$1)*ROW(①総括表!$C$15:$C$528),),COUNTIF(①総括表!$C:$C,$C$1)-ROW(L9)+1)),"")</f>
        <v/>
      </c>
      <c r="L15" s="24"/>
    </row>
    <row r="16" spans="1:13" ht="18" customHeight="1" x14ac:dyDescent="0.15">
      <c r="A16" s="322"/>
      <c r="B16" s="229"/>
      <c r="C16" s="323"/>
      <c r="D16" s="323"/>
      <c r="E16" s="323"/>
      <c r="F16" s="323"/>
      <c r="G16" s="324"/>
      <c r="H16" s="324"/>
      <c r="I16" s="324"/>
      <c r="J16" s="22" t="str">
        <f>IF(COUNTIF(①総括表!$C:$C,$C$1)&gt;=ROW(K10),INDEX(①総括表!#REF!,LARGE(INDEX((①総括表!$C$15:$C$528=$C$1)*ROW(①総括表!$C$15:$C$528),),COUNTIF(①総括表!$C:$C,$C$1)-ROW(K10)+1)),"")</f>
        <v/>
      </c>
      <c r="K16" s="22" t="str">
        <f>IF(COUNTIF(①総括表!$C:$C,$C$1)&gt;=ROW(L10),INDEX(①総括表!#REF!,LARGE(INDEX((①総括表!$C$15:$C$528=$C$1)*ROW(①総括表!$C$15:$C$528),),COUNTIF(①総括表!$C:$C,$C$1)-ROW(L10)+1)),"")</f>
        <v/>
      </c>
      <c r="L16" s="24"/>
    </row>
    <row r="17" spans="1:12" ht="18" customHeight="1" x14ac:dyDescent="0.15">
      <c r="A17" s="322"/>
      <c r="B17" s="229"/>
      <c r="C17" s="323"/>
      <c r="D17" s="323"/>
      <c r="E17" s="323"/>
      <c r="F17" s="323"/>
      <c r="G17" s="324"/>
      <c r="H17" s="324"/>
      <c r="I17" s="324"/>
      <c r="J17" s="22" t="str">
        <f>IF(COUNTIF(①総括表!$C:$C,$C$1)&gt;=ROW(K11),INDEX(①総括表!#REF!,LARGE(INDEX((①総括表!$C$15:$C$528=$C$1)*ROW(①総括表!$C$15:$C$528),),COUNTIF(①総括表!$C:$C,$C$1)-ROW(K11)+1)),"")</f>
        <v/>
      </c>
      <c r="K17" s="22" t="str">
        <f>IF(COUNTIF(①総括表!$C:$C,$C$1)&gt;=ROW(L11),INDEX(①総括表!#REF!,LARGE(INDEX((①総括表!$C$15:$C$528=$C$1)*ROW(①総括表!$C$15:$C$528),),COUNTIF(①総括表!$C:$C,$C$1)-ROW(L11)+1)),"")</f>
        <v/>
      </c>
      <c r="L17" s="24"/>
    </row>
    <row r="18" spans="1:12" ht="18" customHeight="1" x14ac:dyDescent="0.15">
      <c r="A18" s="322"/>
      <c r="B18" s="229"/>
      <c r="C18" s="323"/>
      <c r="D18" s="323"/>
      <c r="E18" s="323"/>
      <c r="F18" s="323"/>
      <c r="G18" s="324"/>
      <c r="H18" s="324"/>
      <c r="I18" s="324"/>
      <c r="J18" s="22" t="str">
        <f>IF(COUNTIF(①総括表!$C:$C,$C$1)&gt;=ROW(K12),INDEX(①総括表!#REF!,LARGE(INDEX((①総括表!$C$15:$C$528=$C$1)*ROW(①総括表!$C$15:$C$528),),COUNTIF(①総括表!$C:$C,$C$1)-ROW(K12)+1)),"")</f>
        <v/>
      </c>
      <c r="K18" s="22" t="str">
        <f>IF(COUNTIF(①総括表!$C:$C,$C$1)&gt;=ROW(L12),INDEX(①総括表!#REF!,LARGE(INDEX((①総括表!$C$15:$C$528=$C$1)*ROW(①総括表!$C$15:$C$528),),COUNTIF(①総括表!$C:$C,$C$1)-ROW(L12)+1)),"")</f>
        <v/>
      </c>
      <c r="L18" s="24"/>
    </row>
    <row r="19" spans="1:12" ht="18" customHeight="1" x14ac:dyDescent="0.15">
      <c r="A19" s="322"/>
      <c r="B19" s="229"/>
      <c r="C19" s="323"/>
      <c r="D19" s="323"/>
      <c r="E19" s="323"/>
      <c r="F19" s="323"/>
      <c r="G19" s="324"/>
      <c r="H19" s="324"/>
      <c r="I19" s="324"/>
      <c r="J19" s="22" t="str">
        <f>IF(COUNTIF(①総括表!$C:$C,$C$1)&gt;=ROW(K13),INDEX(①総括表!#REF!,LARGE(INDEX((①総括表!$C$15:$C$528=$C$1)*ROW(①総括表!$C$15:$C$528),),COUNTIF(①総括表!$C:$C,$C$1)-ROW(K13)+1)),"")</f>
        <v/>
      </c>
      <c r="K19" s="22" t="str">
        <f>IF(COUNTIF(①総括表!$C:$C,$C$1)&gt;=ROW(L13),INDEX(①総括表!#REF!,LARGE(INDEX((①総括表!$C$15:$C$528=$C$1)*ROW(①総括表!$C$15:$C$528),),COUNTIF(①総括表!$C:$C,$C$1)-ROW(L13)+1)),"")</f>
        <v/>
      </c>
      <c r="L19" s="24"/>
    </row>
    <row r="20" spans="1:12" ht="18" customHeight="1" x14ac:dyDescent="0.15">
      <c r="A20" s="322"/>
      <c r="B20" s="229"/>
      <c r="C20" s="323"/>
      <c r="D20" s="323"/>
      <c r="E20" s="323"/>
      <c r="F20" s="323"/>
      <c r="G20" s="324"/>
      <c r="H20" s="324"/>
      <c r="I20" s="324"/>
      <c r="J20" s="22" t="str">
        <f>IF(COUNTIF(①総括表!$C:$C,$C$1)&gt;=ROW(K14),INDEX(①総括表!#REF!,LARGE(INDEX((①総括表!$C$15:$C$528=$C$1)*ROW(①総括表!$C$15:$C$528),),COUNTIF(①総括表!$C:$C,$C$1)-ROW(K14)+1)),"")</f>
        <v/>
      </c>
      <c r="K20" s="22" t="str">
        <f>IF(COUNTIF(①総括表!$C:$C,$C$1)&gt;=ROW(L14),INDEX(①総括表!#REF!,LARGE(INDEX((①総括表!$C$15:$C$528=$C$1)*ROW(①総括表!$C$15:$C$528),),COUNTIF(①総括表!$C:$C,$C$1)-ROW(L14)+1)),"")</f>
        <v/>
      </c>
      <c r="L20" s="24"/>
    </row>
    <row r="21" spans="1:12" ht="18" customHeight="1" x14ac:dyDescent="0.15">
      <c r="A21" s="322"/>
      <c r="B21" s="229"/>
      <c r="C21" s="323"/>
      <c r="D21" s="323"/>
      <c r="E21" s="323"/>
      <c r="F21" s="323"/>
      <c r="G21" s="324"/>
      <c r="H21" s="324"/>
      <c r="I21" s="324"/>
      <c r="J21" s="22" t="str">
        <f>IF(COUNTIF(①総括表!$C:$C,$C$1)&gt;=ROW(K15),INDEX(①総括表!#REF!,LARGE(INDEX((①総括表!$C$15:$C$528=$C$1)*ROW(①総括表!$C$15:$C$528),),COUNTIF(①総括表!$C:$C,$C$1)-ROW(K15)+1)),"")</f>
        <v/>
      </c>
      <c r="K21" s="22" t="str">
        <f>IF(COUNTIF(①総括表!$C:$C,$C$1)&gt;=ROW(L15),INDEX(①総括表!#REF!,LARGE(INDEX((①総括表!$C$15:$C$528=$C$1)*ROW(①総括表!$C$15:$C$528),),COUNTIF(①総括表!$C:$C,$C$1)-ROW(L15)+1)),"")</f>
        <v/>
      </c>
      <c r="L21" s="24"/>
    </row>
    <row r="22" spans="1:12" ht="18" customHeight="1" x14ac:dyDescent="0.15">
      <c r="A22" s="322"/>
      <c r="B22" s="229"/>
      <c r="C22" s="323"/>
      <c r="D22" s="323"/>
      <c r="E22" s="323"/>
      <c r="F22" s="323"/>
      <c r="G22" s="324"/>
      <c r="H22" s="324"/>
      <c r="I22" s="324"/>
      <c r="J22" s="22" t="str">
        <f>IF(COUNTIF(①総括表!$C:$C,$C$1)&gt;=ROW(K16),INDEX(①総括表!#REF!,LARGE(INDEX((①総括表!$C$15:$C$528=$C$1)*ROW(①総括表!$C$15:$C$528),),COUNTIF(①総括表!$C:$C,$C$1)-ROW(K16)+1)),"")</f>
        <v/>
      </c>
      <c r="K22" s="22" t="str">
        <f>IF(COUNTIF(①総括表!$C:$C,$C$1)&gt;=ROW(L16),INDEX(①総括表!#REF!,LARGE(INDEX((①総括表!$C$15:$C$528=$C$1)*ROW(①総括表!$C$15:$C$528),),COUNTIF(①総括表!$C:$C,$C$1)-ROW(L16)+1)),"")</f>
        <v/>
      </c>
      <c r="L22" s="24"/>
    </row>
    <row r="23" spans="1:12" ht="18" customHeight="1" x14ac:dyDescent="0.15">
      <c r="A23" s="322"/>
      <c r="B23" s="229"/>
      <c r="C23" s="323"/>
      <c r="D23" s="323"/>
      <c r="E23" s="323"/>
      <c r="F23" s="323"/>
      <c r="G23" s="324"/>
      <c r="H23" s="324"/>
      <c r="I23" s="324"/>
      <c r="J23" s="22" t="str">
        <f>IF(COUNTIF(①総括表!$C:$C,$C$1)&gt;=ROW(K17),INDEX(①総括表!#REF!,LARGE(INDEX((①総括表!$C$15:$C$528=$C$1)*ROW(①総括表!$C$15:$C$528),),COUNTIF(①総括表!$C:$C,$C$1)-ROW(K17)+1)),"")</f>
        <v/>
      </c>
      <c r="K23" s="22" t="str">
        <f>IF(COUNTIF(①総括表!$C:$C,$C$1)&gt;=ROW(L17),INDEX(①総括表!#REF!,LARGE(INDEX((①総括表!$C$15:$C$528=$C$1)*ROW(①総括表!$C$15:$C$528),),COUNTIF(①総括表!$C:$C,$C$1)-ROW(L17)+1)),"")</f>
        <v/>
      </c>
      <c r="L23" s="24"/>
    </row>
    <row r="24" spans="1:12" ht="18" customHeight="1" x14ac:dyDescent="0.15">
      <c r="A24" s="322"/>
      <c r="B24" s="229"/>
      <c r="C24" s="323"/>
      <c r="D24" s="323"/>
      <c r="E24" s="323"/>
      <c r="F24" s="323"/>
      <c r="G24" s="324"/>
      <c r="H24" s="324"/>
      <c r="I24" s="324"/>
      <c r="J24" s="22" t="str">
        <f>IF(COUNTIF(①総括表!$C:$C,$C$1)&gt;=ROW(K18),INDEX(①総括表!#REF!,LARGE(INDEX((①総括表!$C$15:$C$528=$C$1)*ROW(①総括表!$C$15:$C$528),),COUNTIF(①総括表!$C:$C,$C$1)-ROW(K18)+1)),"")</f>
        <v/>
      </c>
      <c r="K24" s="22" t="str">
        <f>IF(COUNTIF(①総括表!$C:$C,$C$1)&gt;=ROW(L18),INDEX(①総括表!#REF!,LARGE(INDEX((①総括表!$C$15:$C$528=$C$1)*ROW(①総括表!$C$15:$C$528),),COUNTIF(①総括表!$C:$C,$C$1)-ROW(L18)+1)),"")</f>
        <v/>
      </c>
      <c r="L24" s="24"/>
    </row>
    <row r="25" spans="1:12" ht="18" customHeight="1" x14ac:dyDescent="0.15">
      <c r="A25" s="322"/>
      <c r="B25" s="229"/>
      <c r="C25" s="323"/>
      <c r="D25" s="323"/>
      <c r="E25" s="323"/>
      <c r="F25" s="323"/>
      <c r="G25" s="324"/>
      <c r="H25" s="324"/>
      <c r="I25" s="324"/>
      <c r="J25" s="22" t="str">
        <f>IF(COUNTIF(①総括表!$C:$C,$C$1)&gt;=ROW(K19),INDEX(①総括表!#REF!,LARGE(INDEX((①総括表!$C$15:$C$528=$C$1)*ROW(①総括表!$C$15:$C$528),),COUNTIF(①総括表!$C:$C,$C$1)-ROW(K19)+1)),"")</f>
        <v/>
      </c>
      <c r="K25" s="22" t="str">
        <f>IF(COUNTIF(①総括表!$C:$C,$C$1)&gt;=ROW(L19),INDEX(①総括表!#REF!,LARGE(INDEX((①総括表!$C$15:$C$528=$C$1)*ROW(①総括表!$C$15:$C$528),),COUNTIF(①総括表!$C:$C,$C$1)-ROW(L19)+1)),"")</f>
        <v/>
      </c>
      <c r="L25" s="24"/>
    </row>
    <row r="26" spans="1:12" ht="18" customHeight="1" x14ac:dyDescent="0.15">
      <c r="A26" s="322"/>
      <c r="B26" s="229"/>
      <c r="C26" s="323"/>
      <c r="D26" s="323"/>
      <c r="E26" s="323"/>
      <c r="F26" s="323"/>
      <c r="G26" s="324"/>
      <c r="H26" s="324"/>
      <c r="I26" s="324"/>
      <c r="J26" s="22" t="str">
        <f>IF(COUNTIF(①総括表!$C:$C,$C$1)&gt;=ROW(K20),INDEX(①総括表!#REF!,LARGE(INDEX((①総括表!$C$15:$C$528=$C$1)*ROW(①総括表!$C$15:$C$528),),COUNTIF(①総括表!$C:$C,$C$1)-ROW(K20)+1)),"")</f>
        <v/>
      </c>
      <c r="K26" s="22" t="str">
        <f>IF(COUNTIF(①総括表!$C:$C,$C$1)&gt;=ROW(L20),INDEX(①総括表!#REF!,LARGE(INDEX((①総括表!$C$15:$C$528=$C$1)*ROW(①総括表!$C$15:$C$528),),COUNTIF(①総括表!$C:$C,$C$1)-ROW(L20)+1)),"")</f>
        <v/>
      </c>
      <c r="L26" s="24"/>
    </row>
    <row r="27" spans="1:12" ht="18" customHeight="1" x14ac:dyDescent="0.15">
      <c r="A27" s="322"/>
      <c r="B27" s="229"/>
      <c r="C27" s="323"/>
      <c r="D27" s="323"/>
      <c r="E27" s="323"/>
      <c r="F27" s="323"/>
      <c r="G27" s="324"/>
      <c r="H27" s="324"/>
      <c r="I27" s="324"/>
      <c r="J27" s="22" t="str">
        <f>IF(COUNTIF(①総括表!$C:$C,$C$1)&gt;=ROW(K21),INDEX(①総括表!#REF!,LARGE(INDEX((①総括表!$C$15:$C$528=$C$1)*ROW(①総括表!$C$15:$C$528),),COUNTIF(①総括表!$C:$C,$C$1)-ROW(K21)+1)),"")</f>
        <v/>
      </c>
      <c r="K27" s="22" t="str">
        <f>IF(COUNTIF(①総括表!$C:$C,$C$1)&gt;=ROW(L21),INDEX(①総括表!#REF!,LARGE(INDEX((①総括表!$C$15:$C$528=$C$1)*ROW(①総括表!$C$15:$C$528),),COUNTIF(①総括表!$C:$C,$C$1)-ROW(L21)+1)),"")</f>
        <v/>
      </c>
      <c r="L27" s="24"/>
    </row>
    <row r="28" spans="1:12" ht="18" customHeight="1" x14ac:dyDescent="0.15">
      <c r="A28" s="322"/>
      <c r="B28" s="229"/>
      <c r="C28" s="323"/>
      <c r="D28" s="323"/>
      <c r="E28" s="323"/>
      <c r="F28" s="323"/>
      <c r="G28" s="324"/>
      <c r="H28" s="324"/>
      <c r="I28" s="324"/>
      <c r="J28" s="22" t="str">
        <f>IF(COUNTIF(①総括表!$C:$C,$C$1)&gt;=ROW(K22),INDEX(①総括表!#REF!,LARGE(INDEX((①総括表!$C$15:$C$528=$C$1)*ROW(①総括表!$C$15:$C$528),),COUNTIF(①総括表!$C:$C,$C$1)-ROW(K22)+1)),"")</f>
        <v/>
      </c>
      <c r="K28" s="22" t="str">
        <f>IF(COUNTIF(①総括表!$C:$C,$C$1)&gt;=ROW(L22),INDEX(①総括表!#REF!,LARGE(INDEX((①総括表!$C$15:$C$528=$C$1)*ROW(①総括表!$C$15:$C$528),),COUNTIF(①総括表!$C:$C,$C$1)-ROW(L22)+1)),"")</f>
        <v/>
      </c>
      <c r="L28" s="24"/>
    </row>
    <row r="29" spans="1:12" ht="18" customHeight="1" x14ac:dyDescent="0.15">
      <c r="A29" s="322"/>
      <c r="B29" s="229"/>
      <c r="C29" s="323"/>
      <c r="D29" s="323"/>
      <c r="E29" s="323"/>
      <c r="F29" s="323"/>
      <c r="G29" s="324"/>
      <c r="H29" s="324"/>
      <c r="I29" s="324"/>
      <c r="J29" s="22" t="str">
        <f>IF(COUNTIF(①総括表!$C:$C,$C$1)&gt;=ROW(K23),INDEX(①総括表!#REF!,LARGE(INDEX((①総括表!$C$15:$C$528=$C$1)*ROW(①総括表!$C$15:$C$528),),COUNTIF(①総括表!$C:$C,$C$1)-ROW(K23)+1)),"")</f>
        <v/>
      </c>
      <c r="K29" s="22" t="str">
        <f>IF(COUNTIF(①総括表!$C:$C,$C$1)&gt;=ROW(L23),INDEX(①総括表!#REF!,LARGE(INDEX((①総括表!$C$15:$C$528=$C$1)*ROW(①総括表!$C$15:$C$528),),COUNTIF(①総括表!$C:$C,$C$1)-ROW(L23)+1)),"")</f>
        <v/>
      </c>
      <c r="L29" s="24"/>
    </row>
    <row r="30" spans="1:12" ht="18" customHeight="1" x14ac:dyDescent="0.15">
      <c r="A30" s="322"/>
      <c r="B30" s="229"/>
      <c r="C30" s="323"/>
      <c r="D30" s="323"/>
      <c r="E30" s="323"/>
      <c r="F30" s="323"/>
      <c r="G30" s="324"/>
      <c r="H30" s="324"/>
      <c r="I30" s="324"/>
      <c r="J30" s="22" t="str">
        <f>IF(COUNTIF(①総括表!$C:$C,$C$1)&gt;=ROW(K24),INDEX(①総括表!#REF!,LARGE(INDEX((①総括表!$C$15:$C$528=$C$1)*ROW(①総括表!$C$15:$C$528),),COUNTIF(①総括表!$C:$C,$C$1)-ROW(K24)+1)),"")</f>
        <v/>
      </c>
      <c r="K30" s="22" t="str">
        <f>IF(COUNTIF(①総括表!$C:$C,$C$1)&gt;=ROW(L24),INDEX(①総括表!#REF!,LARGE(INDEX((①総括表!$C$15:$C$528=$C$1)*ROW(①総括表!$C$15:$C$528),),COUNTIF(①総括表!$C:$C,$C$1)-ROW(L24)+1)),"")</f>
        <v/>
      </c>
      <c r="L30" s="24"/>
    </row>
    <row r="31" spans="1:12" ht="18" customHeight="1" x14ac:dyDescent="0.15">
      <c r="A31" s="322"/>
      <c r="B31" s="229"/>
      <c r="C31" s="323"/>
      <c r="D31" s="323"/>
      <c r="E31" s="323"/>
      <c r="F31" s="323"/>
      <c r="G31" s="324"/>
      <c r="H31" s="324"/>
      <c r="I31" s="324"/>
      <c r="J31" s="22" t="str">
        <f>IF(COUNTIF(①総括表!$C:$C,$C$1)&gt;=ROW(K25),INDEX(①総括表!#REF!,LARGE(INDEX((①総括表!$C$15:$C$528=$C$1)*ROW(①総括表!$C$15:$C$528),),COUNTIF(①総括表!$C:$C,$C$1)-ROW(K25)+1)),"")</f>
        <v/>
      </c>
      <c r="K31" s="22" t="str">
        <f>IF(COUNTIF(①総括表!$C:$C,$C$1)&gt;=ROW(L25),INDEX(①総括表!#REF!,LARGE(INDEX((①総括表!$C$15:$C$528=$C$1)*ROW(①総括表!$C$15:$C$528),),COUNTIF(①総括表!$C:$C,$C$1)-ROW(L25)+1)),"")</f>
        <v/>
      </c>
      <c r="L31" s="24"/>
    </row>
    <row r="32" spans="1:12" ht="20.100000000000001" customHeight="1" x14ac:dyDescent="0.15">
      <c r="A32" s="325" t="s">
        <v>113</v>
      </c>
      <c r="B32" s="325"/>
      <c r="C32" s="770"/>
      <c r="D32" s="771"/>
      <c r="E32" s="771"/>
      <c r="F32" s="772"/>
      <c r="G32" s="318">
        <f t="shared" ref="G32:K32" si="0">SUM(G7:G31)</f>
        <v>0</v>
      </c>
      <c r="H32" s="318">
        <f t="shared" si="0"/>
        <v>0</v>
      </c>
      <c r="I32" s="318">
        <f t="shared" si="0"/>
        <v>0</v>
      </c>
      <c r="J32" s="23">
        <f t="shared" si="0"/>
        <v>0</v>
      </c>
      <c r="K32" s="23">
        <f t="shared" si="0"/>
        <v>0</v>
      </c>
      <c r="L32" s="24"/>
    </row>
    <row r="33" spans="1:11" s="172" customFormat="1" ht="24.75" customHeight="1" x14ac:dyDescent="0.15">
      <c r="A33" s="709" t="s">
        <v>230</v>
      </c>
      <c r="B33" s="709"/>
      <c r="C33" s="709"/>
      <c r="D33" s="709"/>
      <c r="E33" s="709"/>
      <c r="F33" s="709"/>
      <c r="G33" s="709"/>
      <c r="H33" s="709"/>
      <c r="I33" s="709"/>
    </row>
    <row r="34" spans="1:11" s="172" customFormat="1" ht="20.25" customHeight="1" x14ac:dyDescent="0.15">
      <c r="A34" s="175" t="s">
        <v>231</v>
      </c>
      <c r="B34" s="175"/>
      <c r="C34" s="175"/>
      <c r="D34" s="175"/>
      <c r="E34" s="176"/>
      <c r="F34" s="245"/>
      <c r="G34" s="177"/>
      <c r="H34" s="178"/>
      <c r="I34" s="178"/>
    </row>
    <row r="35" spans="1:11" s="172" customFormat="1" ht="48" customHeight="1" x14ac:dyDescent="0.15">
      <c r="A35" s="710" t="s">
        <v>232</v>
      </c>
      <c r="B35" s="710"/>
      <c r="C35" s="710"/>
      <c r="D35" s="710"/>
      <c r="E35" s="710"/>
      <c r="F35" s="710"/>
      <c r="G35" s="710"/>
      <c r="H35" s="710"/>
      <c r="I35" s="710"/>
    </row>
    <row r="36" spans="1:11" s="172" customFormat="1" ht="24.75" customHeight="1" x14ac:dyDescent="0.15">
      <c r="A36" s="711" t="s">
        <v>314</v>
      </c>
      <c r="B36" s="711"/>
      <c r="C36" s="711"/>
      <c r="D36" s="711"/>
      <c r="E36" s="711"/>
      <c r="F36" s="711"/>
      <c r="G36" s="711"/>
      <c r="H36" s="711"/>
      <c r="I36" s="711"/>
    </row>
    <row r="37" spans="1:11" s="172" customFormat="1" ht="11.25" customHeight="1" x14ac:dyDescent="0.15">
      <c r="C37" s="173"/>
      <c r="D37" s="235"/>
      <c r="E37" s="174"/>
      <c r="F37" s="242"/>
      <c r="H37" s="702" t="s">
        <v>233</v>
      </c>
      <c r="I37" s="703"/>
    </row>
    <row r="38" spans="1:11" s="172" customFormat="1" ht="10.5" customHeight="1" x14ac:dyDescent="0.15">
      <c r="C38" s="173"/>
      <c r="D38" s="235"/>
      <c r="E38" s="174"/>
      <c r="F38" s="242"/>
      <c r="H38" s="215"/>
      <c r="I38" s="214"/>
    </row>
    <row r="39" spans="1:11" x14ac:dyDescent="0.15">
      <c r="C39" s="25"/>
      <c r="D39" s="24"/>
      <c r="E39" s="24"/>
      <c r="F39" s="243"/>
      <c r="G39" s="24"/>
      <c r="H39" s="24"/>
      <c r="I39" s="24"/>
      <c r="J39" s="24"/>
      <c r="K39" s="24"/>
    </row>
    <row r="40" spans="1:11" x14ac:dyDescent="0.15">
      <c r="C40" s="25"/>
      <c r="D40" s="24"/>
      <c r="E40" s="24"/>
      <c r="F40" s="243"/>
      <c r="G40" s="24"/>
      <c r="H40" s="24"/>
      <c r="I40" s="24"/>
      <c r="J40" s="24"/>
      <c r="K40" s="24"/>
    </row>
    <row r="41" spans="1:11" x14ac:dyDescent="0.15">
      <c r="C41" s="25"/>
      <c r="D41" s="24"/>
      <c r="E41" s="24"/>
      <c r="F41" s="243"/>
      <c r="G41" s="24"/>
      <c r="H41" s="24"/>
      <c r="I41" s="24"/>
      <c r="J41" s="24"/>
      <c r="K41" s="24"/>
    </row>
    <row r="42" spans="1:11" x14ac:dyDescent="0.15">
      <c r="C42" s="25"/>
      <c r="D42" s="24"/>
      <c r="E42" s="24"/>
      <c r="F42" s="243"/>
      <c r="G42" s="24"/>
      <c r="H42" s="24"/>
      <c r="I42" s="24"/>
      <c r="J42" s="24"/>
      <c r="K42" s="24"/>
    </row>
    <row r="43" spans="1:11" x14ac:dyDescent="0.15">
      <c r="C43" s="25"/>
      <c r="D43" s="24"/>
      <c r="E43" s="24"/>
      <c r="F43" s="243"/>
      <c r="G43" s="24"/>
      <c r="H43" s="24"/>
      <c r="I43" s="24"/>
      <c r="J43" s="24"/>
      <c r="K43" s="24"/>
    </row>
    <row r="44" spans="1:11" x14ac:dyDescent="0.15">
      <c r="C44" s="25"/>
      <c r="D44" s="24"/>
      <c r="E44" s="24"/>
      <c r="F44" s="243"/>
      <c r="G44" s="24"/>
      <c r="H44" s="24"/>
      <c r="I44" s="24"/>
      <c r="J44" s="24"/>
      <c r="K44" s="24"/>
    </row>
    <row r="45" spans="1:11" x14ac:dyDescent="0.15">
      <c r="C45" s="25"/>
      <c r="D45" s="24"/>
      <c r="E45" s="24"/>
      <c r="F45" s="243"/>
      <c r="G45" s="24"/>
      <c r="H45" s="24"/>
      <c r="I45" s="24"/>
      <c r="J45" s="24"/>
      <c r="K45" s="24"/>
    </row>
    <row r="46" spans="1:11" x14ac:dyDescent="0.15">
      <c r="C46" s="25"/>
      <c r="D46" s="24"/>
      <c r="E46" s="24"/>
      <c r="F46" s="243"/>
      <c r="G46" s="24"/>
      <c r="H46" s="24"/>
      <c r="I46" s="24"/>
      <c r="J46" s="24"/>
      <c r="K46" s="24"/>
    </row>
    <row r="47" spans="1:11" x14ac:dyDescent="0.15">
      <c r="C47" s="25"/>
      <c r="D47" s="24"/>
      <c r="E47" s="24"/>
      <c r="F47" s="243"/>
      <c r="G47" s="24"/>
      <c r="H47" s="24"/>
      <c r="I47" s="24"/>
      <c r="J47" s="24"/>
      <c r="K47" s="24"/>
    </row>
    <row r="48" spans="1:11" x14ac:dyDescent="0.15">
      <c r="C48" s="25"/>
      <c r="D48" s="24"/>
      <c r="E48" s="24"/>
      <c r="F48" s="243"/>
      <c r="G48" s="24"/>
      <c r="H48" s="24"/>
      <c r="I48" s="24"/>
      <c r="J48" s="24"/>
      <c r="K48" s="24"/>
    </row>
    <row r="49" spans="3:11" x14ac:dyDescent="0.15">
      <c r="C49" s="25"/>
      <c r="D49" s="24"/>
      <c r="E49" s="24"/>
      <c r="F49" s="243"/>
      <c r="G49" s="24"/>
      <c r="H49" s="24"/>
      <c r="I49" s="24"/>
      <c r="J49" s="24"/>
      <c r="K49" s="24"/>
    </row>
  </sheetData>
  <mergeCells count="7">
    <mergeCell ref="H37:I37"/>
    <mergeCell ref="C2:F2"/>
    <mergeCell ref="C4:D4"/>
    <mergeCell ref="C32:F32"/>
    <mergeCell ref="A33:I33"/>
    <mergeCell ref="A35:I35"/>
    <mergeCell ref="A36:I36"/>
  </mergeCells>
  <phoneticPr fontId="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⑲リスト!$H$1:$H$4</xm:f>
          </x14:formula1>
          <xm:sqref>C7:C31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49"/>
  <sheetViews>
    <sheetView showZeros="0" topLeftCell="A2" workbookViewId="0">
      <selection activeCell="H38" sqref="H38:I38"/>
    </sheetView>
  </sheetViews>
  <sheetFormatPr defaultRowHeight="15.75" x14ac:dyDescent="0.15"/>
  <cols>
    <col min="1" max="1" width="8.625" style="17" customWidth="1"/>
    <col min="2" max="2" width="9" style="17" hidden="1" customWidth="1"/>
    <col min="3" max="3" width="10.625" style="21" customWidth="1"/>
    <col min="4" max="5" width="12.625" style="17" customWidth="1"/>
    <col min="6" max="6" width="12.625" style="241" customWidth="1"/>
    <col min="7" max="9" width="10.625" style="17" customWidth="1"/>
    <col min="10" max="10" width="12.625" style="17" hidden="1" customWidth="1"/>
    <col min="11" max="11" width="0.875" style="17" hidden="1" customWidth="1"/>
    <col min="12" max="13" width="11.375" style="17" customWidth="1"/>
    <col min="14" max="16384" width="9" style="17"/>
  </cols>
  <sheetData>
    <row r="1" spans="1:13" ht="35.1" customHeight="1" x14ac:dyDescent="0.15">
      <c r="A1" s="179" t="s">
        <v>234</v>
      </c>
      <c r="B1" s="26"/>
      <c r="C1" s="18"/>
      <c r="D1" s="236" t="s">
        <v>235</v>
      </c>
      <c r="E1" s="236"/>
      <c r="F1" s="244"/>
      <c r="G1" s="236"/>
      <c r="H1" s="236"/>
    </row>
    <row r="2" spans="1:13" ht="20.100000000000001" customHeight="1" x14ac:dyDescent="0.15">
      <c r="A2" s="19" t="s">
        <v>107</v>
      </c>
      <c r="B2" s="19"/>
      <c r="C2" s="765">
        <f>'⑪★別紙様式３　実績報告書 '!$N$35</f>
        <v>0</v>
      </c>
      <c r="D2" s="766"/>
      <c r="E2" s="766"/>
      <c r="F2" s="767"/>
      <c r="G2" s="246"/>
      <c r="H2" s="237"/>
      <c r="I2" s="237"/>
      <c r="J2" s="20"/>
      <c r="K2" s="20"/>
    </row>
    <row r="3" spans="1:13" ht="7.5" customHeight="1" x14ac:dyDescent="0.15">
      <c r="I3" s="20"/>
      <c r="J3" s="20"/>
      <c r="K3" s="20"/>
    </row>
    <row r="4" spans="1:13" ht="20.100000000000001" customHeight="1" x14ac:dyDescent="0.15">
      <c r="A4" s="19" t="s">
        <v>108</v>
      </c>
      <c r="B4" s="19"/>
      <c r="C4" s="768"/>
      <c r="D4" s="769"/>
      <c r="E4" s="171"/>
      <c r="I4" s="28" t="s">
        <v>118</v>
      </c>
      <c r="J4" s="20"/>
      <c r="K4" s="20"/>
    </row>
    <row r="5" spans="1:13" ht="7.5" customHeight="1" x14ac:dyDescent="0.15">
      <c r="I5" s="20"/>
      <c r="J5" s="20"/>
      <c r="K5" s="20"/>
    </row>
    <row r="6" spans="1:13" ht="90" customHeight="1" x14ac:dyDescent="0.15">
      <c r="A6" s="262" t="s">
        <v>337</v>
      </c>
      <c r="B6" s="247"/>
      <c r="C6" s="248" t="s">
        <v>336</v>
      </c>
      <c r="D6" s="32" t="s">
        <v>110</v>
      </c>
      <c r="E6" s="33" t="s">
        <v>111</v>
      </c>
      <c r="F6" s="249" t="s">
        <v>112</v>
      </c>
      <c r="G6" s="193" t="s">
        <v>242</v>
      </c>
      <c r="H6" s="34" t="s">
        <v>116</v>
      </c>
      <c r="I6" s="35" t="s">
        <v>117</v>
      </c>
    </row>
    <row r="7" spans="1:13" ht="18" customHeight="1" x14ac:dyDescent="0.15">
      <c r="A7" s="322"/>
      <c r="B7" s="229"/>
      <c r="C7" s="323"/>
      <c r="D7" s="323"/>
      <c r="E7" s="323"/>
      <c r="F7" s="323"/>
      <c r="G7" s="324"/>
      <c r="H7" s="324"/>
      <c r="I7" s="324"/>
      <c r="J7" s="27" t="str">
        <f>IF(COUNTIF(①総括表!$C:$C,$C$1)&gt;=ROW(O1),INDEX(①総括表!I:I,LARGE(INDEX((①総括表!$C$15:$C$528=$C$1)*ROW(①総括表!$C$15:$C$528),),COUNTIF(①総括表!$C:$C,$C$1)-ROW(O1)+1)),"")</f>
        <v/>
      </c>
      <c r="K7" s="27" t="str">
        <f>IF(COUNTIF(①総括表!$C:$C,$C$1)&gt;=ROW(O1),INDEX(①総括表!I:I,LARGE(INDEX((①総括表!$C$15:$C$528=$C$1)*ROW(①総括表!$C$15:$C$528),),COUNTIF(①総括表!$C:$C,$C$1)-ROW(O1)+1)),"")</f>
        <v/>
      </c>
      <c r="L7" s="24"/>
      <c r="M7" s="24"/>
    </row>
    <row r="8" spans="1:13" ht="18" customHeight="1" x14ac:dyDescent="0.15">
      <c r="A8" s="322"/>
      <c r="B8" s="229"/>
      <c r="C8" s="323"/>
      <c r="D8" s="323"/>
      <c r="E8" s="323"/>
      <c r="F8" s="323"/>
      <c r="G8" s="324"/>
      <c r="H8" s="324"/>
      <c r="I8" s="324"/>
      <c r="J8" s="27" t="str">
        <f>IF(COUNTIF(①総括表!$C:$C,$C$1)&gt;=ROW(O2),INDEX(①総括表!I:I,LARGE(INDEX((①総括表!$C$15:$C$528=$C$1)*ROW(①総括表!$C$15:$C$528),),COUNTIF(①総括表!$C:$C,$C$1)-ROW(O2)+1)),"")</f>
        <v/>
      </c>
      <c r="K8" s="27" t="str">
        <f>IF(COUNTIF(①総括表!$C:$C,$C$1)&gt;=ROW(O2),INDEX(①総括表!I:I,LARGE(INDEX((①総括表!$C$15:$C$528=$C$1)*ROW(①総括表!$C$15:$C$528),),COUNTIF(①総括表!$C:$C,$C$1)-ROW(O2)+1)),"")</f>
        <v/>
      </c>
      <c r="L8" s="24"/>
    </row>
    <row r="9" spans="1:13" ht="18" customHeight="1" x14ac:dyDescent="0.15">
      <c r="A9" s="322"/>
      <c r="B9" s="229"/>
      <c r="C9" s="323"/>
      <c r="D9" s="323"/>
      <c r="E9" s="323"/>
      <c r="F9" s="323"/>
      <c r="G9" s="324"/>
      <c r="H9" s="324"/>
      <c r="I9" s="324"/>
      <c r="J9" s="27" t="str">
        <f>IF(COUNTIF(①総括表!$C:$C,$C$1)&gt;=ROW(O3),INDEX(①総括表!I:I,LARGE(INDEX((①総括表!$C$15:$C$528=$C$1)*ROW(①総括表!$C$15:$C$528),),COUNTIF(①総括表!$C:$C,$C$1)-ROW(O3)+1)),"")</f>
        <v/>
      </c>
      <c r="K9" s="27" t="str">
        <f>IF(COUNTIF(①総括表!$C:$C,$C$1)&gt;=ROW(O3),INDEX(①総括表!I:I,LARGE(INDEX((①総括表!$C$15:$C$528=$C$1)*ROW(①総括表!$C$15:$C$528),),COUNTIF(①総括表!$C:$C,$C$1)-ROW(O3)+1)),"")</f>
        <v/>
      </c>
      <c r="L9" s="24"/>
    </row>
    <row r="10" spans="1:13" ht="18" customHeight="1" x14ac:dyDescent="0.15">
      <c r="A10" s="322"/>
      <c r="B10" s="229"/>
      <c r="C10" s="323"/>
      <c r="D10" s="323"/>
      <c r="E10" s="323"/>
      <c r="F10" s="323"/>
      <c r="G10" s="324"/>
      <c r="H10" s="324"/>
      <c r="I10" s="324"/>
      <c r="J10" s="27" t="str">
        <f>IF(COUNTIF(①総括表!$C:$C,$C$1)&gt;=ROW(O4),INDEX(①総括表!I:I,LARGE(INDEX((①総括表!$C$15:$C$528=$C$1)*ROW(①総括表!$C$15:$C$528),),COUNTIF(①総括表!$C:$C,$C$1)-ROW(O4)+1)),"")</f>
        <v/>
      </c>
      <c r="K10" s="27" t="str">
        <f>IF(COUNTIF(①総括表!$C:$C,$C$1)&gt;=ROW(O4),INDEX(①総括表!I:I,LARGE(INDEX((①総括表!$C$15:$C$528=$C$1)*ROW(①総括表!$C$15:$C$528),),COUNTIF(①総括表!$C:$C,$C$1)-ROW(O4)+1)),"")</f>
        <v/>
      </c>
      <c r="L10" s="24"/>
    </row>
    <row r="11" spans="1:13" ht="18" customHeight="1" x14ac:dyDescent="0.15">
      <c r="A11" s="322"/>
      <c r="B11" s="229"/>
      <c r="C11" s="323"/>
      <c r="D11" s="323"/>
      <c r="E11" s="323"/>
      <c r="F11" s="323"/>
      <c r="G11" s="324"/>
      <c r="H11" s="324"/>
      <c r="I11" s="324"/>
      <c r="J11" s="27" t="str">
        <f>IF(COUNTIF(①総括表!$C:$C,$C$1)&gt;=ROW(O5),INDEX(①総括表!I:I,LARGE(INDEX((①総括表!$C$15:$C$528=$C$1)*ROW(①総括表!$C$15:$C$528),),COUNTIF(①総括表!$C:$C,$C$1)-ROW(O5)+1)),"")</f>
        <v/>
      </c>
      <c r="K11" s="27" t="str">
        <f>IF(COUNTIF(①総括表!$C:$C,$C$1)&gt;=ROW(O5),INDEX(①総括表!I:I,LARGE(INDEX((①総括表!$C$15:$C$528=$C$1)*ROW(①総括表!$C$15:$C$528),),COUNTIF(①総括表!$C:$C,$C$1)-ROW(O5)+1)),"")</f>
        <v/>
      </c>
      <c r="L11" s="24"/>
    </row>
    <row r="12" spans="1:13" ht="18" customHeight="1" x14ac:dyDescent="0.15">
      <c r="A12" s="322"/>
      <c r="B12" s="229"/>
      <c r="C12" s="323"/>
      <c r="D12" s="323"/>
      <c r="E12" s="323"/>
      <c r="F12" s="323"/>
      <c r="G12" s="324"/>
      <c r="H12" s="324"/>
      <c r="I12" s="324"/>
      <c r="J12" s="27" t="str">
        <f>IF(COUNTIF(①総括表!$C:$C,$C$1)&gt;=ROW(O6),INDEX(①総括表!I:I,LARGE(INDEX((①総括表!$C$15:$C$528=$C$1)*ROW(①総括表!$C$15:$C$528),),COUNTIF(①総括表!$C:$C,$C$1)-ROW(O6)+1)),"")</f>
        <v/>
      </c>
      <c r="K12" s="27" t="str">
        <f>IF(COUNTIF(①総括表!$C:$C,$C$1)&gt;=ROW(O6),INDEX(①総括表!I:I,LARGE(INDEX((①総括表!$C$15:$C$528=$C$1)*ROW(①総括表!$C$15:$C$528),),COUNTIF(①総括表!$C:$C,$C$1)-ROW(O6)+1)),"")</f>
        <v/>
      </c>
      <c r="L12" s="24"/>
    </row>
    <row r="13" spans="1:13" ht="18" customHeight="1" x14ac:dyDescent="0.15">
      <c r="A13" s="322"/>
      <c r="B13" s="229"/>
      <c r="C13" s="323"/>
      <c r="D13" s="323"/>
      <c r="E13" s="323"/>
      <c r="F13" s="323"/>
      <c r="G13" s="324"/>
      <c r="H13" s="324"/>
      <c r="I13" s="324"/>
      <c r="J13" s="22" t="str">
        <f>IF(COUNTIF(①総括表!$C:$C,$C$1)&gt;=ROW(K7),INDEX(①総括表!#REF!,LARGE(INDEX((①総括表!$C$15:$C$528=$C$1)*ROW(①総括表!$C$15:$C$528),),COUNTIF(①総括表!$C:$C,$C$1)-ROW(K7)+1)),"")</f>
        <v/>
      </c>
      <c r="K13" s="22" t="str">
        <f>IF(COUNTIF(①総括表!$C:$C,$C$1)&gt;=ROW(L7),INDEX(①総括表!#REF!,LARGE(INDEX((①総括表!$C$15:$C$528=$C$1)*ROW(①総括表!$C$15:$C$528),),COUNTIF(①総括表!$C:$C,$C$1)-ROW(L7)+1)),"")</f>
        <v/>
      </c>
      <c r="L13" s="24"/>
    </row>
    <row r="14" spans="1:13" ht="18" customHeight="1" x14ac:dyDescent="0.15">
      <c r="A14" s="322"/>
      <c r="B14" s="229"/>
      <c r="C14" s="323"/>
      <c r="D14" s="323"/>
      <c r="E14" s="323"/>
      <c r="F14" s="323"/>
      <c r="G14" s="324"/>
      <c r="H14" s="324"/>
      <c r="I14" s="324"/>
      <c r="J14" s="22" t="str">
        <f>IF(COUNTIF(①総括表!$C:$C,$C$1)&gt;=ROW(K8),INDEX(①総括表!#REF!,LARGE(INDEX((①総括表!$C$15:$C$528=$C$1)*ROW(①総括表!$C$15:$C$528),),COUNTIF(①総括表!$C:$C,$C$1)-ROW(K8)+1)),"")</f>
        <v/>
      </c>
      <c r="K14" s="22" t="str">
        <f>IF(COUNTIF(①総括表!$C:$C,$C$1)&gt;=ROW(L8),INDEX(①総括表!#REF!,LARGE(INDEX((①総括表!$C$15:$C$528=$C$1)*ROW(①総括表!$C$15:$C$528),),COUNTIF(①総括表!$C:$C,$C$1)-ROW(L8)+1)),"")</f>
        <v/>
      </c>
      <c r="L14" s="24"/>
    </row>
    <row r="15" spans="1:13" ht="18" customHeight="1" x14ac:dyDescent="0.15">
      <c r="A15" s="322"/>
      <c r="B15" s="229"/>
      <c r="C15" s="323"/>
      <c r="D15" s="323"/>
      <c r="E15" s="323"/>
      <c r="F15" s="323"/>
      <c r="G15" s="324"/>
      <c r="H15" s="324"/>
      <c r="I15" s="324"/>
      <c r="J15" s="22" t="str">
        <f>IF(COUNTIF(①総括表!$C:$C,$C$1)&gt;=ROW(K9),INDEX(①総括表!#REF!,LARGE(INDEX((①総括表!$C$15:$C$528=$C$1)*ROW(①総括表!$C$15:$C$528),),COUNTIF(①総括表!$C:$C,$C$1)-ROW(K9)+1)),"")</f>
        <v/>
      </c>
      <c r="K15" s="22" t="str">
        <f>IF(COUNTIF(①総括表!$C:$C,$C$1)&gt;=ROW(L9),INDEX(①総括表!#REF!,LARGE(INDEX((①総括表!$C$15:$C$528=$C$1)*ROW(①総括表!$C$15:$C$528),),COUNTIF(①総括表!$C:$C,$C$1)-ROW(L9)+1)),"")</f>
        <v/>
      </c>
      <c r="L15" s="24"/>
    </row>
    <row r="16" spans="1:13" ht="18" customHeight="1" x14ac:dyDescent="0.15">
      <c r="A16" s="322"/>
      <c r="B16" s="229"/>
      <c r="C16" s="323"/>
      <c r="D16" s="323"/>
      <c r="E16" s="323"/>
      <c r="F16" s="323"/>
      <c r="G16" s="324"/>
      <c r="H16" s="324"/>
      <c r="I16" s="324"/>
      <c r="J16" s="22" t="str">
        <f>IF(COUNTIF(①総括表!$C:$C,$C$1)&gt;=ROW(K10),INDEX(①総括表!#REF!,LARGE(INDEX((①総括表!$C$15:$C$528=$C$1)*ROW(①総括表!$C$15:$C$528),),COUNTIF(①総括表!$C:$C,$C$1)-ROW(K10)+1)),"")</f>
        <v/>
      </c>
      <c r="K16" s="22" t="str">
        <f>IF(COUNTIF(①総括表!$C:$C,$C$1)&gt;=ROW(L10),INDEX(①総括表!#REF!,LARGE(INDEX((①総括表!$C$15:$C$528=$C$1)*ROW(①総括表!$C$15:$C$528),),COUNTIF(①総括表!$C:$C,$C$1)-ROW(L10)+1)),"")</f>
        <v/>
      </c>
      <c r="L16" s="24"/>
    </row>
    <row r="17" spans="1:12" ht="18" customHeight="1" x14ac:dyDescent="0.15">
      <c r="A17" s="322"/>
      <c r="B17" s="229"/>
      <c r="C17" s="323"/>
      <c r="D17" s="323"/>
      <c r="E17" s="323"/>
      <c r="F17" s="323"/>
      <c r="G17" s="324"/>
      <c r="H17" s="324"/>
      <c r="I17" s="324"/>
      <c r="J17" s="22" t="str">
        <f>IF(COUNTIF(①総括表!$C:$C,$C$1)&gt;=ROW(K11),INDEX(①総括表!#REF!,LARGE(INDEX((①総括表!$C$15:$C$528=$C$1)*ROW(①総括表!$C$15:$C$528),),COUNTIF(①総括表!$C:$C,$C$1)-ROW(K11)+1)),"")</f>
        <v/>
      </c>
      <c r="K17" s="22" t="str">
        <f>IF(COUNTIF(①総括表!$C:$C,$C$1)&gt;=ROW(L11),INDEX(①総括表!#REF!,LARGE(INDEX((①総括表!$C$15:$C$528=$C$1)*ROW(①総括表!$C$15:$C$528),),COUNTIF(①総括表!$C:$C,$C$1)-ROW(L11)+1)),"")</f>
        <v/>
      </c>
      <c r="L17" s="24"/>
    </row>
    <row r="18" spans="1:12" ht="18" customHeight="1" x14ac:dyDescent="0.15">
      <c r="A18" s="322"/>
      <c r="B18" s="229"/>
      <c r="C18" s="323"/>
      <c r="D18" s="323"/>
      <c r="E18" s="323"/>
      <c r="F18" s="323"/>
      <c r="G18" s="324"/>
      <c r="H18" s="324"/>
      <c r="I18" s="324"/>
      <c r="J18" s="22" t="str">
        <f>IF(COUNTIF(①総括表!$C:$C,$C$1)&gt;=ROW(K12),INDEX(①総括表!#REF!,LARGE(INDEX((①総括表!$C$15:$C$528=$C$1)*ROW(①総括表!$C$15:$C$528),),COUNTIF(①総括表!$C:$C,$C$1)-ROW(K12)+1)),"")</f>
        <v/>
      </c>
      <c r="K18" s="22" t="str">
        <f>IF(COUNTIF(①総括表!$C:$C,$C$1)&gt;=ROW(L12),INDEX(①総括表!#REF!,LARGE(INDEX((①総括表!$C$15:$C$528=$C$1)*ROW(①総括表!$C$15:$C$528),),COUNTIF(①総括表!$C:$C,$C$1)-ROW(L12)+1)),"")</f>
        <v/>
      </c>
      <c r="L18" s="24"/>
    </row>
    <row r="19" spans="1:12" ht="18" customHeight="1" x14ac:dyDescent="0.15">
      <c r="A19" s="322"/>
      <c r="B19" s="229"/>
      <c r="C19" s="323"/>
      <c r="D19" s="323"/>
      <c r="E19" s="323"/>
      <c r="F19" s="323"/>
      <c r="G19" s="324"/>
      <c r="H19" s="324"/>
      <c r="I19" s="324"/>
      <c r="J19" s="22" t="str">
        <f>IF(COUNTIF(①総括表!$C:$C,$C$1)&gt;=ROW(K13),INDEX(①総括表!#REF!,LARGE(INDEX((①総括表!$C$15:$C$528=$C$1)*ROW(①総括表!$C$15:$C$528),),COUNTIF(①総括表!$C:$C,$C$1)-ROW(K13)+1)),"")</f>
        <v/>
      </c>
      <c r="K19" s="22" t="str">
        <f>IF(COUNTIF(①総括表!$C:$C,$C$1)&gt;=ROW(L13),INDEX(①総括表!#REF!,LARGE(INDEX((①総括表!$C$15:$C$528=$C$1)*ROW(①総括表!$C$15:$C$528),),COUNTIF(①総括表!$C:$C,$C$1)-ROW(L13)+1)),"")</f>
        <v/>
      </c>
      <c r="L19" s="24"/>
    </row>
    <row r="20" spans="1:12" ht="18" customHeight="1" x14ac:dyDescent="0.15">
      <c r="A20" s="322"/>
      <c r="B20" s="229"/>
      <c r="C20" s="323"/>
      <c r="D20" s="323"/>
      <c r="E20" s="323"/>
      <c r="F20" s="323"/>
      <c r="G20" s="324"/>
      <c r="H20" s="324"/>
      <c r="I20" s="324"/>
      <c r="J20" s="22" t="str">
        <f>IF(COUNTIF(①総括表!$C:$C,$C$1)&gt;=ROW(K14),INDEX(①総括表!#REF!,LARGE(INDEX((①総括表!$C$15:$C$528=$C$1)*ROW(①総括表!$C$15:$C$528),),COUNTIF(①総括表!$C:$C,$C$1)-ROW(K14)+1)),"")</f>
        <v/>
      </c>
      <c r="K20" s="22" t="str">
        <f>IF(COUNTIF(①総括表!$C:$C,$C$1)&gt;=ROW(L14),INDEX(①総括表!#REF!,LARGE(INDEX((①総括表!$C$15:$C$528=$C$1)*ROW(①総括表!$C$15:$C$528),),COUNTIF(①総括表!$C:$C,$C$1)-ROW(L14)+1)),"")</f>
        <v/>
      </c>
      <c r="L20" s="24"/>
    </row>
    <row r="21" spans="1:12" ht="18" customHeight="1" x14ac:dyDescent="0.15">
      <c r="A21" s="322"/>
      <c r="B21" s="229"/>
      <c r="C21" s="323"/>
      <c r="D21" s="323"/>
      <c r="E21" s="323"/>
      <c r="F21" s="323"/>
      <c r="G21" s="324"/>
      <c r="H21" s="324"/>
      <c r="I21" s="324"/>
      <c r="J21" s="22" t="str">
        <f>IF(COUNTIF(①総括表!$C:$C,$C$1)&gt;=ROW(K15),INDEX(①総括表!#REF!,LARGE(INDEX((①総括表!$C$15:$C$528=$C$1)*ROW(①総括表!$C$15:$C$528),),COUNTIF(①総括表!$C:$C,$C$1)-ROW(K15)+1)),"")</f>
        <v/>
      </c>
      <c r="K21" s="22" t="str">
        <f>IF(COUNTIF(①総括表!$C:$C,$C$1)&gt;=ROW(L15),INDEX(①総括表!#REF!,LARGE(INDEX((①総括表!$C$15:$C$528=$C$1)*ROW(①総括表!$C$15:$C$528),),COUNTIF(①総括表!$C:$C,$C$1)-ROW(L15)+1)),"")</f>
        <v/>
      </c>
      <c r="L21" s="24"/>
    </row>
    <row r="22" spans="1:12" ht="18" customHeight="1" x14ac:dyDescent="0.15">
      <c r="A22" s="322"/>
      <c r="B22" s="229"/>
      <c r="C22" s="323"/>
      <c r="D22" s="323"/>
      <c r="E22" s="323"/>
      <c r="F22" s="323"/>
      <c r="G22" s="324"/>
      <c r="H22" s="324"/>
      <c r="I22" s="324"/>
      <c r="J22" s="22" t="str">
        <f>IF(COUNTIF(①総括表!$C:$C,$C$1)&gt;=ROW(K16),INDEX(①総括表!#REF!,LARGE(INDEX((①総括表!$C$15:$C$528=$C$1)*ROW(①総括表!$C$15:$C$528),),COUNTIF(①総括表!$C:$C,$C$1)-ROW(K16)+1)),"")</f>
        <v/>
      </c>
      <c r="K22" s="22" t="str">
        <f>IF(COUNTIF(①総括表!$C:$C,$C$1)&gt;=ROW(L16),INDEX(①総括表!#REF!,LARGE(INDEX((①総括表!$C$15:$C$528=$C$1)*ROW(①総括表!$C$15:$C$528),),COUNTIF(①総括表!$C:$C,$C$1)-ROW(L16)+1)),"")</f>
        <v/>
      </c>
      <c r="L22" s="24"/>
    </row>
    <row r="23" spans="1:12" ht="18" customHeight="1" x14ac:dyDescent="0.15">
      <c r="A23" s="322"/>
      <c r="B23" s="229"/>
      <c r="C23" s="323"/>
      <c r="D23" s="323"/>
      <c r="E23" s="323"/>
      <c r="F23" s="323"/>
      <c r="G23" s="324"/>
      <c r="H23" s="324"/>
      <c r="I23" s="324"/>
      <c r="J23" s="22" t="str">
        <f>IF(COUNTIF(①総括表!$C:$C,$C$1)&gt;=ROW(K17),INDEX(①総括表!#REF!,LARGE(INDEX((①総括表!$C$15:$C$528=$C$1)*ROW(①総括表!$C$15:$C$528),),COUNTIF(①総括表!$C:$C,$C$1)-ROW(K17)+1)),"")</f>
        <v/>
      </c>
      <c r="K23" s="22" t="str">
        <f>IF(COUNTIF(①総括表!$C:$C,$C$1)&gt;=ROW(L17),INDEX(①総括表!#REF!,LARGE(INDEX((①総括表!$C$15:$C$528=$C$1)*ROW(①総括表!$C$15:$C$528),),COUNTIF(①総括表!$C:$C,$C$1)-ROW(L17)+1)),"")</f>
        <v/>
      </c>
      <c r="L23" s="24"/>
    </row>
    <row r="24" spans="1:12" ht="18" customHeight="1" x14ac:dyDescent="0.15">
      <c r="A24" s="322"/>
      <c r="B24" s="229"/>
      <c r="C24" s="323"/>
      <c r="D24" s="323"/>
      <c r="E24" s="323"/>
      <c r="F24" s="323"/>
      <c r="G24" s="324"/>
      <c r="H24" s="324"/>
      <c r="I24" s="324"/>
      <c r="J24" s="22" t="str">
        <f>IF(COUNTIF(①総括表!$C:$C,$C$1)&gt;=ROW(K18),INDEX(①総括表!#REF!,LARGE(INDEX((①総括表!$C$15:$C$528=$C$1)*ROW(①総括表!$C$15:$C$528),),COUNTIF(①総括表!$C:$C,$C$1)-ROW(K18)+1)),"")</f>
        <v/>
      </c>
      <c r="K24" s="22" t="str">
        <f>IF(COUNTIF(①総括表!$C:$C,$C$1)&gt;=ROW(L18),INDEX(①総括表!#REF!,LARGE(INDEX((①総括表!$C$15:$C$528=$C$1)*ROW(①総括表!$C$15:$C$528),),COUNTIF(①総括表!$C:$C,$C$1)-ROW(L18)+1)),"")</f>
        <v/>
      </c>
      <c r="L24" s="24"/>
    </row>
    <row r="25" spans="1:12" ht="18" customHeight="1" x14ac:dyDescent="0.15">
      <c r="A25" s="322"/>
      <c r="B25" s="229"/>
      <c r="C25" s="323"/>
      <c r="D25" s="323"/>
      <c r="E25" s="323"/>
      <c r="F25" s="323"/>
      <c r="G25" s="324"/>
      <c r="H25" s="324"/>
      <c r="I25" s="324"/>
      <c r="J25" s="22" t="str">
        <f>IF(COUNTIF(①総括表!$C:$C,$C$1)&gt;=ROW(K19),INDEX(①総括表!#REF!,LARGE(INDEX((①総括表!$C$15:$C$528=$C$1)*ROW(①総括表!$C$15:$C$528),),COUNTIF(①総括表!$C:$C,$C$1)-ROW(K19)+1)),"")</f>
        <v/>
      </c>
      <c r="K25" s="22" t="str">
        <f>IF(COUNTIF(①総括表!$C:$C,$C$1)&gt;=ROW(L19),INDEX(①総括表!#REF!,LARGE(INDEX((①総括表!$C$15:$C$528=$C$1)*ROW(①総括表!$C$15:$C$528),),COUNTIF(①総括表!$C:$C,$C$1)-ROW(L19)+1)),"")</f>
        <v/>
      </c>
      <c r="L25" s="24"/>
    </row>
    <row r="26" spans="1:12" ht="18" customHeight="1" x14ac:dyDescent="0.15">
      <c r="A26" s="322"/>
      <c r="B26" s="229"/>
      <c r="C26" s="323"/>
      <c r="D26" s="323"/>
      <c r="E26" s="323"/>
      <c r="F26" s="323"/>
      <c r="G26" s="324"/>
      <c r="H26" s="324"/>
      <c r="I26" s="324"/>
      <c r="J26" s="22" t="str">
        <f>IF(COUNTIF(①総括表!$C:$C,$C$1)&gt;=ROW(K20),INDEX(①総括表!#REF!,LARGE(INDEX((①総括表!$C$15:$C$528=$C$1)*ROW(①総括表!$C$15:$C$528),),COUNTIF(①総括表!$C:$C,$C$1)-ROW(K20)+1)),"")</f>
        <v/>
      </c>
      <c r="K26" s="22" t="str">
        <f>IF(COUNTIF(①総括表!$C:$C,$C$1)&gt;=ROW(L20),INDEX(①総括表!#REF!,LARGE(INDEX((①総括表!$C$15:$C$528=$C$1)*ROW(①総括表!$C$15:$C$528),),COUNTIF(①総括表!$C:$C,$C$1)-ROW(L20)+1)),"")</f>
        <v/>
      </c>
      <c r="L26" s="24"/>
    </row>
    <row r="27" spans="1:12" ht="18" customHeight="1" x14ac:dyDescent="0.15">
      <c r="A27" s="322"/>
      <c r="B27" s="229"/>
      <c r="C27" s="323"/>
      <c r="D27" s="323"/>
      <c r="E27" s="323"/>
      <c r="F27" s="323"/>
      <c r="G27" s="324"/>
      <c r="H27" s="324"/>
      <c r="I27" s="324"/>
      <c r="J27" s="22" t="str">
        <f>IF(COUNTIF(①総括表!$C:$C,$C$1)&gt;=ROW(K21),INDEX(①総括表!#REF!,LARGE(INDEX((①総括表!$C$15:$C$528=$C$1)*ROW(①総括表!$C$15:$C$528),),COUNTIF(①総括表!$C:$C,$C$1)-ROW(K21)+1)),"")</f>
        <v/>
      </c>
      <c r="K27" s="22" t="str">
        <f>IF(COUNTIF(①総括表!$C:$C,$C$1)&gt;=ROW(L21),INDEX(①総括表!#REF!,LARGE(INDEX((①総括表!$C$15:$C$528=$C$1)*ROW(①総括表!$C$15:$C$528),),COUNTIF(①総括表!$C:$C,$C$1)-ROW(L21)+1)),"")</f>
        <v/>
      </c>
      <c r="L27" s="24"/>
    </row>
    <row r="28" spans="1:12" ht="18" customHeight="1" x14ac:dyDescent="0.15">
      <c r="A28" s="322"/>
      <c r="B28" s="229"/>
      <c r="C28" s="323"/>
      <c r="D28" s="323"/>
      <c r="E28" s="323"/>
      <c r="F28" s="323"/>
      <c r="G28" s="324"/>
      <c r="H28" s="324"/>
      <c r="I28" s="324"/>
      <c r="J28" s="22" t="str">
        <f>IF(COUNTIF(①総括表!$C:$C,$C$1)&gt;=ROW(K22),INDEX(①総括表!#REF!,LARGE(INDEX((①総括表!$C$15:$C$528=$C$1)*ROW(①総括表!$C$15:$C$528),),COUNTIF(①総括表!$C:$C,$C$1)-ROW(K22)+1)),"")</f>
        <v/>
      </c>
      <c r="K28" s="22" t="str">
        <f>IF(COUNTIF(①総括表!$C:$C,$C$1)&gt;=ROW(L22),INDEX(①総括表!#REF!,LARGE(INDEX((①総括表!$C$15:$C$528=$C$1)*ROW(①総括表!$C$15:$C$528),),COUNTIF(①総括表!$C:$C,$C$1)-ROW(L22)+1)),"")</f>
        <v/>
      </c>
      <c r="L28" s="24"/>
    </row>
    <row r="29" spans="1:12" ht="18" customHeight="1" x14ac:dyDescent="0.15">
      <c r="A29" s="322"/>
      <c r="B29" s="229"/>
      <c r="C29" s="323"/>
      <c r="D29" s="323"/>
      <c r="E29" s="323"/>
      <c r="F29" s="323"/>
      <c r="G29" s="324"/>
      <c r="H29" s="324"/>
      <c r="I29" s="324"/>
      <c r="J29" s="22" t="str">
        <f>IF(COUNTIF(①総括表!$C:$C,$C$1)&gt;=ROW(K23),INDEX(①総括表!#REF!,LARGE(INDEX((①総括表!$C$15:$C$528=$C$1)*ROW(①総括表!$C$15:$C$528),),COUNTIF(①総括表!$C:$C,$C$1)-ROW(K23)+1)),"")</f>
        <v/>
      </c>
      <c r="K29" s="22" t="str">
        <f>IF(COUNTIF(①総括表!$C:$C,$C$1)&gt;=ROW(L23),INDEX(①総括表!#REF!,LARGE(INDEX((①総括表!$C$15:$C$528=$C$1)*ROW(①総括表!$C$15:$C$528),),COUNTIF(①総括表!$C:$C,$C$1)-ROW(L23)+1)),"")</f>
        <v/>
      </c>
      <c r="L29" s="24"/>
    </row>
    <row r="30" spans="1:12" ht="18" customHeight="1" x14ac:dyDescent="0.15">
      <c r="A30" s="322"/>
      <c r="B30" s="229"/>
      <c r="C30" s="323"/>
      <c r="D30" s="323"/>
      <c r="E30" s="323"/>
      <c r="F30" s="323"/>
      <c r="G30" s="324"/>
      <c r="H30" s="324"/>
      <c r="I30" s="324"/>
      <c r="J30" s="22" t="str">
        <f>IF(COUNTIF(①総括表!$C:$C,$C$1)&gt;=ROW(K24),INDEX(①総括表!#REF!,LARGE(INDEX((①総括表!$C$15:$C$528=$C$1)*ROW(①総括表!$C$15:$C$528),),COUNTIF(①総括表!$C:$C,$C$1)-ROW(K24)+1)),"")</f>
        <v/>
      </c>
      <c r="K30" s="22" t="str">
        <f>IF(COUNTIF(①総括表!$C:$C,$C$1)&gt;=ROW(L24),INDEX(①総括表!#REF!,LARGE(INDEX((①総括表!$C$15:$C$528=$C$1)*ROW(①総括表!$C$15:$C$528),),COUNTIF(①総括表!$C:$C,$C$1)-ROW(L24)+1)),"")</f>
        <v/>
      </c>
      <c r="L30" s="24"/>
    </row>
    <row r="31" spans="1:12" ht="18" customHeight="1" x14ac:dyDescent="0.15">
      <c r="A31" s="322"/>
      <c r="B31" s="229"/>
      <c r="C31" s="323"/>
      <c r="D31" s="323"/>
      <c r="E31" s="323"/>
      <c r="F31" s="323"/>
      <c r="G31" s="324"/>
      <c r="H31" s="324"/>
      <c r="I31" s="324"/>
      <c r="J31" s="22" t="str">
        <f>IF(COUNTIF(①総括表!$C:$C,$C$1)&gt;=ROW(K25),INDEX(①総括表!#REF!,LARGE(INDEX((①総括表!$C$15:$C$528=$C$1)*ROW(①総括表!$C$15:$C$528),),COUNTIF(①総括表!$C:$C,$C$1)-ROW(K25)+1)),"")</f>
        <v/>
      </c>
      <c r="K31" s="22" t="str">
        <f>IF(COUNTIF(①総括表!$C:$C,$C$1)&gt;=ROW(L25),INDEX(①総括表!#REF!,LARGE(INDEX((①総括表!$C$15:$C$528=$C$1)*ROW(①総括表!$C$15:$C$528),),COUNTIF(①総括表!$C:$C,$C$1)-ROW(L25)+1)),"")</f>
        <v/>
      </c>
      <c r="L31" s="24"/>
    </row>
    <row r="32" spans="1:12" ht="20.100000000000001" customHeight="1" x14ac:dyDescent="0.15">
      <c r="A32" s="325" t="s">
        <v>113</v>
      </c>
      <c r="B32" s="325"/>
      <c r="C32" s="770"/>
      <c r="D32" s="771"/>
      <c r="E32" s="771"/>
      <c r="F32" s="772"/>
      <c r="G32" s="318">
        <f t="shared" ref="G32:K32" si="0">SUM(G7:G31)</f>
        <v>0</v>
      </c>
      <c r="H32" s="318">
        <f t="shared" si="0"/>
        <v>0</v>
      </c>
      <c r="I32" s="318">
        <f t="shared" si="0"/>
        <v>0</v>
      </c>
      <c r="J32" s="23">
        <f t="shared" si="0"/>
        <v>0</v>
      </c>
      <c r="K32" s="23">
        <f t="shared" si="0"/>
        <v>0</v>
      </c>
      <c r="L32" s="24"/>
    </row>
    <row r="33" spans="1:11" s="172" customFormat="1" ht="24.75" customHeight="1" x14ac:dyDescent="0.15">
      <c r="A33" s="709" t="s">
        <v>230</v>
      </c>
      <c r="B33" s="709"/>
      <c r="C33" s="709"/>
      <c r="D33" s="709"/>
      <c r="E33" s="709"/>
      <c r="F33" s="709"/>
      <c r="G33" s="709"/>
      <c r="H33" s="709"/>
      <c r="I33" s="709"/>
    </row>
    <row r="34" spans="1:11" s="172" customFormat="1" ht="20.25" customHeight="1" x14ac:dyDescent="0.15">
      <c r="A34" s="175" t="s">
        <v>231</v>
      </c>
      <c r="B34" s="175"/>
      <c r="C34" s="175"/>
      <c r="D34" s="175"/>
      <c r="E34" s="176"/>
      <c r="F34" s="245"/>
      <c r="G34" s="177"/>
      <c r="H34" s="178"/>
      <c r="I34" s="178"/>
    </row>
    <row r="35" spans="1:11" s="172" customFormat="1" ht="48" customHeight="1" x14ac:dyDescent="0.15">
      <c r="A35" s="710" t="s">
        <v>232</v>
      </c>
      <c r="B35" s="710"/>
      <c r="C35" s="710"/>
      <c r="D35" s="710"/>
      <c r="E35" s="710"/>
      <c r="F35" s="710"/>
      <c r="G35" s="710"/>
      <c r="H35" s="710"/>
      <c r="I35" s="710"/>
    </row>
    <row r="36" spans="1:11" s="172" customFormat="1" ht="24.75" customHeight="1" x14ac:dyDescent="0.15">
      <c r="A36" s="711" t="s">
        <v>314</v>
      </c>
      <c r="B36" s="711"/>
      <c r="C36" s="711"/>
      <c r="D36" s="711"/>
      <c r="E36" s="711"/>
      <c r="F36" s="711"/>
      <c r="G36" s="711"/>
      <c r="H36" s="711"/>
      <c r="I36" s="711"/>
    </row>
    <row r="37" spans="1:11" s="172" customFormat="1" ht="11.25" customHeight="1" x14ac:dyDescent="0.15">
      <c r="C37" s="173"/>
      <c r="D37" s="235"/>
      <c r="E37" s="174"/>
      <c r="F37" s="242"/>
      <c r="H37" s="702" t="s">
        <v>233</v>
      </c>
      <c r="I37" s="703"/>
    </row>
    <row r="38" spans="1:11" s="172" customFormat="1" ht="10.5" customHeight="1" x14ac:dyDescent="0.15">
      <c r="C38" s="173"/>
      <c r="D38" s="235"/>
      <c r="E38" s="174"/>
      <c r="F38" s="242"/>
      <c r="H38" s="215"/>
      <c r="I38" s="214"/>
    </row>
    <row r="39" spans="1:11" x14ac:dyDescent="0.15">
      <c r="C39" s="25"/>
      <c r="D39" s="24"/>
      <c r="E39" s="24"/>
      <c r="F39" s="243"/>
      <c r="G39" s="24"/>
      <c r="H39" s="24"/>
      <c r="I39" s="24"/>
      <c r="J39" s="24"/>
      <c r="K39" s="24"/>
    </row>
    <row r="40" spans="1:11" x14ac:dyDescent="0.15">
      <c r="C40" s="25"/>
      <c r="D40" s="24"/>
      <c r="E40" s="24"/>
      <c r="F40" s="243"/>
      <c r="G40" s="24"/>
      <c r="H40" s="24"/>
      <c r="I40" s="24"/>
      <c r="J40" s="24"/>
      <c r="K40" s="24"/>
    </row>
    <row r="41" spans="1:11" x14ac:dyDescent="0.15">
      <c r="C41" s="25"/>
      <c r="D41" s="24"/>
      <c r="E41" s="24"/>
      <c r="F41" s="243"/>
      <c r="G41" s="24"/>
      <c r="H41" s="24"/>
      <c r="I41" s="24"/>
      <c r="J41" s="24"/>
      <c r="K41" s="24"/>
    </row>
    <row r="42" spans="1:11" x14ac:dyDescent="0.15">
      <c r="C42" s="25"/>
      <c r="D42" s="24"/>
      <c r="E42" s="24"/>
      <c r="F42" s="243"/>
      <c r="G42" s="24"/>
      <c r="H42" s="24"/>
      <c r="I42" s="24"/>
      <c r="J42" s="24"/>
      <c r="K42" s="24"/>
    </row>
    <row r="43" spans="1:11" x14ac:dyDescent="0.15">
      <c r="C43" s="25"/>
      <c r="D43" s="24"/>
      <c r="E43" s="24"/>
      <c r="F43" s="243"/>
      <c r="G43" s="24"/>
      <c r="H43" s="24"/>
      <c r="I43" s="24"/>
      <c r="J43" s="24"/>
      <c r="K43" s="24"/>
    </row>
    <row r="44" spans="1:11" x14ac:dyDescent="0.15">
      <c r="C44" s="25"/>
      <c r="D44" s="24"/>
      <c r="E44" s="24"/>
      <c r="F44" s="243"/>
      <c r="G44" s="24"/>
      <c r="H44" s="24"/>
      <c r="I44" s="24"/>
      <c r="J44" s="24"/>
      <c r="K44" s="24"/>
    </row>
    <row r="45" spans="1:11" x14ac:dyDescent="0.15">
      <c r="C45" s="25"/>
      <c r="D45" s="24"/>
      <c r="E45" s="24"/>
      <c r="F45" s="243"/>
      <c r="G45" s="24"/>
      <c r="H45" s="24"/>
      <c r="I45" s="24"/>
      <c r="J45" s="24"/>
      <c r="K45" s="24"/>
    </row>
    <row r="46" spans="1:11" x14ac:dyDescent="0.15">
      <c r="C46" s="25"/>
      <c r="D46" s="24"/>
      <c r="E46" s="24"/>
      <c r="F46" s="243"/>
      <c r="G46" s="24"/>
      <c r="H46" s="24"/>
      <c r="I46" s="24"/>
      <c r="J46" s="24"/>
      <c r="K46" s="24"/>
    </row>
    <row r="47" spans="1:11" x14ac:dyDescent="0.15">
      <c r="C47" s="25"/>
      <c r="D47" s="24"/>
      <c r="E47" s="24"/>
      <c r="F47" s="243"/>
      <c r="G47" s="24"/>
      <c r="H47" s="24"/>
      <c r="I47" s="24"/>
      <c r="J47" s="24"/>
      <c r="K47" s="24"/>
    </row>
    <row r="48" spans="1:11" x14ac:dyDescent="0.15">
      <c r="C48" s="25"/>
      <c r="D48" s="24"/>
      <c r="E48" s="24"/>
      <c r="F48" s="243"/>
      <c r="G48" s="24"/>
      <c r="H48" s="24"/>
      <c r="I48" s="24"/>
      <c r="J48" s="24"/>
      <c r="K48" s="24"/>
    </row>
    <row r="49" spans="3:11" x14ac:dyDescent="0.15">
      <c r="C49" s="25"/>
      <c r="D49" s="24"/>
      <c r="E49" s="24"/>
      <c r="F49" s="243"/>
      <c r="G49" s="24"/>
      <c r="H49" s="24"/>
      <c r="I49" s="24"/>
      <c r="J49" s="24"/>
      <c r="K49" s="24"/>
    </row>
  </sheetData>
  <mergeCells count="7">
    <mergeCell ref="H37:I37"/>
    <mergeCell ref="C2:F2"/>
    <mergeCell ref="C4:D4"/>
    <mergeCell ref="C32:F32"/>
    <mergeCell ref="A33:I33"/>
    <mergeCell ref="A35:I35"/>
    <mergeCell ref="A36:I36"/>
  </mergeCells>
  <phoneticPr fontId="6"/>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49"/>
  <sheetViews>
    <sheetView showZeros="0" topLeftCell="A29" workbookViewId="0">
      <selection activeCell="H38" sqref="H38"/>
    </sheetView>
  </sheetViews>
  <sheetFormatPr defaultRowHeight="15.75" x14ac:dyDescent="0.15"/>
  <cols>
    <col min="1" max="1" width="8.625" style="17" customWidth="1"/>
    <col min="2" max="2" width="9" style="17" hidden="1" customWidth="1"/>
    <col min="3" max="3" width="10.625" style="21" customWidth="1"/>
    <col min="4" max="5" width="12.625" style="17" customWidth="1"/>
    <col min="6" max="6" width="12.625" style="241" customWidth="1"/>
    <col min="7" max="9" width="10.625" style="17" customWidth="1"/>
    <col min="10" max="10" width="12.625" style="17" hidden="1" customWidth="1"/>
    <col min="11" max="11" width="0.875" style="17" hidden="1" customWidth="1"/>
    <col min="12" max="13" width="11.375" style="17" customWidth="1"/>
    <col min="14" max="16384" width="9" style="17"/>
  </cols>
  <sheetData>
    <row r="1" spans="1:13" ht="35.1" customHeight="1" x14ac:dyDescent="0.15">
      <c r="A1" s="179" t="s">
        <v>234</v>
      </c>
      <c r="B1" s="26"/>
      <c r="C1" s="18"/>
      <c r="D1" s="236" t="s">
        <v>235</v>
      </c>
      <c r="E1" s="236"/>
      <c r="F1" s="244"/>
      <c r="G1" s="236"/>
      <c r="H1" s="236"/>
    </row>
    <row r="2" spans="1:13" ht="20.100000000000001" customHeight="1" x14ac:dyDescent="0.15">
      <c r="A2" s="19" t="s">
        <v>107</v>
      </c>
      <c r="B2" s="19"/>
      <c r="C2" s="765">
        <f>'⑪★別紙様式３　実績報告書 '!$N$35</f>
        <v>0</v>
      </c>
      <c r="D2" s="766"/>
      <c r="E2" s="766"/>
      <c r="F2" s="767"/>
      <c r="G2" s="246"/>
      <c r="H2" s="237"/>
      <c r="I2" s="237"/>
      <c r="J2" s="20"/>
      <c r="K2" s="20"/>
    </row>
    <row r="3" spans="1:13" ht="7.5" customHeight="1" x14ac:dyDescent="0.15">
      <c r="I3" s="20"/>
      <c r="J3" s="20"/>
      <c r="K3" s="20"/>
    </row>
    <row r="4" spans="1:13" ht="20.100000000000001" customHeight="1" x14ac:dyDescent="0.15">
      <c r="A4" s="19" t="s">
        <v>108</v>
      </c>
      <c r="B4" s="19"/>
      <c r="C4" s="768">
        <v>3</v>
      </c>
      <c r="D4" s="769"/>
      <c r="E4" s="171"/>
      <c r="I4" s="28" t="s">
        <v>118</v>
      </c>
      <c r="J4" s="20"/>
      <c r="K4" s="20"/>
    </row>
    <row r="5" spans="1:13" ht="7.5" customHeight="1" x14ac:dyDescent="0.15">
      <c r="I5" s="20"/>
      <c r="J5" s="20"/>
      <c r="K5" s="20"/>
    </row>
    <row r="6" spans="1:13" ht="90" customHeight="1" x14ac:dyDescent="0.15">
      <c r="A6" s="262" t="s">
        <v>337</v>
      </c>
      <c r="B6" s="247"/>
      <c r="C6" s="248" t="s">
        <v>336</v>
      </c>
      <c r="D6" s="32" t="s">
        <v>110</v>
      </c>
      <c r="E6" s="33" t="s">
        <v>111</v>
      </c>
      <c r="F6" s="249" t="s">
        <v>112</v>
      </c>
      <c r="G6" s="193" t="s">
        <v>242</v>
      </c>
      <c r="H6" s="34" t="s">
        <v>116</v>
      </c>
      <c r="I6" s="35" t="s">
        <v>117</v>
      </c>
    </row>
    <row r="7" spans="1:13" ht="18" customHeight="1" x14ac:dyDescent="0.15">
      <c r="A7" s="322"/>
      <c r="B7" s="229"/>
      <c r="C7" s="323"/>
      <c r="D7" s="323"/>
      <c r="E7" s="323"/>
      <c r="F7" s="323"/>
      <c r="G7" s="324"/>
      <c r="H7" s="324"/>
      <c r="I7" s="324"/>
      <c r="J7" s="27" t="str">
        <f>IF(COUNTIF(①総括表!$C:$C,$C$1)&gt;=ROW(O1),INDEX(①総括表!I:I,LARGE(INDEX((①総括表!$C$15:$C$528=$C$1)*ROW(①総括表!$C$15:$C$528),),COUNTIF(①総括表!$C:$C,$C$1)-ROW(O1)+1)),"")</f>
        <v/>
      </c>
      <c r="K7" s="27" t="str">
        <f>IF(COUNTIF(①総括表!$C:$C,$C$1)&gt;=ROW(O1),INDEX(①総括表!I:I,LARGE(INDEX((①総括表!$C$15:$C$528=$C$1)*ROW(①総括表!$C$15:$C$528),),COUNTIF(①総括表!$C:$C,$C$1)-ROW(O1)+1)),"")</f>
        <v/>
      </c>
      <c r="L7" s="24"/>
      <c r="M7" s="24"/>
    </row>
    <row r="8" spans="1:13" ht="18" customHeight="1" x14ac:dyDescent="0.15">
      <c r="A8" s="322"/>
      <c r="B8" s="229"/>
      <c r="C8" s="323"/>
      <c r="D8" s="323"/>
      <c r="E8" s="323"/>
      <c r="F8" s="323"/>
      <c r="G8" s="324"/>
      <c r="H8" s="324"/>
      <c r="I8" s="324"/>
      <c r="J8" s="27" t="str">
        <f>IF(COUNTIF(①総括表!$C:$C,$C$1)&gt;=ROW(O2),INDEX(①総括表!I:I,LARGE(INDEX((①総括表!$C$15:$C$528=$C$1)*ROW(①総括表!$C$15:$C$528),),COUNTIF(①総括表!$C:$C,$C$1)-ROW(O2)+1)),"")</f>
        <v/>
      </c>
      <c r="K8" s="27" t="str">
        <f>IF(COUNTIF(①総括表!$C:$C,$C$1)&gt;=ROW(O2),INDEX(①総括表!I:I,LARGE(INDEX((①総括表!$C$15:$C$528=$C$1)*ROW(①総括表!$C$15:$C$528),),COUNTIF(①総括表!$C:$C,$C$1)-ROW(O2)+1)),"")</f>
        <v/>
      </c>
      <c r="L8" s="24"/>
    </row>
    <row r="9" spans="1:13" ht="18" customHeight="1" x14ac:dyDescent="0.15">
      <c r="A9" s="322"/>
      <c r="B9" s="229"/>
      <c r="C9" s="323"/>
      <c r="D9" s="323"/>
      <c r="E9" s="323"/>
      <c r="F9" s="323"/>
      <c r="G9" s="324"/>
      <c r="H9" s="324"/>
      <c r="I9" s="324"/>
      <c r="J9" s="27" t="str">
        <f>IF(COUNTIF(①総括表!$C:$C,$C$1)&gt;=ROW(O3),INDEX(①総括表!I:I,LARGE(INDEX((①総括表!$C$15:$C$528=$C$1)*ROW(①総括表!$C$15:$C$528),),COUNTIF(①総括表!$C:$C,$C$1)-ROW(O3)+1)),"")</f>
        <v/>
      </c>
      <c r="K9" s="27" t="str">
        <f>IF(COUNTIF(①総括表!$C:$C,$C$1)&gt;=ROW(O3),INDEX(①総括表!I:I,LARGE(INDEX((①総括表!$C$15:$C$528=$C$1)*ROW(①総括表!$C$15:$C$528),),COUNTIF(①総括表!$C:$C,$C$1)-ROW(O3)+1)),"")</f>
        <v/>
      </c>
      <c r="L9" s="24"/>
    </row>
    <row r="10" spans="1:13" ht="18" customHeight="1" x14ac:dyDescent="0.15">
      <c r="A10" s="322"/>
      <c r="B10" s="229"/>
      <c r="C10" s="323"/>
      <c r="D10" s="323"/>
      <c r="E10" s="323"/>
      <c r="F10" s="323"/>
      <c r="G10" s="324"/>
      <c r="H10" s="324"/>
      <c r="I10" s="324"/>
      <c r="J10" s="27" t="str">
        <f>IF(COUNTIF(①総括表!$C:$C,$C$1)&gt;=ROW(O4),INDEX(①総括表!I:I,LARGE(INDEX((①総括表!$C$15:$C$528=$C$1)*ROW(①総括表!$C$15:$C$528),),COUNTIF(①総括表!$C:$C,$C$1)-ROW(O4)+1)),"")</f>
        <v/>
      </c>
      <c r="K10" s="27" t="str">
        <f>IF(COUNTIF(①総括表!$C:$C,$C$1)&gt;=ROW(O4),INDEX(①総括表!I:I,LARGE(INDEX((①総括表!$C$15:$C$528=$C$1)*ROW(①総括表!$C$15:$C$528),),COUNTIF(①総括表!$C:$C,$C$1)-ROW(O4)+1)),"")</f>
        <v/>
      </c>
      <c r="L10" s="24"/>
    </row>
    <row r="11" spans="1:13" ht="18" customHeight="1" x14ac:dyDescent="0.15">
      <c r="A11" s="322"/>
      <c r="B11" s="229"/>
      <c r="C11" s="323"/>
      <c r="D11" s="323"/>
      <c r="E11" s="323"/>
      <c r="F11" s="323"/>
      <c r="G11" s="324"/>
      <c r="H11" s="324"/>
      <c r="I11" s="324"/>
      <c r="J11" s="27" t="str">
        <f>IF(COUNTIF(①総括表!$C:$C,$C$1)&gt;=ROW(O5),INDEX(①総括表!I:I,LARGE(INDEX((①総括表!$C$15:$C$528=$C$1)*ROW(①総括表!$C$15:$C$528),),COUNTIF(①総括表!$C:$C,$C$1)-ROW(O5)+1)),"")</f>
        <v/>
      </c>
      <c r="K11" s="27" t="str">
        <f>IF(COUNTIF(①総括表!$C:$C,$C$1)&gt;=ROW(O5),INDEX(①総括表!I:I,LARGE(INDEX((①総括表!$C$15:$C$528=$C$1)*ROW(①総括表!$C$15:$C$528),),COUNTIF(①総括表!$C:$C,$C$1)-ROW(O5)+1)),"")</f>
        <v/>
      </c>
      <c r="L11" s="24"/>
    </row>
    <row r="12" spans="1:13" ht="18" customHeight="1" x14ac:dyDescent="0.15">
      <c r="A12" s="322"/>
      <c r="B12" s="229"/>
      <c r="C12" s="323"/>
      <c r="D12" s="323"/>
      <c r="E12" s="323"/>
      <c r="F12" s="323"/>
      <c r="G12" s="324"/>
      <c r="H12" s="324"/>
      <c r="I12" s="324"/>
      <c r="J12" s="27" t="str">
        <f>IF(COUNTIF(①総括表!$C:$C,$C$1)&gt;=ROW(O6),INDEX(①総括表!I:I,LARGE(INDEX((①総括表!$C$15:$C$528=$C$1)*ROW(①総括表!$C$15:$C$528),),COUNTIF(①総括表!$C:$C,$C$1)-ROW(O6)+1)),"")</f>
        <v/>
      </c>
      <c r="K12" s="27" t="str">
        <f>IF(COUNTIF(①総括表!$C:$C,$C$1)&gt;=ROW(O6),INDEX(①総括表!I:I,LARGE(INDEX((①総括表!$C$15:$C$528=$C$1)*ROW(①総括表!$C$15:$C$528),),COUNTIF(①総括表!$C:$C,$C$1)-ROW(O6)+1)),"")</f>
        <v/>
      </c>
      <c r="L12" s="24"/>
    </row>
    <row r="13" spans="1:13" ht="18" customHeight="1" x14ac:dyDescent="0.15">
      <c r="A13" s="322"/>
      <c r="B13" s="229"/>
      <c r="C13" s="323"/>
      <c r="D13" s="323"/>
      <c r="E13" s="323"/>
      <c r="F13" s="323"/>
      <c r="G13" s="324"/>
      <c r="H13" s="324"/>
      <c r="I13" s="324"/>
      <c r="J13" s="22" t="str">
        <f>IF(COUNTIF(①総括表!$C:$C,$C$1)&gt;=ROW(K7),INDEX(①総括表!#REF!,LARGE(INDEX((①総括表!$C$15:$C$528=$C$1)*ROW(①総括表!$C$15:$C$528),),COUNTIF(①総括表!$C:$C,$C$1)-ROW(K7)+1)),"")</f>
        <v/>
      </c>
      <c r="K13" s="22" t="str">
        <f>IF(COUNTIF(①総括表!$C:$C,$C$1)&gt;=ROW(L7),INDEX(①総括表!#REF!,LARGE(INDEX((①総括表!$C$15:$C$528=$C$1)*ROW(①総括表!$C$15:$C$528),),COUNTIF(①総括表!$C:$C,$C$1)-ROW(L7)+1)),"")</f>
        <v/>
      </c>
      <c r="L13" s="24"/>
    </row>
    <row r="14" spans="1:13" ht="18" customHeight="1" x14ac:dyDescent="0.15">
      <c r="A14" s="322"/>
      <c r="B14" s="229"/>
      <c r="C14" s="323"/>
      <c r="D14" s="323"/>
      <c r="E14" s="323"/>
      <c r="F14" s="323"/>
      <c r="G14" s="324"/>
      <c r="H14" s="324"/>
      <c r="I14" s="324"/>
      <c r="J14" s="22" t="str">
        <f>IF(COUNTIF(①総括表!$C:$C,$C$1)&gt;=ROW(K8),INDEX(①総括表!#REF!,LARGE(INDEX((①総括表!$C$15:$C$528=$C$1)*ROW(①総括表!$C$15:$C$528),),COUNTIF(①総括表!$C:$C,$C$1)-ROW(K8)+1)),"")</f>
        <v/>
      </c>
      <c r="K14" s="22" t="str">
        <f>IF(COUNTIF(①総括表!$C:$C,$C$1)&gt;=ROW(L8),INDEX(①総括表!#REF!,LARGE(INDEX((①総括表!$C$15:$C$528=$C$1)*ROW(①総括表!$C$15:$C$528),),COUNTIF(①総括表!$C:$C,$C$1)-ROW(L8)+1)),"")</f>
        <v/>
      </c>
      <c r="L14" s="24"/>
    </row>
    <row r="15" spans="1:13" ht="18" customHeight="1" x14ac:dyDescent="0.15">
      <c r="A15" s="322"/>
      <c r="B15" s="229"/>
      <c r="C15" s="323"/>
      <c r="D15" s="323"/>
      <c r="E15" s="323"/>
      <c r="F15" s="323"/>
      <c r="G15" s="324"/>
      <c r="H15" s="324"/>
      <c r="I15" s="324"/>
      <c r="J15" s="22" t="str">
        <f>IF(COUNTIF(①総括表!$C:$C,$C$1)&gt;=ROW(K9),INDEX(①総括表!#REF!,LARGE(INDEX((①総括表!$C$15:$C$528=$C$1)*ROW(①総括表!$C$15:$C$528),),COUNTIF(①総括表!$C:$C,$C$1)-ROW(K9)+1)),"")</f>
        <v/>
      </c>
      <c r="K15" s="22" t="str">
        <f>IF(COUNTIF(①総括表!$C:$C,$C$1)&gt;=ROW(L9),INDEX(①総括表!#REF!,LARGE(INDEX((①総括表!$C$15:$C$528=$C$1)*ROW(①総括表!$C$15:$C$528),),COUNTIF(①総括表!$C:$C,$C$1)-ROW(L9)+1)),"")</f>
        <v/>
      </c>
      <c r="L15" s="24"/>
    </row>
    <row r="16" spans="1:13" ht="18" customHeight="1" x14ac:dyDescent="0.15">
      <c r="A16" s="322"/>
      <c r="B16" s="229"/>
      <c r="C16" s="323"/>
      <c r="D16" s="323"/>
      <c r="E16" s="323"/>
      <c r="F16" s="323"/>
      <c r="G16" s="324"/>
      <c r="H16" s="324"/>
      <c r="I16" s="324"/>
      <c r="J16" s="22" t="str">
        <f>IF(COUNTIF(①総括表!$C:$C,$C$1)&gt;=ROW(K10),INDEX(①総括表!#REF!,LARGE(INDEX((①総括表!$C$15:$C$528=$C$1)*ROW(①総括表!$C$15:$C$528),),COUNTIF(①総括表!$C:$C,$C$1)-ROW(K10)+1)),"")</f>
        <v/>
      </c>
      <c r="K16" s="22" t="str">
        <f>IF(COUNTIF(①総括表!$C:$C,$C$1)&gt;=ROW(L10),INDEX(①総括表!#REF!,LARGE(INDEX((①総括表!$C$15:$C$528=$C$1)*ROW(①総括表!$C$15:$C$528),),COUNTIF(①総括表!$C:$C,$C$1)-ROW(L10)+1)),"")</f>
        <v/>
      </c>
      <c r="L16" s="24"/>
    </row>
    <row r="17" spans="1:12" ht="18" customHeight="1" x14ac:dyDescent="0.15">
      <c r="A17" s="322"/>
      <c r="B17" s="229"/>
      <c r="C17" s="323"/>
      <c r="D17" s="323"/>
      <c r="E17" s="323"/>
      <c r="F17" s="323"/>
      <c r="G17" s="324"/>
      <c r="H17" s="324"/>
      <c r="I17" s="324"/>
      <c r="J17" s="22" t="str">
        <f>IF(COUNTIF(①総括表!$C:$C,$C$1)&gt;=ROW(K11),INDEX(①総括表!#REF!,LARGE(INDEX((①総括表!$C$15:$C$528=$C$1)*ROW(①総括表!$C$15:$C$528),),COUNTIF(①総括表!$C:$C,$C$1)-ROW(K11)+1)),"")</f>
        <v/>
      </c>
      <c r="K17" s="22" t="str">
        <f>IF(COUNTIF(①総括表!$C:$C,$C$1)&gt;=ROW(L11),INDEX(①総括表!#REF!,LARGE(INDEX((①総括表!$C$15:$C$528=$C$1)*ROW(①総括表!$C$15:$C$528),),COUNTIF(①総括表!$C:$C,$C$1)-ROW(L11)+1)),"")</f>
        <v/>
      </c>
      <c r="L17" s="24"/>
    </row>
    <row r="18" spans="1:12" ht="18" customHeight="1" x14ac:dyDescent="0.15">
      <c r="A18" s="322"/>
      <c r="B18" s="229"/>
      <c r="C18" s="323"/>
      <c r="D18" s="323"/>
      <c r="E18" s="323"/>
      <c r="F18" s="323"/>
      <c r="G18" s="324"/>
      <c r="H18" s="324"/>
      <c r="I18" s="324"/>
      <c r="J18" s="22" t="str">
        <f>IF(COUNTIF(①総括表!$C:$C,$C$1)&gt;=ROW(K12),INDEX(①総括表!#REF!,LARGE(INDEX((①総括表!$C$15:$C$528=$C$1)*ROW(①総括表!$C$15:$C$528),),COUNTIF(①総括表!$C:$C,$C$1)-ROW(K12)+1)),"")</f>
        <v/>
      </c>
      <c r="K18" s="22" t="str">
        <f>IF(COUNTIF(①総括表!$C:$C,$C$1)&gt;=ROW(L12),INDEX(①総括表!#REF!,LARGE(INDEX((①総括表!$C$15:$C$528=$C$1)*ROW(①総括表!$C$15:$C$528),),COUNTIF(①総括表!$C:$C,$C$1)-ROW(L12)+1)),"")</f>
        <v/>
      </c>
      <c r="L18" s="24"/>
    </row>
    <row r="19" spans="1:12" ht="18" customHeight="1" x14ac:dyDescent="0.15">
      <c r="A19" s="322"/>
      <c r="B19" s="229"/>
      <c r="C19" s="323"/>
      <c r="D19" s="323"/>
      <c r="E19" s="323"/>
      <c r="F19" s="323"/>
      <c r="G19" s="324"/>
      <c r="H19" s="324"/>
      <c r="I19" s="324"/>
      <c r="J19" s="22" t="str">
        <f>IF(COUNTIF(①総括表!$C:$C,$C$1)&gt;=ROW(K13),INDEX(①総括表!#REF!,LARGE(INDEX((①総括表!$C$15:$C$528=$C$1)*ROW(①総括表!$C$15:$C$528),),COUNTIF(①総括表!$C:$C,$C$1)-ROW(K13)+1)),"")</f>
        <v/>
      </c>
      <c r="K19" s="22" t="str">
        <f>IF(COUNTIF(①総括表!$C:$C,$C$1)&gt;=ROW(L13),INDEX(①総括表!#REF!,LARGE(INDEX((①総括表!$C$15:$C$528=$C$1)*ROW(①総括表!$C$15:$C$528),),COUNTIF(①総括表!$C:$C,$C$1)-ROW(L13)+1)),"")</f>
        <v/>
      </c>
      <c r="L19" s="24"/>
    </row>
    <row r="20" spans="1:12" ht="18" customHeight="1" x14ac:dyDescent="0.15">
      <c r="A20" s="322"/>
      <c r="B20" s="229"/>
      <c r="C20" s="323"/>
      <c r="D20" s="323"/>
      <c r="E20" s="323"/>
      <c r="F20" s="323"/>
      <c r="G20" s="324"/>
      <c r="H20" s="324"/>
      <c r="I20" s="324"/>
      <c r="J20" s="22" t="str">
        <f>IF(COUNTIF(①総括表!$C:$C,$C$1)&gt;=ROW(K14),INDEX(①総括表!#REF!,LARGE(INDEX((①総括表!$C$15:$C$528=$C$1)*ROW(①総括表!$C$15:$C$528),),COUNTIF(①総括表!$C:$C,$C$1)-ROW(K14)+1)),"")</f>
        <v/>
      </c>
      <c r="K20" s="22" t="str">
        <f>IF(COUNTIF(①総括表!$C:$C,$C$1)&gt;=ROW(L14),INDEX(①総括表!#REF!,LARGE(INDEX((①総括表!$C$15:$C$528=$C$1)*ROW(①総括表!$C$15:$C$528),),COUNTIF(①総括表!$C:$C,$C$1)-ROW(L14)+1)),"")</f>
        <v/>
      </c>
      <c r="L20" s="24"/>
    </row>
    <row r="21" spans="1:12" ht="18" customHeight="1" x14ac:dyDescent="0.15">
      <c r="A21" s="322"/>
      <c r="B21" s="229"/>
      <c r="C21" s="323"/>
      <c r="D21" s="323"/>
      <c r="E21" s="323"/>
      <c r="F21" s="323"/>
      <c r="G21" s="324"/>
      <c r="H21" s="324"/>
      <c r="I21" s="324"/>
      <c r="J21" s="22" t="str">
        <f>IF(COUNTIF(①総括表!$C:$C,$C$1)&gt;=ROW(K15),INDEX(①総括表!#REF!,LARGE(INDEX((①総括表!$C$15:$C$528=$C$1)*ROW(①総括表!$C$15:$C$528),),COUNTIF(①総括表!$C:$C,$C$1)-ROW(K15)+1)),"")</f>
        <v/>
      </c>
      <c r="K21" s="22" t="str">
        <f>IF(COUNTIF(①総括表!$C:$C,$C$1)&gt;=ROW(L15),INDEX(①総括表!#REF!,LARGE(INDEX((①総括表!$C$15:$C$528=$C$1)*ROW(①総括表!$C$15:$C$528),),COUNTIF(①総括表!$C:$C,$C$1)-ROW(L15)+1)),"")</f>
        <v/>
      </c>
      <c r="L21" s="24"/>
    </row>
    <row r="22" spans="1:12" ht="18" customHeight="1" x14ac:dyDescent="0.15">
      <c r="A22" s="322"/>
      <c r="B22" s="229"/>
      <c r="C22" s="323"/>
      <c r="D22" s="323"/>
      <c r="E22" s="323"/>
      <c r="F22" s="323"/>
      <c r="G22" s="324"/>
      <c r="H22" s="324"/>
      <c r="I22" s="324"/>
      <c r="J22" s="22" t="str">
        <f>IF(COUNTIF(①総括表!$C:$C,$C$1)&gt;=ROW(K16),INDEX(①総括表!#REF!,LARGE(INDEX((①総括表!$C$15:$C$528=$C$1)*ROW(①総括表!$C$15:$C$528),),COUNTIF(①総括表!$C:$C,$C$1)-ROW(K16)+1)),"")</f>
        <v/>
      </c>
      <c r="K22" s="22" t="str">
        <f>IF(COUNTIF(①総括表!$C:$C,$C$1)&gt;=ROW(L16),INDEX(①総括表!#REF!,LARGE(INDEX((①総括表!$C$15:$C$528=$C$1)*ROW(①総括表!$C$15:$C$528),),COUNTIF(①総括表!$C:$C,$C$1)-ROW(L16)+1)),"")</f>
        <v/>
      </c>
      <c r="L22" s="24"/>
    </row>
    <row r="23" spans="1:12" ht="18" customHeight="1" x14ac:dyDescent="0.15">
      <c r="A23" s="322"/>
      <c r="B23" s="229"/>
      <c r="C23" s="323"/>
      <c r="D23" s="323"/>
      <c r="E23" s="323"/>
      <c r="F23" s="323"/>
      <c r="G23" s="324"/>
      <c r="H23" s="324"/>
      <c r="I23" s="324"/>
      <c r="J23" s="22" t="str">
        <f>IF(COUNTIF(①総括表!$C:$C,$C$1)&gt;=ROW(K17),INDEX(①総括表!#REF!,LARGE(INDEX((①総括表!$C$15:$C$528=$C$1)*ROW(①総括表!$C$15:$C$528),),COUNTIF(①総括表!$C:$C,$C$1)-ROW(K17)+1)),"")</f>
        <v/>
      </c>
      <c r="K23" s="22" t="str">
        <f>IF(COUNTIF(①総括表!$C:$C,$C$1)&gt;=ROW(L17),INDEX(①総括表!#REF!,LARGE(INDEX((①総括表!$C$15:$C$528=$C$1)*ROW(①総括表!$C$15:$C$528),),COUNTIF(①総括表!$C:$C,$C$1)-ROW(L17)+1)),"")</f>
        <v/>
      </c>
      <c r="L23" s="24"/>
    </row>
    <row r="24" spans="1:12" ht="18" customHeight="1" x14ac:dyDescent="0.15">
      <c r="A24" s="322"/>
      <c r="B24" s="229"/>
      <c r="C24" s="323"/>
      <c r="D24" s="323"/>
      <c r="E24" s="323"/>
      <c r="F24" s="323"/>
      <c r="G24" s="324"/>
      <c r="H24" s="324"/>
      <c r="I24" s="324"/>
      <c r="J24" s="22" t="str">
        <f>IF(COUNTIF(①総括表!$C:$C,$C$1)&gt;=ROW(K18),INDEX(①総括表!#REF!,LARGE(INDEX((①総括表!$C$15:$C$528=$C$1)*ROW(①総括表!$C$15:$C$528),),COUNTIF(①総括表!$C:$C,$C$1)-ROW(K18)+1)),"")</f>
        <v/>
      </c>
      <c r="K24" s="22" t="str">
        <f>IF(COUNTIF(①総括表!$C:$C,$C$1)&gt;=ROW(L18),INDEX(①総括表!#REF!,LARGE(INDEX((①総括表!$C$15:$C$528=$C$1)*ROW(①総括表!$C$15:$C$528),),COUNTIF(①総括表!$C:$C,$C$1)-ROW(L18)+1)),"")</f>
        <v/>
      </c>
      <c r="L24" s="24"/>
    </row>
    <row r="25" spans="1:12" ht="18" customHeight="1" x14ac:dyDescent="0.15">
      <c r="A25" s="322"/>
      <c r="B25" s="229"/>
      <c r="C25" s="323"/>
      <c r="D25" s="323"/>
      <c r="E25" s="323"/>
      <c r="F25" s="323"/>
      <c r="G25" s="324"/>
      <c r="H25" s="324"/>
      <c r="I25" s="324"/>
      <c r="J25" s="22" t="str">
        <f>IF(COUNTIF(①総括表!$C:$C,$C$1)&gt;=ROW(K19),INDEX(①総括表!#REF!,LARGE(INDEX((①総括表!$C$15:$C$528=$C$1)*ROW(①総括表!$C$15:$C$528),),COUNTIF(①総括表!$C:$C,$C$1)-ROW(K19)+1)),"")</f>
        <v/>
      </c>
      <c r="K25" s="22" t="str">
        <f>IF(COUNTIF(①総括表!$C:$C,$C$1)&gt;=ROW(L19),INDEX(①総括表!#REF!,LARGE(INDEX((①総括表!$C$15:$C$528=$C$1)*ROW(①総括表!$C$15:$C$528),),COUNTIF(①総括表!$C:$C,$C$1)-ROW(L19)+1)),"")</f>
        <v/>
      </c>
      <c r="L25" s="24"/>
    </row>
    <row r="26" spans="1:12" ht="18" customHeight="1" x14ac:dyDescent="0.15">
      <c r="A26" s="322"/>
      <c r="B26" s="229"/>
      <c r="C26" s="323"/>
      <c r="D26" s="323"/>
      <c r="E26" s="323"/>
      <c r="F26" s="323"/>
      <c r="G26" s="324"/>
      <c r="H26" s="324"/>
      <c r="I26" s="324"/>
      <c r="J26" s="22" t="str">
        <f>IF(COUNTIF(①総括表!$C:$C,$C$1)&gt;=ROW(K20),INDEX(①総括表!#REF!,LARGE(INDEX((①総括表!$C$15:$C$528=$C$1)*ROW(①総括表!$C$15:$C$528),),COUNTIF(①総括表!$C:$C,$C$1)-ROW(K20)+1)),"")</f>
        <v/>
      </c>
      <c r="K26" s="22" t="str">
        <f>IF(COUNTIF(①総括表!$C:$C,$C$1)&gt;=ROW(L20),INDEX(①総括表!#REF!,LARGE(INDEX((①総括表!$C$15:$C$528=$C$1)*ROW(①総括表!$C$15:$C$528),),COUNTIF(①総括表!$C:$C,$C$1)-ROW(L20)+1)),"")</f>
        <v/>
      </c>
      <c r="L26" s="24"/>
    </row>
    <row r="27" spans="1:12" ht="18" customHeight="1" x14ac:dyDescent="0.15">
      <c r="A27" s="322"/>
      <c r="B27" s="229"/>
      <c r="C27" s="323"/>
      <c r="D27" s="323"/>
      <c r="E27" s="323"/>
      <c r="F27" s="323"/>
      <c r="G27" s="324"/>
      <c r="H27" s="324"/>
      <c r="I27" s="324"/>
      <c r="J27" s="22" t="str">
        <f>IF(COUNTIF(①総括表!$C:$C,$C$1)&gt;=ROW(K21),INDEX(①総括表!#REF!,LARGE(INDEX((①総括表!$C$15:$C$528=$C$1)*ROW(①総括表!$C$15:$C$528),),COUNTIF(①総括表!$C:$C,$C$1)-ROW(K21)+1)),"")</f>
        <v/>
      </c>
      <c r="K27" s="22" t="str">
        <f>IF(COUNTIF(①総括表!$C:$C,$C$1)&gt;=ROW(L21),INDEX(①総括表!#REF!,LARGE(INDEX((①総括表!$C$15:$C$528=$C$1)*ROW(①総括表!$C$15:$C$528),),COUNTIF(①総括表!$C:$C,$C$1)-ROW(L21)+1)),"")</f>
        <v/>
      </c>
      <c r="L27" s="24"/>
    </row>
    <row r="28" spans="1:12" ht="18" customHeight="1" x14ac:dyDescent="0.15">
      <c r="A28" s="322"/>
      <c r="B28" s="229"/>
      <c r="C28" s="323"/>
      <c r="D28" s="323"/>
      <c r="E28" s="323"/>
      <c r="F28" s="323"/>
      <c r="G28" s="324"/>
      <c r="H28" s="324"/>
      <c r="I28" s="324"/>
      <c r="J28" s="22" t="str">
        <f>IF(COUNTIF(①総括表!$C:$C,$C$1)&gt;=ROW(K22),INDEX(①総括表!#REF!,LARGE(INDEX((①総括表!$C$15:$C$528=$C$1)*ROW(①総括表!$C$15:$C$528),),COUNTIF(①総括表!$C:$C,$C$1)-ROW(K22)+1)),"")</f>
        <v/>
      </c>
      <c r="K28" s="22" t="str">
        <f>IF(COUNTIF(①総括表!$C:$C,$C$1)&gt;=ROW(L22),INDEX(①総括表!#REF!,LARGE(INDEX((①総括表!$C$15:$C$528=$C$1)*ROW(①総括表!$C$15:$C$528),),COUNTIF(①総括表!$C:$C,$C$1)-ROW(L22)+1)),"")</f>
        <v/>
      </c>
      <c r="L28" s="24"/>
    </row>
    <row r="29" spans="1:12" ht="18" customHeight="1" x14ac:dyDescent="0.15">
      <c r="A29" s="322"/>
      <c r="B29" s="229"/>
      <c r="C29" s="323"/>
      <c r="D29" s="323"/>
      <c r="E29" s="323"/>
      <c r="F29" s="323"/>
      <c r="G29" s="324"/>
      <c r="H29" s="324"/>
      <c r="I29" s="324"/>
      <c r="J29" s="22" t="str">
        <f>IF(COUNTIF(①総括表!$C:$C,$C$1)&gt;=ROW(K23),INDEX(①総括表!#REF!,LARGE(INDEX((①総括表!$C$15:$C$528=$C$1)*ROW(①総括表!$C$15:$C$528),),COUNTIF(①総括表!$C:$C,$C$1)-ROW(K23)+1)),"")</f>
        <v/>
      </c>
      <c r="K29" s="22" t="str">
        <f>IF(COUNTIF(①総括表!$C:$C,$C$1)&gt;=ROW(L23),INDEX(①総括表!#REF!,LARGE(INDEX((①総括表!$C$15:$C$528=$C$1)*ROW(①総括表!$C$15:$C$528),),COUNTIF(①総括表!$C:$C,$C$1)-ROW(L23)+1)),"")</f>
        <v/>
      </c>
      <c r="L29" s="24"/>
    </row>
    <row r="30" spans="1:12" ht="18" customHeight="1" x14ac:dyDescent="0.15">
      <c r="A30" s="322"/>
      <c r="B30" s="229"/>
      <c r="C30" s="323"/>
      <c r="D30" s="323"/>
      <c r="E30" s="323"/>
      <c r="F30" s="323"/>
      <c r="G30" s="324"/>
      <c r="H30" s="324"/>
      <c r="I30" s="324"/>
      <c r="J30" s="22" t="str">
        <f>IF(COUNTIF(①総括表!$C:$C,$C$1)&gt;=ROW(K24),INDEX(①総括表!#REF!,LARGE(INDEX((①総括表!$C$15:$C$528=$C$1)*ROW(①総括表!$C$15:$C$528),),COUNTIF(①総括表!$C:$C,$C$1)-ROW(K24)+1)),"")</f>
        <v/>
      </c>
      <c r="K30" s="22" t="str">
        <f>IF(COUNTIF(①総括表!$C:$C,$C$1)&gt;=ROW(L24),INDEX(①総括表!#REF!,LARGE(INDEX((①総括表!$C$15:$C$528=$C$1)*ROW(①総括表!$C$15:$C$528),),COUNTIF(①総括表!$C:$C,$C$1)-ROW(L24)+1)),"")</f>
        <v/>
      </c>
      <c r="L30" s="24"/>
    </row>
    <row r="31" spans="1:12" ht="18" customHeight="1" x14ac:dyDescent="0.15">
      <c r="A31" s="322"/>
      <c r="B31" s="229"/>
      <c r="C31" s="323"/>
      <c r="D31" s="323"/>
      <c r="E31" s="323"/>
      <c r="F31" s="323"/>
      <c r="G31" s="324"/>
      <c r="H31" s="324"/>
      <c r="I31" s="324"/>
      <c r="J31" s="22" t="str">
        <f>IF(COUNTIF(①総括表!$C:$C,$C$1)&gt;=ROW(K25),INDEX(①総括表!#REF!,LARGE(INDEX((①総括表!$C$15:$C$528=$C$1)*ROW(①総括表!$C$15:$C$528),),COUNTIF(①総括表!$C:$C,$C$1)-ROW(K25)+1)),"")</f>
        <v/>
      </c>
      <c r="K31" s="22" t="str">
        <f>IF(COUNTIF(①総括表!$C:$C,$C$1)&gt;=ROW(L25),INDEX(①総括表!#REF!,LARGE(INDEX((①総括表!$C$15:$C$528=$C$1)*ROW(①総括表!$C$15:$C$528),),COUNTIF(①総括表!$C:$C,$C$1)-ROW(L25)+1)),"")</f>
        <v/>
      </c>
      <c r="L31" s="24"/>
    </row>
    <row r="32" spans="1:12" ht="20.100000000000001" customHeight="1" x14ac:dyDescent="0.15">
      <c r="A32" s="325" t="s">
        <v>113</v>
      </c>
      <c r="B32" s="325"/>
      <c r="C32" s="770"/>
      <c r="D32" s="771"/>
      <c r="E32" s="771"/>
      <c r="F32" s="772"/>
      <c r="G32" s="318">
        <f t="shared" ref="G32:K32" si="0">SUM(G7:G31)</f>
        <v>0</v>
      </c>
      <c r="H32" s="318">
        <f t="shared" si="0"/>
        <v>0</v>
      </c>
      <c r="I32" s="318">
        <f t="shared" si="0"/>
        <v>0</v>
      </c>
      <c r="J32" s="23">
        <f t="shared" si="0"/>
        <v>0</v>
      </c>
      <c r="K32" s="23">
        <f t="shared" si="0"/>
        <v>0</v>
      </c>
      <c r="L32" s="24"/>
    </row>
    <row r="33" spans="1:11" s="172" customFormat="1" ht="24.75" customHeight="1" x14ac:dyDescent="0.15">
      <c r="A33" s="709" t="s">
        <v>230</v>
      </c>
      <c r="B33" s="709"/>
      <c r="C33" s="709"/>
      <c r="D33" s="709"/>
      <c r="E33" s="709"/>
      <c r="F33" s="709"/>
      <c r="G33" s="709"/>
      <c r="H33" s="709"/>
      <c r="I33" s="709"/>
    </row>
    <row r="34" spans="1:11" s="172" customFormat="1" ht="20.25" customHeight="1" x14ac:dyDescent="0.15">
      <c r="A34" s="175" t="s">
        <v>231</v>
      </c>
      <c r="B34" s="175"/>
      <c r="C34" s="175"/>
      <c r="D34" s="175"/>
      <c r="E34" s="176"/>
      <c r="F34" s="245"/>
      <c r="G34" s="177"/>
      <c r="H34" s="178"/>
      <c r="I34" s="178"/>
    </row>
    <row r="35" spans="1:11" s="172" customFormat="1" ht="48" customHeight="1" x14ac:dyDescent="0.15">
      <c r="A35" s="710" t="s">
        <v>232</v>
      </c>
      <c r="B35" s="710"/>
      <c r="C35" s="710"/>
      <c r="D35" s="710"/>
      <c r="E35" s="710"/>
      <c r="F35" s="710"/>
      <c r="G35" s="710"/>
      <c r="H35" s="710"/>
      <c r="I35" s="710"/>
    </row>
    <row r="36" spans="1:11" s="172" customFormat="1" ht="24.75" customHeight="1" x14ac:dyDescent="0.15">
      <c r="A36" s="711" t="s">
        <v>314</v>
      </c>
      <c r="B36" s="711"/>
      <c r="C36" s="711"/>
      <c r="D36" s="711"/>
      <c r="E36" s="711"/>
      <c r="F36" s="711"/>
      <c r="G36" s="711"/>
      <c r="H36" s="711"/>
      <c r="I36" s="711"/>
    </row>
    <row r="37" spans="1:11" s="172" customFormat="1" ht="11.25" customHeight="1" x14ac:dyDescent="0.15">
      <c r="C37" s="173"/>
      <c r="D37" s="235"/>
      <c r="E37" s="174"/>
      <c r="F37" s="242"/>
      <c r="H37" s="702" t="s">
        <v>233</v>
      </c>
      <c r="I37" s="703"/>
    </row>
    <row r="38" spans="1:11" s="172" customFormat="1" ht="10.5" customHeight="1" x14ac:dyDescent="0.15">
      <c r="C38" s="173"/>
      <c r="D38" s="235"/>
      <c r="E38" s="174"/>
      <c r="F38" s="242"/>
      <c r="H38" s="215"/>
      <c r="I38" s="214"/>
    </row>
    <row r="39" spans="1:11" x14ac:dyDescent="0.15">
      <c r="C39" s="25"/>
      <c r="D39" s="24"/>
      <c r="E39" s="24"/>
      <c r="F39" s="243"/>
      <c r="G39" s="24"/>
      <c r="H39" s="24"/>
      <c r="I39" s="24"/>
      <c r="J39" s="24"/>
      <c r="K39" s="24"/>
    </row>
    <row r="40" spans="1:11" x14ac:dyDescent="0.15">
      <c r="C40" s="25"/>
      <c r="D40" s="24"/>
      <c r="E40" s="24"/>
      <c r="F40" s="243"/>
      <c r="G40" s="24"/>
      <c r="H40" s="24"/>
      <c r="I40" s="24"/>
      <c r="J40" s="24"/>
      <c r="K40" s="24"/>
    </row>
    <row r="41" spans="1:11" x14ac:dyDescent="0.15">
      <c r="C41" s="25"/>
      <c r="D41" s="24"/>
      <c r="E41" s="24"/>
      <c r="F41" s="243"/>
      <c r="G41" s="24"/>
      <c r="H41" s="24"/>
      <c r="I41" s="24"/>
      <c r="J41" s="24"/>
      <c r="K41" s="24"/>
    </row>
    <row r="42" spans="1:11" x14ac:dyDescent="0.15">
      <c r="C42" s="25"/>
      <c r="D42" s="24"/>
      <c r="E42" s="24"/>
      <c r="F42" s="243"/>
      <c r="G42" s="24"/>
      <c r="H42" s="24"/>
      <c r="I42" s="24"/>
      <c r="J42" s="24"/>
      <c r="K42" s="24"/>
    </row>
    <row r="43" spans="1:11" x14ac:dyDescent="0.15">
      <c r="C43" s="25"/>
      <c r="D43" s="24"/>
      <c r="E43" s="24"/>
      <c r="F43" s="243"/>
      <c r="G43" s="24"/>
      <c r="H43" s="24"/>
      <c r="I43" s="24"/>
      <c r="J43" s="24"/>
      <c r="K43" s="24"/>
    </row>
    <row r="44" spans="1:11" x14ac:dyDescent="0.15">
      <c r="C44" s="25"/>
      <c r="D44" s="24"/>
      <c r="E44" s="24"/>
      <c r="F44" s="243"/>
      <c r="G44" s="24"/>
      <c r="H44" s="24"/>
      <c r="I44" s="24"/>
      <c r="J44" s="24"/>
      <c r="K44" s="24"/>
    </row>
    <row r="45" spans="1:11" x14ac:dyDescent="0.15">
      <c r="C45" s="25"/>
      <c r="D45" s="24"/>
      <c r="E45" s="24"/>
      <c r="F45" s="243"/>
      <c r="G45" s="24"/>
      <c r="H45" s="24"/>
      <c r="I45" s="24"/>
      <c r="J45" s="24"/>
      <c r="K45" s="24"/>
    </row>
    <row r="46" spans="1:11" x14ac:dyDescent="0.15">
      <c r="C46" s="25"/>
      <c r="D46" s="24"/>
      <c r="E46" s="24"/>
      <c r="F46" s="243"/>
      <c r="G46" s="24"/>
      <c r="H46" s="24"/>
      <c r="I46" s="24"/>
      <c r="J46" s="24"/>
      <c r="K46" s="24"/>
    </row>
    <row r="47" spans="1:11" x14ac:dyDescent="0.15">
      <c r="C47" s="25"/>
      <c r="D47" s="24"/>
      <c r="E47" s="24"/>
      <c r="F47" s="243"/>
      <c r="G47" s="24"/>
      <c r="H47" s="24"/>
      <c r="I47" s="24"/>
      <c r="J47" s="24"/>
      <c r="K47" s="24"/>
    </row>
    <row r="48" spans="1:11" x14ac:dyDescent="0.15">
      <c r="C48" s="25"/>
      <c r="D48" s="24"/>
      <c r="E48" s="24"/>
      <c r="F48" s="243"/>
      <c r="G48" s="24"/>
      <c r="H48" s="24"/>
      <c r="I48" s="24"/>
      <c r="J48" s="24"/>
      <c r="K48" s="24"/>
    </row>
    <row r="49" spans="3:11" x14ac:dyDescent="0.15">
      <c r="C49" s="25"/>
      <c r="D49" s="24"/>
      <c r="E49" s="24"/>
      <c r="F49" s="243"/>
      <c r="G49" s="24"/>
      <c r="H49" s="24"/>
      <c r="I49" s="24"/>
      <c r="J49" s="24"/>
      <c r="K49" s="24"/>
    </row>
  </sheetData>
  <mergeCells count="7">
    <mergeCell ref="H37:I37"/>
    <mergeCell ref="C2:F2"/>
    <mergeCell ref="C4:D4"/>
    <mergeCell ref="C32:F32"/>
    <mergeCell ref="A33:I33"/>
    <mergeCell ref="A35:I35"/>
    <mergeCell ref="A36:I36"/>
  </mergeCells>
  <phoneticPr fontId="6"/>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49"/>
  <sheetViews>
    <sheetView showZeros="0" topLeftCell="A34" workbookViewId="0">
      <selection activeCell="I40" sqref="I40:I41"/>
    </sheetView>
  </sheetViews>
  <sheetFormatPr defaultRowHeight="15.75" x14ac:dyDescent="0.15"/>
  <cols>
    <col min="1" max="1" width="8.625" style="17" customWidth="1"/>
    <col min="2" max="2" width="9" style="17" hidden="1" customWidth="1"/>
    <col min="3" max="3" width="10.625" style="21" customWidth="1"/>
    <col min="4" max="5" width="12.625" style="17" customWidth="1"/>
    <col min="6" max="6" width="12.625" style="241" customWidth="1"/>
    <col min="7" max="9" width="10.625" style="17" customWidth="1"/>
    <col min="10" max="10" width="12.625" style="17" hidden="1" customWidth="1"/>
    <col min="11" max="11" width="0.875" style="17" hidden="1" customWidth="1"/>
    <col min="12" max="13" width="11.375" style="17" customWidth="1"/>
    <col min="14" max="16384" width="9" style="17"/>
  </cols>
  <sheetData>
    <row r="1" spans="1:13" ht="35.1" customHeight="1" x14ac:dyDescent="0.15">
      <c r="A1" s="179" t="s">
        <v>234</v>
      </c>
      <c r="B1" s="26"/>
      <c r="C1" s="18"/>
      <c r="D1" s="236" t="s">
        <v>235</v>
      </c>
      <c r="E1" s="236"/>
      <c r="F1" s="244"/>
      <c r="G1" s="236"/>
      <c r="H1" s="236"/>
    </row>
    <row r="2" spans="1:13" ht="20.100000000000001" customHeight="1" x14ac:dyDescent="0.15">
      <c r="A2" s="19" t="s">
        <v>107</v>
      </c>
      <c r="B2" s="19"/>
      <c r="C2" s="765">
        <f>'⑪★別紙様式３　実績報告書 '!$N$35</f>
        <v>0</v>
      </c>
      <c r="D2" s="766"/>
      <c r="E2" s="766"/>
      <c r="F2" s="767"/>
      <c r="G2" s="246"/>
      <c r="H2" s="237"/>
      <c r="I2" s="237"/>
      <c r="J2" s="20"/>
      <c r="K2" s="20"/>
    </row>
    <row r="3" spans="1:13" ht="7.5" customHeight="1" x14ac:dyDescent="0.15">
      <c r="I3" s="20"/>
      <c r="J3" s="20"/>
      <c r="K3" s="20"/>
    </row>
    <row r="4" spans="1:13" ht="20.100000000000001" customHeight="1" x14ac:dyDescent="0.15">
      <c r="A4" s="19" t="s">
        <v>108</v>
      </c>
      <c r="B4" s="19"/>
      <c r="C4" s="768">
        <v>4</v>
      </c>
      <c r="D4" s="769"/>
      <c r="E4" s="171"/>
      <c r="I4" s="28" t="s">
        <v>118</v>
      </c>
      <c r="J4" s="20"/>
      <c r="K4" s="20"/>
    </row>
    <row r="5" spans="1:13" ht="7.5" customHeight="1" x14ac:dyDescent="0.15">
      <c r="I5" s="20"/>
      <c r="J5" s="20"/>
      <c r="K5" s="20"/>
    </row>
    <row r="6" spans="1:13" ht="90" customHeight="1" x14ac:dyDescent="0.15">
      <c r="A6" s="262" t="s">
        <v>337</v>
      </c>
      <c r="B6" s="247"/>
      <c r="C6" s="248" t="s">
        <v>336</v>
      </c>
      <c r="D6" s="32" t="s">
        <v>110</v>
      </c>
      <c r="E6" s="33" t="s">
        <v>111</v>
      </c>
      <c r="F6" s="249" t="s">
        <v>112</v>
      </c>
      <c r="G6" s="193" t="s">
        <v>242</v>
      </c>
      <c r="H6" s="34" t="s">
        <v>116</v>
      </c>
      <c r="I6" s="35" t="s">
        <v>117</v>
      </c>
    </row>
    <row r="7" spans="1:13" ht="18" customHeight="1" x14ac:dyDescent="0.15">
      <c r="A7" s="322"/>
      <c r="B7" s="229"/>
      <c r="C7" s="323"/>
      <c r="D7" s="323"/>
      <c r="E7" s="323"/>
      <c r="F7" s="323"/>
      <c r="G7" s="324"/>
      <c r="H7" s="324"/>
      <c r="I7" s="324"/>
      <c r="J7" s="27" t="str">
        <f>IF(COUNTIF(①総括表!$C:$C,$C$1)&gt;=ROW(O1),INDEX(①総括表!I:I,LARGE(INDEX((①総括表!$C$15:$C$528=$C$1)*ROW(①総括表!$C$15:$C$528),),COUNTIF(①総括表!$C:$C,$C$1)-ROW(O1)+1)),"")</f>
        <v/>
      </c>
      <c r="K7" s="27" t="str">
        <f>IF(COUNTIF(①総括表!$C:$C,$C$1)&gt;=ROW(O1),INDEX(①総括表!I:I,LARGE(INDEX((①総括表!$C$15:$C$528=$C$1)*ROW(①総括表!$C$15:$C$528),),COUNTIF(①総括表!$C:$C,$C$1)-ROW(O1)+1)),"")</f>
        <v/>
      </c>
      <c r="L7" s="24"/>
      <c r="M7" s="24"/>
    </row>
    <row r="8" spans="1:13" ht="18" customHeight="1" x14ac:dyDescent="0.15">
      <c r="A8" s="322"/>
      <c r="B8" s="229"/>
      <c r="C8" s="323"/>
      <c r="D8" s="323"/>
      <c r="E8" s="323"/>
      <c r="F8" s="323"/>
      <c r="G8" s="324"/>
      <c r="H8" s="324"/>
      <c r="I8" s="324"/>
      <c r="J8" s="27" t="str">
        <f>IF(COUNTIF(①総括表!$C:$C,$C$1)&gt;=ROW(O2),INDEX(①総括表!I:I,LARGE(INDEX((①総括表!$C$15:$C$528=$C$1)*ROW(①総括表!$C$15:$C$528),),COUNTIF(①総括表!$C:$C,$C$1)-ROW(O2)+1)),"")</f>
        <v/>
      </c>
      <c r="K8" s="27" t="str">
        <f>IF(COUNTIF(①総括表!$C:$C,$C$1)&gt;=ROW(O2),INDEX(①総括表!I:I,LARGE(INDEX((①総括表!$C$15:$C$528=$C$1)*ROW(①総括表!$C$15:$C$528),),COUNTIF(①総括表!$C:$C,$C$1)-ROW(O2)+1)),"")</f>
        <v/>
      </c>
      <c r="L8" s="24"/>
    </row>
    <row r="9" spans="1:13" ht="18" customHeight="1" x14ac:dyDescent="0.15">
      <c r="A9" s="322"/>
      <c r="B9" s="229"/>
      <c r="C9" s="323"/>
      <c r="D9" s="323"/>
      <c r="E9" s="323"/>
      <c r="F9" s="323"/>
      <c r="G9" s="324"/>
      <c r="H9" s="324"/>
      <c r="I9" s="324"/>
      <c r="J9" s="27" t="str">
        <f>IF(COUNTIF(①総括表!$C:$C,$C$1)&gt;=ROW(O3),INDEX(①総括表!I:I,LARGE(INDEX((①総括表!$C$15:$C$528=$C$1)*ROW(①総括表!$C$15:$C$528),),COUNTIF(①総括表!$C:$C,$C$1)-ROW(O3)+1)),"")</f>
        <v/>
      </c>
      <c r="K9" s="27" t="str">
        <f>IF(COUNTIF(①総括表!$C:$C,$C$1)&gt;=ROW(O3),INDEX(①総括表!I:I,LARGE(INDEX((①総括表!$C$15:$C$528=$C$1)*ROW(①総括表!$C$15:$C$528),),COUNTIF(①総括表!$C:$C,$C$1)-ROW(O3)+1)),"")</f>
        <v/>
      </c>
      <c r="L9" s="24"/>
    </row>
    <row r="10" spans="1:13" ht="18" customHeight="1" x14ac:dyDescent="0.15">
      <c r="A10" s="322"/>
      <c r="B10" s="229"/>
      <c r="C10" s="323"/>
      <c r="D10" s="323"/>
      <c r="E10" s="323"/>
      <c r="F10" s="323"/>
      <c r="G10" s="324"/>
      <c r="H10" s="324"/>
      <c r="I10" s="324"/>
      <c r="J10" s="27" t="str">
        <f>IF(COUNTIF(①総括表!$C:$C,$C$1)&gt;=ROW(O4),INDEX(①総括表!I:I,LARGE(INDEX((①総括表!$C$15:$C$528=$C$1)*ROW(①総括表!$C$15:$C$528),),COUNTIF(①総括表!$C:$C,$C$1)-ROW(O4)+1)),"")</f>
        <v/>
      </c>
      <c r="K10" s="27" t="str">
        <f>IF(COUNTIF(①総括表!$C:$C,$C$1)&gt;=ROW(O4),INDEX(①総括表!I:I,LARGE(INDEX((①総括表!$C$15:$C$528=$C$1)*ROW(①総括表!$C$15:$C$528),),COUNTIF(①総括表!$C:$C,$C$1)-ROW(O4)+1)),"")</f>
        <v/>
      </c>
      <c r="L10" s="24"/>
    </row>
    <row r="11" spans="1:13" ht="18" customHeight="1" x14ac:dyDescent="0.15">
      <c r="A11" s="322"/>
      <c r="B11" s="229"/>
      <c r="C11" s="323"/>
      <c r="D11" s="323"/>
      <c r="E11" s="323"/>
      <c r="F11" s="323"/>
      <c r="G11" s="324"/>
      <c r="H11" s="324"/>
      <c r="I11" s="324"/>
      <c r="J11" s="27" t="str">
        <f>IF(COUNTIF(①総括表!$C:$C,$C$1)&gt;=ROW(O5),INDEX(①総括表!I:I,LARGE(INDEX((①総括表!$C$15:$C$528=$C$1)*ROW(①総括表!$C$15:$C$528),),COUNTIF(①総括表!$C:$C,$C$1)-ROW(O5)+1)),"")</f>
        <v/>
      </c>
      <c r="K11" s="27" t="str">
        <f>IF(COUNTIF(①総括表!$C:$C,$C$1)&gt;=ROW(O5),INDEX(①総括表!I:I,LARGE(INDEX((①総括表!$C$15:$C$528=$C$1)*ROW(①総括表!$C$15:$C$528),),COUNTIF(①総括表!$C:$C,$C$1)-ROW(O5)+1)),"")</f>
        <v/>
      </c>
      <c r="L11" s="24"/>
    </row>
    <row r="12" spans="1:13" ht="18" customHeight="1" x14ac:dyDescent="0.15">
      <c r="A12" s="322"/>
      <c r="B12" s="229"/>
      <c r="C12" s="323"/>
      <c r="D12" s="323"/>
      <c r="E12" s="323"/>
      <c r="F12" s="323"/>
      <c r="G12" s="324"/>
      <c r="H12" s="324"/>
      <c r="I12" s="324"/>
      <c r="J12" s="27" t="str">
        <f>IF(COUNTIF(①総括表!$C:$C,$C$1)&gt;=ROW(O6),INDEX(①総括表!I:I,LARGE(INDEX((①総括表!$C$15:$C$528=$C$1)*ROW(①総括表!$C$15:$C$528),),COUNTIF(①総括表!$C:$C,$C$1)-ROW(O6)+1)),"")</f>
        <v/>
      </c>
      <c r="K12" s="27" t="str">
        <f>IF(COUNTIF(①総括表!$C:$C,$C$1)&gt;=ROW(O6),INDEX(①総括表!I:I,LARGE(INDEX((①総括表!$C$15:$C$528=$C$1)*ROW(①総括表!$C$15:$C$528),),COUNTIF(①総括表!$C:$C,$C$1)-ROW(O6)+1)),"")</f>
        <v/>
      </c>
      <c r="L12" s="24"/>
    </row>
    <row r="13" spans="1:13" ht="18" customHeight="1" x14ac:dyDescent="0.15">
      <c r="A13" s="322"/>
      <c r="B13" s="229"/>
      <c r="C13" s="323"/>
      <c r="D13" s="323"/>
      <c r="E13" s="323"/>
      <c r="F13" s="323"/>
      <c r="G13" s="324"/>
      <c r="H13" s="324"/>
      <c r="I13" s="324"/>
      <c r="J13" s="22" t="str">
        <f>IF(COUNTIF(①総括表!$C:$C,$C$1)&gt;=ROW(K7),INDEX(①総括表!#REF!,LARGE(INDEX((①総括表!$C$15:$C$528=$C$1)*ROW(①総括表!$C$15:$C$528),),COUNTIF(①総括表!$C:$C,$C$1)-ROW(K7)+1)),"")</f>
        <v/>
      </c>
      <c r="K13" s="22" t="str">
        <f>IF(COUNTIF(①総括表!$C:$C,$C$1)&gt;=ROW(L7),INDEX(①総括表!#REF!,LARGE(INDEX((①総括表!$C$15:$C$528=$C$1)*ROW(①総括表!$C$15:$C$528),),COUNTIF(①総括表!$C:$C,$C$1)-ROW(L7)+1)),"")</f>
        <v/>
      </c>
      <c r="L13" s="24"/>
    </row>
    <row r="14" spans="1:13" ht="18" customHeight="1" x14ac:dyDescent="0.15">
      <c r="A14" s="322"/>
      <c r="B14" s="229"/>
      <c r="C14" s="323"/>
      <c r="D14" s="323"/>
      <c r="E14" s="323"/>
      <c r="F14" s="323"/>
      <c r="G14" s="324"/>
      <c r="H14" s="324"/>
      <c r="I14" s="324"/>
      <c r="J14" s="22" t="str">
        <f>IF(COUNTIF(①総括表!$C:$C,$C$1)&gt;=ROW(K8),INDEX(①総括表!#REF!,LARGE(INDEX((①総括表!$C$15:$C$528=$C$1)*ROW(①総括表!$C$15:$C$528),),COUNTIF(①総括表!$C:$C,$C$1)-ROW(K8)+1)),"")</f>
        <v/>
      </c>
      <c r="K14" s="22" t="str">
        <f>IF(COUNTIF(①総括表!$C:$C,$C$1)&gt;=ROW(L8),INDEX(①総括表!#REF!,LARGE(INDEX((①総括表!$C$15:$C$528=$C$1)*ROW(①総括表!$C$15:$C$528),),COUNTIF(①総括表!$C:$C,$C$1)-ROW(L8)+1)),"")</f>
        <v/>
      </c>
      <c r="L14" s="24"/>
    </row>
    <row r="15" spans="1:13" ht="18" customHeight="1" x14ac:dyDescent="0.15">
      <c r="A15" s="322"/>
      <c r="B15" s="229"/>
      <c r="C15" s="323"/>
      <c r="D15" s="323"/>
      <c r="E15" s="323"/>
      <c r="F15" s="323"/>
      <c r="G15" s="324"/>
      <c r="H15" s="324"/>
      <c r="I15" s="324"/>
      <c r="J15" s="22" t="str">
        <f>IF(COUNTIF(①総括表!$C:$C,$C$1)&gt;=ROW(K9),INDEX(①総括表!#REF!,LARGE(INDEX((①総括表!$C$15:$C$528=$C$1)*ROW(①総括表!$C$15:$C$528),),COUNTIF(①総括表!$C:$C,$C$1)-ROW(K9)+1)),"")</f>
        <v/>
      </c>
      <c r="K15" s="22" t="str">
        <f>IF(COUNTIF(①総括表!$C:$C,$C$1)&gt;=ROW(L9),INDEX(①総括表!#REF!,LARGE(INDEX((①総括表!$C$15:$C$528=$C$1)*ROW(①総括表!$C$15:$C$528),),COUNTIF(①総括表!$C:$C,$C$1)-ROW(L9)+1)),"")</f>
        <v/>
      </c>
      <c r="L15" s="24"/>
    </row>
    <row r="16" spans="1:13" ht="18" customHeight="1" x14ac:dyDescent="0.15">
      <c r="A16" s="322"/>
      <c r="B16" s="229"/>
      <c r="C16" s="323"/>
      <c r="D16" s="323"/>
      <c r="E16" s="323"/>
      <c r="F16" s="323"/>
      <c r="G16" s="324"/>
      <c r="H16" s="324"/>
      <c r="I16" s="324"/>
      <c r="J16" s="22" t="str">
        <f>IF(COUNTIF(①総括表!$C:$C,$C$1)&gt;=ROW(K10),INDEX(①総括表!#REF!,LARGE(INDEX((①総括表!$C$15:$C$528=$C$1)*ROW(①総括表!$C$15:$C$528),),COUNTIF(①総括表!$C:$C,$C$1)-ROW(K10)+1)),"")</f>
        <v/>
      </c>
      <c r="K16" s="22" t="str">
        <f>IF(COUNTIF(①総括表!$C:$C,$C$1)&gt;=ROW(L10),INDEX(①総括表!#REF!,LARGE(INDEX((①総括表!$C$15:$C$528=$C$1)*ROW(①総括表!$C$15:$C$528),),COUNTIF(①総括表!$C:$C,$C$1)-ROW(L10)+1)),"")</f>
        <v/>
      </c>
      <c r="L16" s="24"/>
    </row>
    <row r="17" spans="1:12" ht="18" customHeight="1" x14ac:dyDescent="0.15">
      <c r="A17" s="322"/>
      <c r="B17" s="229"/>
      <c r="C17" s="323"/>
      <c r="D17" s="323"/>
      <c r="E17" s="323"/>
      <c r="F17" s="323"/>
      <c r="G17" s="324"/>
      <c r="H17" s="324"/>
      <c r="I17" s="324"/>
      <c r="J17" s="22" t="str">
        <f>IF(COUNTIF(①総括表!$C:$C,$C$1)&gt;=ROW(K11),INDEX(①総括表!#REF!,LARGE(INDEX((①総括表!$C$15:$C$528=$C$1)*ROW(①総括表!$C$15:$C$528),),COUNTIF(①総括表!$C:$C,$C$1)-ROW(K11)+1)),"")</f>
        <v/>
      </c>
      <c r="K17" s="22" t="str">
        <f>IF(COUNTIF(①総括表!$C:$C,$C$1)&gt;=ROW(L11),INDEX(①総括表!#REF!,LARGE(INDEX((①総括表!$C$15:$C$528=$C$1)*ROW(①総括表!$C$15:$C$528),),COUNTIF(①総括表!$C:$C,$C$1)-ROW(L11)+1)),"")</f>
        <v/>
      </c>
      <c r="L17" s="24"/>
    </row>
    <row r="18" spans="1:12" ht="18" customHeight="1" x14ac:dyDescent="0.15">
      <c r="A18" s="322"/>
      <c r="B18" s="229"/>
      <c r="C18" s="323"/>
      <c r="D18" s="323"/>
      <c r="E18" s="323"/>
      <c r="F18" s="323"/>
      <c r="G18" s="324"/>
      <c r="H18" s="324"/>
      <c r="I18" s="324"/>
      <c r="J18" s="22" t="str">
        <f>IF(COUNTIF(①総括表!$C:$C,$C$1)&gt;=ROW(K12),INDEX(①総括表!#REF!,LARGE(INDEX((①総括表!$C$15:$C$528=$C$1)*ROW(①総括表!$C$15:$C$528),),COUNTIF(①総括表!$C:$C,$C$1)-ROW(K12)+1)),"")</f>
        <v/>
      </c>
      <c r="K18" s="22" t="str">
        <f>IF(COUNTIF(①総括表!$C:$C,$C$1)&gt;=ROW(L12),INDEX(①総括表!#REF!,LARGE(INDEX((①総括表!$C$15:$C$528=$C$1)*ROW(①総括表!$C$15:$C$528),),COUNTIF(①総括表!$C:$C,$C$1)-ROW(L12)+1)),"")</f>
        <v/>
      </c>
      <c r="L18" s="24"/>
    </row>
    <row r="19" spans="1:12" ht="18" customHeight="1" x14ac:dyDescent="0.15">
      <c r="A19" s="322"/>
      <c r="B19" s="229"/>
      <c r="C19" s="323"/>
      <c r="D19" s="323"/>
      <c r="E19" s="323"/>
      <c r="F19" s="323"/>
      <c r="G19" s="324"/>
      <c r="H19" s="324"/>
      <c r="I19" s="324"/>
      <c r="J19" s="22" t="str">
        <f>IF(COUNTIF(①総括表!$C:$C,$C$1)&gt;=ROW(K13),INDEX(①総括表!#REF!,LARGE(INDEX((①総括表!$C$15:$C$528=$C$1)*ROW(①総括表!$C$15:$C$528),),COUNTIF(①総括表!$C:$C,$C$1)-ROW(K13)+1)),"")</f>
        <v/>
      </c>
      <c r="K19" s="22" t="str">
        <f>IF(COUNTIF(①総括表!$C:$C,$C$1)&gt;=ROW(L13),INDEX(①総括表!#REF!,LARGE(INDEX((①総括表!$C$15:$C$528=$C$1)*ROW(①総括表!$C$15:$C$528),),COUNTIF(①総括表!$C:$C,$C$1)-ROW(L13)+1)),"")</f>
        <v/>
      </c>
      <c r="L19" s="24"/>
    </row>
    <row r="20" spans="1:12" ht="18" customHeight="1" x14ac:dyDescent="0.15">
      <c r="A20" s="322"/>
      <c r="B20" s="229"/>
      <c r="C20" s="323"/>
      <c r="D20" s="323"/>
      <c r="E20" s="323"/>
      <c r="F20" s="323"/>
      <c r="G20" s="324"/>
      <c r="H20" s="324"/>
      <c r="I20" s="324"/>
      <c r="J20" s="22" t="str">
        <f>IF(COUNTIF(①総括表!$C:$C,$C$1)&gt;=ROW(K14),INDEX(①総括表!#REF!,LARGE(INDEX((①総括表!$C$15:$C$528=$C$1)*ROW(①総括表!$C$15:$C$528),),COUNTIF(①総括表!$C:$C,$C$1)-ROW(K14)+1)),"")</f>
        <v/>
      </c>
      <c r="K20" s="22" t="str">
        <f>IF(COUNTIF(①総括表!$C:$C,$C$1)&gt;=ROW(L14),INDEX(①総括表!#REF!,LARGE(INDEX((①総括表!$C$15:$C$528=$C$1)*ROW(①総括表!$C$15:$C$528),),COUNTIF(①総括表!$C:$C,$C$1)-ROW(L14)+1)),"")</f>
        <v/>
      </c>
      <c r="L20" s="24"/>
    </row>
    <row r="21" spans="1:12" ht="18" customHeight="1" x14ac:dyDescent="0.15">
      <c r="A21" s="322"/>
      <c r="B21" s="229"/>
      <c r="C21" s="323"/>
      <c r="D21" s="323"/>
      <c r="E21" s="323"/>
      <c r="F21" s="323"/>
      <c r="G21" s="324"/>
      <c r="H21" s="324"/>
      <c r="I21" s="324"/>
      <c r="J21" s="22" t="str">
        <f>IF(COUNTIF(①総括表!$C:$C,$C$1)&gt;=ROW(K15),INDEX(①総括表!#REF!,LARGE(INDEX((①総括表!$C$15:$C$528=$C$1)*ROW(①総括表!$C$15:$C$528),),COUNTIF(①総括表!$C:$C,$C$1)-ROW(K15)+1)),"")</f>
        <v/>
      </c>
      <c r="K21" s="22" t="str">
        <f>IF(COUNTIF(①総括表!$C:$C,$C$1)&gt;=ROW(L15),INDEX(①総括表!#REF!,LARGE(INDEX((①総括表!$C$15:$C$528=$C$1)*ROW(①総括表!$C$15:$C$528),),COUNTIF(①総括表!$C:$C,$C$1)-ROW(L15)+1)),"")</f>
        <v/>
      </c>
      <c r="L21" s="24"/>
    </row>
    <row r="22" spans="1:12" ht="18" customHeight="1" x14ac:dyDescent="0.15">
      <c r="A22" s="322"/>
      <c r="B22" s="229"/>
      <c r="C22" s="323"/>
      <c r="D22" s="323"/>
      <c r="E22" s="323"/>
      <c r="F22" s="323"/>
      <c r="G22" s="324"/>
      <c r="H22" s="324"/>
      <c r="I22" s="324"/>
      <c r="J22" s="22" t="str">
        <f>IF(COUNTIF(①総括表!$C:$C,$C$1)&gt;=ROW(K16),INDEX(①総括表!#REF!,LARGE(INDEX((①総括表!$C$15:$C$528=$C$1)*ROW(①総括表!$C$15:$C$528),),COUNTIF(①総括表!$C:$C,$C$1)-ROW(K16)+1)),"")</f>
        <v/>
      </c>
      <c r="K22" s="22" t="str">
        <f>IF(COUNTIF(①総括表!$C:$C,$C$1)&gt;=ROW(L16),INDEX(①総括表!#REF!,LARGE(INDEX((①総括表!$C$15:$C$528=$C$1)*ROW(①総括表!$C$15:$C$528),),COUNTIF(①総括表!$C:$C,$C$1)-ROW(L16)+1)),"")</f>
        <v/>
      </c>
      <c r="L22" s="24"/>
    </row>
    <row r="23" spans="1:12" ht="18" customHeight="1" x14ac:dyDescent="0.15">
      <c r="A23" s="322"/>
      <c r="B23" s="229"/>
      <c r="C23" s="323"/>
      <c r="D23" s="323"/>
      <c r="E23" s="323"/>
      <c r="F23" s="323"/>
      <c r="G23" s="324"/>
      <c r="H23" s="324"/>
      <c r="I23" s="324"/>
      <c r="J23" s="22" t="str">
        <f>IF(COUNTIF(①総括表!$C:$C,$C$1)&gt;=ROW(K17),INDEX(①総括表!#REF!,LARGE(INDEX((①総括表!$C$15:$C$528=$C$1)*ROW(①総括表!$C$15:$C$528),),COUNTIF(①総括表!$C:$C,$C$1)-ROW(K17)+1)),"")</f>
        <v/>
      </c>
      <c r="K23" s="22" t="str">
        <f>IF(COUNTIF(①総括表!$C:$C,$C$1)&gt;=ROW(L17),INDEX(①総括表!#REF!,LARGE(INDEX((①総括表!$C$15:$C$528=$C$1)*ROW(①総括表!$C$15:$C$528),),COUNTIF(①総括表!$C:$C,$C$1)-ROW(L17)+1)),"")</f>
        <v/>
      </c>
      <c r="L23" s="24"/>
    </row>
    <row r="24" spans="1:12" ht="18" customHeight="1" x14ac:dyDescent="0.15">
      <c r="A24" s="322"/>
      <c r="B24" s="229"/>
      <c r="C24" s="323"/>
      <c r="D24" s="323"/>
      <c r="E24" s="323"/>
      <c r="F24" s="323"/>
      <c r="G24" s="324"/>
      <c r="H24" s="324"/>
      <c r="I24" s="324"/>
      <c r="J24" s="22" t="str">
        <f>IF(COUNTIF(①総括表!$C:$C,$C$1)&gt;=ROW(K18),INDEX(①総括表!#REF!,LARGE(INDEX((①総括表!$C$15:$C$528=$C$1)*ROW(①総括表!$C$15:$C$528),),COUNTIF(①総括表!$C:$C,$C$1)-ROW(K18)+1)),"")</f>
        <v/>
      </c>
      <c r="K24" s="22" t="str">
        <f>IF(COUNTIF(①総括表!$C:$C,$C$1)&gt;=ROW(L18),INDEX(①総括表!#REF!,LARGE(INDEX((①総括表!$C$15:$C$528=$C$1)*ROW(①総括表!$C$15:$C$528),),COUNTIF(①総括表!$C:$C,$C$1)-ROW(L18)+1)),"")</f>
        <v/>
      </c>
      <c r="L24" s="24"/>
    </row>
    <row r="25" spans="1:12" ht="18" customHeight="1" x14ac:dyDescent="0.15">
      <c r="A25" s="322"/>
      <c r="B25" s="229"/>
      <c r="C25" s="323"/>
      <c r="D25" s="323"/>
      <c r="E25" s="323"/>
      <c r="F25" s="323"/>
      <c r="G25" s="324"/>
      <c r="H25" s="324"/>
      <c r="I25" s="324"/>
      <c r="J25" s="22" t="str">
        <f>IF(COUNTIF(①総括表!$C:$C,$C$1)&gt;=ROW(K19),INDEX(①総括表!#REF!,LARGE(INDEX((①総括表!$C$15:$C$528=$C$1)*ROW(①総括表!$C$15:$C$528),),COUNTIF(①総括表!$C:$C,$C$1)-ROW(K19)+1)),"")</f>
        <v/>
      </c>
      <c r="K25" s="22" t="str">
        <f>IF(COUNTIF(①総括表!$C:$C,$C$1)&gt;=ROW(L19),INDEX(①総括表!#REF!,LARGE(INDEX((①総括表!$C$15:$C$528=$C$1)*ROW(①総括表!$C$15:$C$528),),COUNTIF(①総括表!$C:$C,$C$1)-ROW(L19)+1)),"")</f>
        <v/>
      </c>
      <c r="L25" s="24"/>
    </row>
    <row r="26" spans="1:12" ht="18" customHeight="1" x14ac:dyDescent="0.15">
      <c r="A26" s="322"/>
      <c r="B26" s="229"/>
      <c r="C26" s="323"/>
      <c r="D26" s="323"/>
      <c r="E26" s="323"/>
      <c r="F26" s="323"/>
      <c r="G26" s="324"/>
      <c r="H26" s="324"/>
      <c r="I26" s="324"/>
      <c r="J26" s="22" t="str">
        <f>IF(COUNTIF(①総括表!$C:$C,$C$1)&gt;=ROW(K20),INDEX(①総括表!#REF!,LARGE(INDEX((①総括表!$C$15:$C$528=$C$1)*ROW(①総括表!$C$15:$C$528),),COUNTIF(①総括表!$C:$C,$C$1)-ROW(K20)+1)),"")</f>
        <v/>
      </c>
      <c r="K26" s="22" t="str">
        <f>IF(COUNTIF(①総括表!$C:$C,$C$1)&gt;=ROW(L20),INDEX(①総括表!#REF!,LARGE(INDEX((①総括表!$C$15:$C$528=$C$1)*ROW(①総括表!$C$15:$C$528),),COUNTIF(①総括表!$C:$C,$C$1)-ROW(L20)+1)),"")</f>
        <v/>
      </c>
      <c r="L26" s="24"/>
    </row>
    <row r="27" spans="1:12" ht="18" customHeight="1" x14ac:dyDescent="0.15">
      <c r="A27" s="322"/>
      <c r="B27" s="229"/>
      <c r="C27" s="323"/>
      <c r="D27" s="323"/>
      <c r="E27" s="323"/>
      <c r="F27" s="323"/>
      <c r="G27" s="324"/>
      <c r="H27" s="324"/>
      <c r="I27" s="324"/>
      <c r="J27" s="22" t="str">
        <f>IF(COUNTIF(①総括表!$C:$C,$C$1)&gt;=ROW(K21),INDEX(①総括表!#REF!,LARGE(INDEX((①総括表!$C$15:$C$528=$C$1)*ROW(①総括表!$C$15:$C$528),),COUNTIF(①総括表!$C:$C,$C$1)-ROW(K21)+1)),"")</f>
        <v/>
      </c>
      <c r="K27" s="22" t="str">
        <f>IF(COUNTIF(①総括表!$C:$C,$C$1)&gt;=ROW(L21),INDEX(①総括表!#REF!,LARGE(INDEX((①総括表!$C$15:$C$528=$C$1)*ROW(①総括表!$C$15:$C$528),),COUNTIF(①総括表!$C:$C,$C$1)-ROW(L21)+1)),"")</f>
        <v/>
      </c>
      <c r="L27" s="24"/>
    </row>
    <row r="28" spans="1:12" ht="18" customHeight="1" x14ac:dyDescent="0.15">
      <c r="A28" s="322"/>
      <c r="B28" s="229"/>
      <c r="C28" s="323"/>
      <c r="D28" s="323"/>
      <c r="E28" s="323"/>
      <c r="F28" s="323"/>
      <c r="G28" s="324"/>
      <c r="H28" s="324"/>
      <c r="I28" s="324"/>
      <c r="J28" s="22" t="str">
        <f>IF(COUNTIF(①総括表!$C:$C,$C$1)&gt;=ROW(K22),INDEX(①総括表!#REF!,LARGE(INDEX((①総括表!$C$15:$C$528=$C$1)*ROW(①総括表!$C$15:$C$528),),COUNTIF(①総括表!$C:$C,$C$1)-ROW(K22)+1)),"")</f>
        <v/>
      </c>
      <c r="K28" s="22" t="str">
        <f>IF(COUNTIF(①総括表!$C:$C,$C$1)&gt;=ROW(L22),INDEX(①総括表!#REF!,LARGE(INDEX((①総括表!$C$15:$C$528=$C$1)*ROW(①総括表!$C$15:$C$528),),COUNTIF(①総括表!$C:$C,$C$1)-ROW(L22)+1)),"")</f>
        <v/>
      </c>
      <c r="L28" s="24"/>
    </row>
    <row r="29" spans="1:12" ht="18" customHeight="1" x14ac:dyDescent="0.15">
      <c r="A29" s="322"/>
      <c r="B29" s="229"/>
      <c r="C29" s="323"/>
      <c r="D29" s="323"/>
      <c r="E29" s="323"/>
      <c r="F29" s="323"/>
      <c r="G29" s="324"/>
      <c r="H29" s="324"/>
      <c r="I29" s="324"/>
      <c r="J29" s="22" t="str">
        <f>IF(COUNTIF(①総括表!$C:$C,$C$1)&gt;=ROW(K23),INDEX(①総括表!#REF!,LARGE(INDEX((①総括表!$C$15:$C$528=$C$1)*ROW(①総括表!$C$15:$C$528),),COUNTIF(①総括表!$C:$C,$C$1)-ROW(K23)+1)),"")</f>
        <v/>
      </c>
      <c r="K29" s="22" t="str">
        <f>IF(COUNTIF(①総括表!$C:$C,$C$1)&gt;=ROW(L23),INDEX(①総括表!#REF!,LARGE(INDEX((①総括表!$C$15:$C$528=$C$1)*ROW(①総括表!$C$15:$C$528),),COUNTIF(①総括表!$C:$C,$C$1)-ROW(L23)+1)),"")</f>
        <v/>
      </c>
      <c r="L29" s="24"/>
    </row>
    <row r="30" spans="1:12" ht="18" customHeight="1" x14ac:dyDescent="0.15">
      <c r="A30" s="322"/>
      <c r="B30" s="229"/>
      <c r="C30" s="323"/>
      <c r="D30" s="323"/>
      <c r="E30" s="323"/>
      <c r="F30" s="323"/>
      <c r="G30" s="324"/>
      <c r="H30" s="324"/>
      <c r="I30" s="324"/>
      <c r="J30" s="22" t="str">
        <f>IF(COUNTIF(①総括表!$C:$C,$C$1)&gt;=ROW(K24),INDEX(①総括表!#REF!,LARGE(INDEX((①総括表!$C$15:$C$528=$C$1)*ROW(①総括表!$C$15:$C$528),),COUNTIF(①総括表!$C:$C,$C$1)-ROW(K24)+1)),"")</f>
        <v/>
      </c>
      <c r="K30" s="22" t="str">
        <f>IF(COUNTIF(①総括表!$C:$C,$C$1)&gt;=ROW(L24),INDEX(①総括表!#REF!,LARGE(INDEX((①総括表!$C$15:$C$528=$C$1)*ROW(①総括表!$C$15:$C$528),),COUNTIF(①総括表!$C:$C,$C$1)-ROW(L24)+1)),"")</f>
        <v/>
      </c>
      <c r="L30" s="24"/>
    </row>
    <row r="31" spans="1:12" ht="18" customHeight="1" x14ac:dyDescent="0.15">
      <c r="A31" s="322"/>
      <c r="B31" s="229"/>
      <c r="C31" s="323"/>
      <c r="D31" s="323"/>
      <c r="E31" s="323"/>
      <c r="F31" s="323"/>
      <c r="G31" s="324"/>
      <c r="H31" s="324"/>
      <c r="I31" s="324"/>
      <c r="J31" s="22" t="str">
        <f>IF(COUNTIF(①総括表!$C:$C,$C$1)&gt;=ROW(K25),INDEX(①総括表!#REF!,LARGE(INDEX((①総括表!$C$15:$C$528=$C$1)*ROW(①総括表!$C$15:$C$528),),COUNTIF(①総括表!$C:$C,$C$1)-ROW(K25)+1)),"")</f>
        <v/>
      </c>
      <c r="K31" s="22" t="str">
        <f>IF(COUNTIF(①総括表!$C:$C,$C$1)&gt;=ROW(L25),INDEX(①総括表!#REF!,LARGE(INDEX((①総括表!$C$15:$C$528=$C$1)*ROW(①総括表!$C$15:$C$528),),COUNTIF(①総括表!$C:$C,$C$1)-ROW(L25)+1)),"")</f>
        <v/>
      </c>
      <c r="L31" s="24"/>
    </row>
    <row r="32" spans="1:12" ht="20.100000000000001" customHeight="1" x14ac:dyDescent="0.15">
      <c r="A32" s="325" t="s">
        <v>113</v>
      </c>
      <c r="B32" s="325"/>
      <c r="C32" s="770"/>
      <c r="D32" s="771"/>
      <c r="E32" s="771"/>
      <c r="F32" s="772"/>
      <c r="G32" s="318">
        <f t="shared" ref="G32:K32" si="0">SUM(G7:G31)</f>
        <v>0</v>
      </c>
      <c r="H32" s="318">
        <f t="shared" si="0"/>
        <v>0</v>
      </c>
      <c r="I32" s="318">
        <f t="shared" si="0"/>
        <v>0</v>
      </c>
      <c r="J32" s="23">
        <f t="shared" si="0"/>
        <v>0</v>
      </c>
      <c r="K32" s="23">
        <f t="shared" si="0"/>
        <v>0</v>
      </c>
      <c r="L32" s="24"/>
    </row>
    <row r="33" spans="1:11" s="172" customFormat="1" ht="24.75" customHeight="1" x14ac:dyDescent="0.15">
      <c r="A33" s="709" t="s">
        <v>230</v>
      </c>
      <c r="B33" s="709"/>
      <c r="C33" s="709"/>
      <c r="D33" s="709"/>
      <c r="E33" s="709"/>
      <c r="F33" s="709"/>
      <c r="G33" s="709"/>
      <c r="H33" s="709"/>
      <c r="I33" s="709"/>
    </row>
    <row r="34" spans="1:11" s="172" customFormat="1" ht="20.25" customHeight="1" x14ac:dyDescent="0.15">
      <c r="A34" s="175" t="s">
        <v>231</v>
      </c>
      <c r="B34" s="175"/>
      <c r="C34" s="175"/>
      <c r="D34" s="175"/>
      <c r="E34" s="176"/>
      <c r="F34" s="245"/>
      <c r="G34" s="177"/>
      <c r="H34" s="178"/>
      <c r="I34" s="178"/>
    </row>
    <row r="35" spans="1:11" s="172" customFormat="1" ht="48" customHeight="1" x14ac:dyDescent="0.15">
      <c r="A35" s="710" t="s">
        <v>232</v>
      </c>
      <c r="B35" s="710"/>
      <c r="C35" s="710"/>
      <c r="D35" s="710"/>
      <c r="E35" s="710"/>
      <c r="F35" s="710"/>
      <c r="G35" s="710"/>
      <c r="H35" s="710"/>
      <c r="I35" s="710"/>
    </row>
    <row r="36" spans="1:11" s="172" customFormat="1" ht="24.75" customHeight="1" x14ac:dyDescent="0.15">
      <c r="A36" s="711" t="s">
        <v>314</v>
      </c>
      <c r="B36" s="711"/>
      <c r="C36" s="711"/>
      <c r="D36" s="711"/>
      <c r="E36" s="711"/>
      <c r="F36" s="711"/>
      <c r="G36" s="711"/>
      <c r="H36" s="711"/>
      <c r="I36" s="711"/>
    </row>
    <row r="37" spans="1:11" s="172" customFormat="1" ht="11.25" customHeight="1" x14ac:dyDescent="0.15">
      <c r="C37" s="173"/>
      <c r="D37" s="235"/>
      <c r="E37" s="174"/>
      <c r="F37" s="242"/>
      <c r="H37" s="702" t="s">
        <v>233</v>
      </c>
      <c r="I37" s="703"/>
    </row>
    <row r="38" spans="1:11" s="172" customFormat="1" ht="10.5" customHeight="1" x14ac:dyDescent="0.15">
      <c r="C38" s="173"/>
      <c r="D38" s="235"/>
      <c r="E38" s="174"/>
      <c r="F38" s="242"/>
      <c r="H38" s="215"/>
      <c r="I38" s="214"/>
    </row>
    <row r="39" spans="1:11" x14ac:dyDescent="0.15">
      <c r="C39" s="25"/>
      <c r="D39" s="24"/>
      <c r="E39" s="24"/>
      <c r="F39" s="243"/>
      <c r="G39" s="24"/>
      <c r="H39" s="24"/>
      <c r="I39" s="24"/>
      <c r="J39" s="24"/>
      <c r="K39" s="24"/>
    </row>
    <row r="40" spans="1:11" x14ac:dyDescent="0.15">
      <c r="C40" s="25"/>
      <c r="D40" s="24"/>
      <c r="E40" s="24"/>
      <c r="F40" s="243"/>
      <c r="G40" s="24"/>
      <c r="H40" s="24"/>
      <c r="I40" s="24"/>
      <c r="J40" s="24"/>
      <c r="K40" s="24"/>
    </row>
    <row r="41" spans="1:11" x14ac:dyDescent="0.15">
      <c r="C41" s="25"/>
      <c r="D41" s="24"/>
      <c r="E41" s="24"/>
      <c r="F41" s="243"/>
      <c r="G41" s="24"/>
      <c r="H41" s="24"/>
      <c r="I41" s="24"/>
      <c r="J41" s="24"/>
      <c r="K41" s="24"/>
    </row>
    <row r="42" spans="1:11" x14ac:dyDescent="0.15">
      <c r="C42" s="25"/>
      <c r="D42" s="24"/>
      <c r="E42" s="24"/>
      <c r="F42" s="243"/>
      <c r="G42" s="24"/>
      <c r="H42" s="24"/>
      <c r="I42" s="24"/>
      <c r="J42" s="24"/>
      <c r="K42" s="24"/>
    </row>
    <row r="43" spans="1:11" x14ac:dyDescent="0.15">
      <c r="C43" s="25"/>
      <c r="D43" s="24"/>
      <c r="E43" s="24"/>
      <c r="F43" s="243"/>
      <c r="G43" s="24"/>
      <c r="H43" s="24"/>
      <c r="I43" s="24"/>
      <c r="J43" s="24"/>
      <c r="K43" s="24"/>
    </row>
    <row r="44" spans="1:11" x14ac:dyDescent="0.15">
      <c r="C44" s="25"/>
      <c r="D44" s="24"/>
      <c r="E44" s="24"/>
      <c r="F44" s="243"/>
      <c r="G44" s="24"/>
      <c r="H44" s="24"/>
      <c r="I44" s="24"/>
      <c r="J44" s="24"/>
      <c r="K44" s="24"/>
    </row>
    <row r="45" spans="1:11" x14ac:dyDescent="0.15">
      <c r="C45" s="25"/>
      <c r="D45" s="24"/>
      <c r="E45" s="24"/>
      <c r="F45" s="243"/>
      <c r="G45" s="24"/>
      <c r="H45" s="24"/>
      <c r="I45" s="24"/>
      <c r="J45" s="24"/>
      <c r="K45" s="24"/>
    </row>
    <row r="46" spans="1:11" x14ac:dyDescent="0.15">
      <c r="C46" s="25"/>
      <c r="D46" s="24"/>
      <c r="E46" s="24"/>
      <c r="F46" s="243"/>
      <c r="G46" s="24"/>
      <c r="H46" s="24"/>
      <c r="I46" s="24"/>
      <c r="J46" s="24"/>
      <c r="K46" s="24"/>
    </row>
    <row r="47" spans="1:11" x14ac:dyDescent="0.15">
      <c r="C47" s="25"/>
      <c r="D47" s="24"/>
      <c r="E47" s="24"/>
      <c r="F47" s="243"/>
      <c r="G47" s="24"/>
      <c r="H47" s="24"/>
      <c r="I47" s="24"/>
      <c r="J47" s="24"/>
      <c r="K47" s="24"/>
    </row>
    <row r="48" spans="1:11" x14ac:dyDescent="0.15">
      <c r="C48" s="25"/>
      <c r="D48" s="24"/>
      <c r="E48" s="24"/>
      <c r="F48" s="243"/>
      <c r="G48" s="24"/>
      <c r="H48" s="24"/>
      <c r="I48" s="24"/>
      <c r="J48" s="24"/>
      <c r="K48" s="24"/>
    </row>
    <row r="49" spans="3:11" x14ac:dyDescent="0.15">
      <c r="C49" s="25"/>
      <c r="D49" s="24"/>
      <c r="E49" s="24"/>
      <c r="F49" s="243"/>
      <c r="G49" s="24"/>
      <c r="H49" s="24"/>
      <c r="I49" s="24"/>
      <c r="J49" s="24"/>
      <c r="K49" s="24"/>
    </row>
  </sheetData>
  <mergeCells count="7">
    <mergeCell ref="H37:I37"/>
    <mergeCell ref="C2:F2"/>
    <mergeCell ref="C4:D4"/>
    <mergeCell ref="C32:F32"/>
    <mergeCell ref="A33:I33"/>
    <mergeCell ref="A35:I35"/>
    <mergeCell ref="A36:I36"/>
  </mergeCells>
  <phoneticPr fontId="6"/>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49"/>
  <sheetViews>
    <sheetView showZeros="0" topLeftCell="A29" workbookViewId="0">
      <selection activeCell="H38" sqref="H38:I38"/>
    </sheetView>
  </sheetViews>
  <sheetFormatPr defaultRowHeight="15.75" x14ac:dyDescent="0.15"/>
  <cols>
    <col min="1" max="1" width="8.625" style="17" customWidth="1"/>
    <col min="2" max="2" width="9" style="17" hidden="1" customWidth="1"/>
    <col min="3" max="3" width="10.625" style="21" customWidth="1"/>
    <col min="4" max="5" width="12.625" style="17" customWidth="1"/>
    <col min="6" max="6" width="12.625" style="241" customWidth="1"/>
    <col min="7" max="9" width="10.625" style="17" customWidth="1"/>
    <col min="10" max="10" width="12.625" style="17" hidden="1" customWidth="1"/>
    <col min="11" max="11" width="0.875" style="17" hidden="1" customWidth="1"/>
    <col min="12" max="13" width="11.375" style="17" customWidth="1"/>
    <col min="14" max="16384" width="9" style="17"/>
  </cols>
  <sheetData>
    <row r="1" spans="1:13" ht="35.1" customHeight="1" x14ac:dyDescent="0.15">
      <c r="A1" s="179" t="s">
        <v>234</v>
      </c>
      <c r="B1" s="26"/>
      <c r="C1" s="18"/>
      <c r="D1" s="236" t="s">
        <v>235</v>
      </c>
      <c r="E1" s="236"/>
      <c r="F1" s="244"/>
      <c r="G1" s="236"/>
      <c r="H1" s="236"/>
    </row>
    <row r="2" spans="1:13" ht="20.100000000000001" customHeight="1" x14ac:dyDescent="0.15">
      <c r="A2" s="19" t="s">
        <v>107</v>
      </c>
      <c r="B2" s="19"/>
      <c r="C2" s="765">
        <f>'⑪★別紙様式３　実績報告書 '!$N$35</f>
        <v>0</v>
      </c>
      <c r="D2" s="766"/>
      <c r="E2" s="766"/>
      <c r="F2" s="767"/>
      <c r="G2" s="246"/>
      <c r="H2" s="237"/>
      <c r="I2" s="237"/>
      <c r="J2" s="20"/>
      <c r="K2" s="20"/>
    </row>
    <row r="3" spans="1:13" ht="7.5" customHeight="1" x14ac:dyDescent="0.15">
      <c r="I3" s="20"/>
      <c r="J3" s="20"/>
      <c r="K3" s="20"/>
    </row>
    <row r="4" spans="1:13" ht="20.100000000000001" customHeight="1" x14ac:dyDescent="0.15">
      <c r="A4" s="19" t="s">
        <v>108</v>
      </c>
      <c r="B4" s="19"/>
      <c r="C4" s="768">
        <v>5</v>
      </c>
      <c r="D4" s="769"/>
      <c r="E4" s="171"/>
      <c r="I4" s="28" t="s">
        <v>118</v>
      </c>
      <c r="J4" s="20"/>
      <c r="K4" s="20"/>
    </row>
    <row r="5" spans="1:13" ht="7.5" customHeight="1" x14ac:dyDescent="0.15">
      <c r="I5" s="20"/>
      <c r="J5" s="20"/>
      <c r="K5" s="20"/>
    </row>
    <row r="6" spans="1:13" ht="90" customHeight="1" x14ac:dyDescent="0.15">
      <c r="A6" s="262" t="s">
        <v>337</v>
      </c>
      <c r="B6" s="247"/>
      <c r="C6" s="248" t="s">
        <v>336</v>
      </c>
      <c r="D6" s="32" t="s">
        <v>110</v>
      </c>
      <c r="E6" s="33" t="s">
        <v>111</v>
      </c>
      <c r="F6" s="249" t="s">
        <v>112</v>
      </c>
      <c r="G6" s="193" t="s">
        <v>242</v>
      </c>
      <c r="H6" s="34" t="s">
        <v>116</v>
      </c>
      <c r="I6" s="35" t="s">
        <v>117</v>
      </c>
    </row>
    <row r="7" spans="1:13" ht="18" customHeight="1" x14ac:dyDescent="0.15">
      <c r="A7" s="322"/>
      <c r="B7" s="229"/>
      <c r="C7" s="323"/>
      <c r="D7" s="323"/>
      <c r="E7" s="323"/>
      <c r="F7" s="323"/>
      <c r="G7" s="324"/>
      <c r="H7" s="324"/>
      <c r="I7" s="324"/>
      <c r="J7" s="27" t="str">
        <f>IF(COUNTIF(①総括表!$C:$C,$C$1)&gt;=ROW(O1),INDEX(①総括表!I:I,LARGE(INDEX((①総括表!$C$15:$C$528=$C$1)*ROW(①総括表!$C$15:$C$528),),COUNTIF(①総括表!$C:$C,$C$1)-ROW(O1)+1)),"")</f>
        <v/>
      </c>
      <c r="K7" s="27" t="str">
        <f>IF(COUNTIF(①総括表!$C:$C,$C$1)&gt;=ROW(O1),INDEX(①総括表!I:I,LARGE(INDEX((①総括表!$C$15:$C$528=$C$1)*ROW(①総括表!$C$15:$C$528),),COUNTIF(①総括表!$C:$C,$C$1)-ROW(O1)+1)),"")</f>
        <v/>
      </c>
      <c r="L7" s="24"/>
      <c r="M7" s="24"/>
    </row>
    <row r="8" spans="1:13" ht="18" customHeight="1" x14ac:dyDescent="0.15">
      <c r="A8" s="322"/>
      <c r="B8" s="229"/>
      <c r="C8" s="323"/>
      <c r="D8" s="323"/>
      <c r="E8" s="323"/>
      <c r="F8" s="323"/>
      <c r="G8" s="324"/>
      <c r="H8" s="324"/>
      <c r="I8" s="324"/>
      <c r="J8" s="27" t="str">
        <f>IF(COUNTIF(①総括表!$C:$C,$C$1)&gt;=ROW(O2),INDEX(①総括表!I:I,LARGE(INDEX((①総括表!$C$15:$C$528=$C$1)*ROW(①総括表!$C$15:$C$528),),COUNTIF(①総括表!$C:$C,$C$1)-ROW(O2)+1)),"")</f>
        <v/>
      </c>
      <c r="K8" s="27" t="str">
        <f>IF(COUNTIF(①総括表!$C:$C,$C$1)&gt;=ROW(O2),INDEX(①総括表!I:I,LARGE(INDEX((①総括表!$C$15:$C$528=$C$1)*ROW(①総括表!$C$15:$C$528),),COUNTIF(①総括表!$C:$C,$C$1)-ROW(O2)+1)),"")</f>
        <v/>
      </c>
      <c r="L8" s="24"/>
    </row>
    <row r="9" spans="1:13" ht="18" customHeight="1" x14ac:dyDescent="0.15">
      <c r="A9" s="322"/>
      <c r="B9" s="229"/>
      <c r="C9" s="323"/>
      <c r="D9" s="323"/>
      <c r="E9" s="323"/>
      <c r="F9" s="323"/>
      <c r="G9" s="324"/>
      <c r="H9" s="324"/>
      <c r="I9" s="324"/>
      <c r="J9" s="27" t="str">
        <f>IF(COUNTIF(①総括表!$C:$C,$C$1)&gt;=ROW(O3),INDEX(①総括表!I:I,LARGE(INDEX((①総括表!$C$15:$C$528=$C$1)*ROW(①総括表!$C$15:$C$528),),COUNTIF(①総括表!$C:$C,$C$1)-ROW(O3)+1)),"")</f>
        <v/>
      </c>
      <c r="K9" s="27" t="str">
        <f>IF(COUNTIF(①総括表!$C:$C,$C$1)&gt;=ROW(O3),INDEX(①総括表!I:I,LARGE(INDEX((①総括表!$C$15:$C$528=$C$1)*ROW(①総括表!$C$15:$C$528),),COUNTIF(①総括表!$C:$C,$C$1)-ROW(O3)+1)),"")</f>
        <v/>
      </c>
      <c r="L9" s="24"/>
    </row>
    <row r="10" spans="1:13" ht="18" customHeight="1" x14ac:dyDescent="0.15">
      <c r="A10" s="322"/>
      <c r="B10" s="229"/>
      <c r="C10" s="323"/>
      <c r="D10" s="323"/>
      <c r="E10" s="323"/>
      <c r="F10" s="323"/>
      <c r="G10" s="324"/>
      <c r="H10" s="324"/>
      <c r="I10" s="324"/>
      <c r="J10" s="27" t="str">
        <f>IF(COUNTIF(①総括表!$C:$C,$C$1)&gt;=ROW(O4),INDEX(①総括表!I:I,LARGE(INDEX((①総括表!$C$15:$C$528=$C$1)*ROW(①総括表!$C$15:$C$528),),COUNTIF(①総括表!$C:$C,$C$1)-ROW(O4)+1)),"")</f>
        <v/>
      </c>
      <c r="K10" s="27" t="str">
        <f>IF(COUNTIF(①総括表!$C:$C,$C$1)&gt;=ROW(O4),INDEX(①総括表!I:I,LARGE(INDEX((①総括表!$C$15:$C$528=$C$1)*ROW(①総括表!$C$15:$C$528),),COUNTIF(①総括表!$C:$C,$C$1)-ROW(O4)+1)),"")</f>
        <v/>
      </c>
      <c r="L10" s="24"/>
    </row>
    <row r="11" spans="1:13" ht="18" customHeight="1" x14ac:dyDescent="0.15">
      <c r="A11" s="322"/>
      <c r="B11" s="229"/>
      <c r="C11" s="323"/>
      <c r="D11" s="323"/>
      <c r="E11" s="323"/>
      <c r="F11" s="323"/>
      <c r="G11" s="324"/>
      <c r="H11" s="324"/>
      <c r="I11" s="324"/>
      <c r="J11" s="27" t="str">
        <f>IF(COUNTIF(①総括表!$C:$C,$C$1)&gt;=ROW(O5),INDEX(①総括表!I:I,LARGE(INDEX((①総括表!$C$15:$C$528=$C$1)*ROW(①総括表!$C$15:$C$528),),COUNTIF(①総括表!$C:$C,$C$1)-ROW(O5)+1)),"")</f>
        <v/>
      </c>
      <c r="K11" s="27" t="str">
        <f>IF(COUNTIF(①総括表!$C:$C,$C$1)&gt;=ROW(O5),INDEX(①総括表!I:I,LARGE(INDEX((①総括表!$C$15:$C$528=$C$1)*ROW(①総括表!$C$15:$C$528),),COUNTIF(①総括表!$C:$C,$C$1)-ROW(O5)+1)),"")</f>
        <v/>
      </c>
      <c r="L11" s="24"/>
    </row>
    <row r="12" spans="1:13" ht="18" customHeight="1" x14ac:dyDescent="0.15">
      <c r="A12" s="322"/>
      <c r="B12" s="229"/>
      <c r="C12" s="323"/>
      <c r="D12" s="323"/>
      <c r="E12" s="323"/>
      <c r="F12" s="323"/>
      <c r="G12" s="324"/>
      <c r="H12" s="324"/>
      <c r="I12" s="324"/>
      <c r="J12" s="27" t="str">
        <f>IF(COUNTIF(①総括表!$C:$C,$C$1)&gt;=ROW(O6),INDEX(①総括表!I:I,LARGE(INDEX((①総括表!$C$15:$C$528=$C$1)*ROW(①総括表!$C$15:$C$528),),COUNTIF(①総括表!$C:$C,$C$1)-ROW(O6)+1)),"")</f>
        <v/>
      </c>
      <c r="K12" s="27" t="str">
        <f>IF(COUNTIF(①総括表!$C:$C,$C$1)&gt;=ROW(O6),INDEX(①総括表!I:I,LARGE(INDEX((①総括表!$C$15:$C$528=$C$1)*ROW(①総括表!$C$15:$C$528),),COUNTIF(①総括表!$C:$C,$C$1)-ROW(O6)+1)),"")</f>
        <v/>
      </c>
      <c r="L12" s="24"/>
    </row>
    <row r="13" spans="1:13" ht="18" customHeight="1" x14ac:dyDescent="0.15">
      <c r="A13" s="322"/>
      <c r="B13" s="229"/>
      <c r="C13" s="323"/>
      <c r="D13" s="323"/>
      <c r="E13" s="323"/>
      <c r="F13" s="323"/>
      <c r="G13" s="324"/>
      <c r="H13" s="324"/>
      <c r="I13" s="324"/>
      <c r="J13" s="22" t="str">
        <f>IF(COUNTIF(①総括表!$C:$C,$C$1)&gt;=ROW(K7),INDEX(①総括表!#REF!,LARGE(INDEX((①総括表!$C$15:$C$528=$C$1)*ROW(①総括表!$C$15:$C$528),),COUNTIF(①総括表!$C:$C,$C$1)-ROW(K7)+1)),"")</f>
        <v/>
      </c>
      <c r="K13" s="22" t="str">
        <f>IF(COUNTIF(①総括表!$C:$C,$C$1)&gt;=ROW(L7),INDEX(①総括表!#REF!,LARGE(INDEX((①総括表!$C$15:$C$528=$C$1)*ROW(①総括表!$C$15:$C$528),),COUNTIF(①総括表!$C:$C,$C$1)-ROW(L7)+1)),"")</f>
        <v/>
      </c>
      <c r="L13" s="24"/>
    </row>
    <row r="14" spans="1:13" ht="18" customHeight="1" x14ac:dyDescent="0.15">
      <c r="A14" s="322"/>
      <c r="B14" s="229"/>
      <c r="C14" s="323"/>
      <c r="D14" s="323"/>
      <c r="E14" s="323"/>
      <c r="F14" s="323"/>
      <c r="G14" s="324"/>
      <c r="H14" s="324"/>
      <c r="I14" s="324"/>
      <c r="J14" s="22" t="str">
        <f>IF(COUNTIF(①総括表!$C:$C,$C$1)&gt;=ROW(K8),INDEX(①総括表!#REF!,LARGE(INDEX((①総括表!$C$15:$C$528=$C$1)*ROW(①総括表!$C$15:$C$528),),COUNTIF(①総括表!$C:$C,$C$1)-ROW(K8)+1)),"")</f>
        <v/>
      </c>
      <c r="K14" s="22" t="str">
        <f>IF(COUNTIF(①総括表!$C:$C,$C$1)&gt;=ROW(L8),INDEX(①総括表!#REF!,LARGE(INDEX((①総括表!$C$15:$C$528=$C$1)*ROW(①総括表!$C$15:$C$528),),COUNTIF(①総括表!$C:$C,$C$1)-ROW(L8)+1)),"")</f>
        <v/>
      </c>
      <c r="L14" s="24"/>
    </row>
    <row r="15" spans="1:13" ht="18" customHeight="1" x14ac:dyDescent="0.15">
      <c r="A15" s="322"/>
      <c r="B15" s="229"/>
      <c r="C15" s="323"/>
      <c r="D15" s="323"/>
      <c r="E15" s="323"/>
      <c r="F15" s="323"/>
      <c r="G15" s="324"/>
      <c r="H15" s="324"/>
      <c r="I15" s="324"/>
      <c r="J15" s="22" t="str">
        <f>IF(COUNTIF(①総括表!$C:$C,$C$1)&gt;=ROW(K9),INDEX(①総括表!#REF!,LARGE(INDEX((①総括表!$C$15:$C$528=$C$1)*ROW(①総括表!$C$15:$C$528),),COUNTIF(①総括表!$C:$C,$C$1)-ROW(K9)+1)),"")</f>
        <v/>
      </c>
      <c r="K15" s="22" t="str">
        <f>IF(COUNTIF(①総括表!$C:$C,$C$1)&gt;=ROW(L9),INDEX(①総括表!#REF!,LARGE(INDEX((①総括表!$C$15:$C$528=$C$1)*ROW(①総括表!$C$15:$C$528),),COUNTIF(①総括表!$C:$C,$C$1)-ROW(L9)+1)),"")</f>
        <v/>
      </c>
      <c r="L15" s="24"/>
    </row>
    <row r="16" spans="1:13" ht="18" customHeight="1" x14ac:dyDescent="0.15">
      <c r="A16" s="322"/>
      <c r="B16" s="229"/>
      <c r="C16" s="323"/>
      <c r="D16" s="323"/>
      <c r="E16" s="323"/>
      <c r="F16" s="323"/>
      <c r="G16" s="324"/>
      <c r="H16" s="324"/>
      <c r="I16" s="324"/>
      <c r="J16" s="22" t="str">
        <f>IF(COUNTIF(①総括表!$C:$C,$C$1)&gt;=ROW(K10),INDEX(①総括表!#REF!,LARGE(INDEX((①総括表!$C$15:$C$528=$C$1)*ROW(①総括表!$C$15:$C$528),),COUNTIF(①総括表!$C:$C,$C$1)-ROW(K10)+1)),"")</f>
        <v/>
      </c>
      <c r="K16" s="22" t="str">
        <f>IF(COUNTIF(①総括表!$C:$C,$C$1)&gt;=ROW(L10),INDEX(①総括表!#REF!,LARGE(INDEX((①総括表!$C$15:$C$528=$C$1)*ROW(①総括表!$C$15:$C$528),),COUNTIF(①総括表!$C:$C,$C$1)-ROW(L10)+1)),"")</f>
        <v/>
      </c>
      <c r="L16" s="24"/>
    </row>
    <row r="17" spans="1:12" ht="18" customHeight="1" x14ac:dyDescent="0.15">
      <c r="A17" s="322"/>
      <c r="B17" s="229"/>
      <c r="C17" s="323"/>
      <c r="D17" s="323"/>
      <c r="E17" s="323"/>
      <c r="F17" s="323"/>
      <c r="G17" s="324"/>
      <c r="H17" s="324"/>
      <c r="I17" s="324"/>
      <c r="J17" s="22" t="str">
        <f>IF(COUNTIF(①総括表!$C:$C,$C$1)&gt;=ROW(K11),INDEX(①総括表!#REF!,LARGE(INDEX((①総括表!$C$15:$C$528=$C$1)*ROW(①総括表!$C$15:$C$528),),COUNTIF(①総括表!$C:$C,$C$1)-ROW(K11)+1)),"")</f>
        <v/>
      </c>
      <c r="K17" s="22" t="str">
        <f>IF(COUNTIF(①総括表!$C:$C,$C$1)&gt;=ROW(L11),INDEX(①総括表!#REF!,LARGE(INDEX((①総括表!$C$15:$C$528=$C$1)*ROW(①総括表!$C$15:$C$528),),COUNTIF(①総括表!$C:$C,$C$1)-ROW(L11)+1)),"")</f>
        <v/>
      </c>
      <c r="L17" s="24"/>
    </row>
    <row r="18" spans="1:12" ht="18" customHeight="1" x14ac:dyDescent="0.15">
      <c r="A18" s="322"/>
      <c r="B18" s="229"/>
      <c r="C18" s="323"/>
      <c r="D18" s="323"/>
      <c r="E18" s="323"/>
      <c r="F18" s="323"/>
      <c r="G18" s="324"/>
      <c r="H18" s="324"/>
      <c r="I18" s="324"/>
      <c r="J18" s="22" t="str">
        <f>IF(COUNTIF(①総括表!$C:$C,$C$1)&gt;=ROW(K12),INDEX(①総括表!#REF!,LARGE(INDEX((①総括表!$C$15:$C$528=$C$1)*ROW(①総括表!$C$15:$C$528),),COUNTIF(①総括表!$C:$C,$C$1)-ROW(K12)+1)),"")</f>
        <v/>
      </c>
      <c r="K18" s="22" t="str">
        <f>IF(COUNTIF(①総括表!$C:$C,$C$1)&gt;=ROW(L12),INDEX(①総括表!#REF!,LARGE(INDEX((①総括表!$C$15:$C$528=$C$1)*ROW(①総括表!$C$15:$C$528),),COUNTIF(①総括表!$C:$C,$C$1)-ROW(L12)+1)),"")</f>
        <v/>
      </c>
      <c r="L18" s="24"/>
    </row>
    <row r="19" spans="1:12" ht="18" customHeight="1" x14ac:dyDescent="0.15">
      <c r="A19" s="322"/>
      <c r="B19" s="229"/>
      <c r="C19" s="323"/>
      <c r="D19" s="323"/>
      <c r="E19" s="323"/>
      <c r="F19" s="323"/>
      <c r="G19" s="324"/>
      <c r="H19" s="324"/>
      <c r="I19" s="324"/>
      <c r="J19" s="22" t="str">
        <f>IF(COUNTIF(①総括表!$C:$C,$C$1)&gt;=ROW(K13),INDEX(①総括表!#REF!,LARGE(INDEX((①総括表!$C$15:$C$528=$C$1)*ROW(①総括表!$C$15:$C$528),),COUNTIF(①総括表!$C:$C,$C$1)-ROW(K13)+1)),"")</f>
        <v/>
      </c>
      <c r="K19" s="22" t="str">
        <f>IF(COUNTIF(①総括表!$C:$C,$C$1)&gt;=ROW(L13),INDEX(①総括表!#REF!,LARGE(INDEX((①総括表!$C$15:$C$528=$C$1)*ROW(①総括表!$C$15:$C$528),),COUNTIF(①総括表!$C:$C,$C$1)-ROW(L13)+1)),"")</f>
        <v/>
      </c>
      <c r="L19" s="24"/>
    </row>
    <row r="20" spans="1:12" ht="18" customHeight="1" x14ac:dyDescent="0.15">
      <c r="A20" s="322"/>
      <c r="B20" s="229"/>
      <c r="C20" s="323"/>
      <c r="D20" s="323"/>
      <c r="E20" s="323"/>
      <c r="F20" s="323"/>
      <c r="G20" s="324"/>
      <c r="H20" s="324"/>
      <c r="I20" s="324"/>
      <c r="J20" s="22" t="str">
        <f>IF(COUNTIF(①総括表!$C:$C,$C$1)&gt;=ROW(K14),INDEX(①総括表!#REF!,LARGE(INDEX((①総括表!$C$15:$C$528=$C$1)*ROW(①総括表!$C$15:$C$528),),COUNTIF(①総括表!$C:$C,$C$1)-ROW(K14)+1)),"")</f>
        <v/>
      </c>
      <c r="K20" s="22" t="str">
        <f>IF(COUNTIF(①総括表!$C:$C,$C$1)&gt;=ROW(L14),INDEX(①総括表!#REF!,LARGE(INDEX((①総括表!$C$15:$C$528=$C$1)*ROW(①総括表!$C$15:$C$528),),COUNTIF(①総括表!$C:$C,$C$1)-ROW(L14)+1)),"")</f>
        <v/>
      </c>
      <c r="L20" s="24"/>
    </row>
    <row r="21" spans="1:12" ht="18" customHeight="1" x14ac:dyDescent="0.15">
      <c r="A21" s="322"/>
      <c r="B21" s="229"/>
      <c r="C21" s="323"/>
      <c r="D21" s="323"/>
      <c r="E21" s="323"/>
      <c r="F21" s="323"/>
      <c r="G21" s="324"/>
      <c r="H21" s="324"/>
      <c r="I21" s="324"/>
      <c r="J21" s="22" t="str">
        <f>IF(COUNTIF(①総括表!$C:$C,$C$1)&gt;=ROW(K15),INDEX(①総括表!#REF!,LARGE(INDEX((①総括表!$C$15:$C$528=$C$1)*ROW(①総括表!$C$15:$C$528),),COUNTIF(①総括表!$C:$C,$C$1)-ROW(K15)+1)),"")</f>
        <v/>
      </c>
      <c r="K21" s="22" t="str">
        <f>IF(COUNTIF(①総括表!$C:$C,$C$1)&gt;=ROW(L15),INDEX(①総括表!#REF!,LARGE(INDEX((①総括表!$C$15:$C$528=$C$1)*ROW(①総括表!$C$15:$C$528),),COUNTIF(①総括表!$C:$C,$C$1)-ROW(L15)+1)),"")</f>
        <v/>
      </c>
      <c r="L21" s="24"/>
    </row>
    <row r="22" spans="1:12" ht="18" customHeight="1" x14ac:dyDescent="0.15">
      <c r="A22" s="322"/>
      <c r="B22" s="229"/>
      <c r="C22" s="323"/>
      <c r="D22" s="323"/>
      <c r="E22" s="323"/>
      <c r="F22" s="323"/>
      <c r="G22" s="324"/>
      <c r="H22" s="324"/>
      <c r="I22" s="324"/>
      <c r="J22" s="22" t="str">
        <f>IF(COUNTIF(①総括表!$C:$C,$C$1)&gt;=ROW(K16),INDEX(①総括表!#REF!,LARGE(INDEX((①総括表!$C$15:$C$528=$C$1)*ROW(①総括表!$C$15:$C$528),),COUNTIF(①総括表!$C:$C,$C$1)-ROW(K16)+1)),"")</f>
        <v/>
      </c>
      <c r="K22" s="22" t="str">
        <f>IF(COUNTIF(①総括表!$C:$C,$C$1)&gt;=ROW(L16),INDEX(①総括表!#REF!,LARGE(INDEX((①総括表!$C$15:$C$528=$C$1)*ROW(①総括表!$C$15:$C$528),),COUNTIF(①総括表!$C:$C,$C$1)-ROW(L16)+1)),"")</f>
        <v/>
      </c>
      <c r="L22" s="24"/>
    </row>
    <row r="23" spans="1:12" ht="18" customHeight="1" x14ac:dyDescent="0.15">
      <c r="A23" s="322"/>
      <c r="B23" s="229"/>
      <c r="C23" s="323"/>
      <c r="D23" s="323"/>
      <c r="E23" s="323"/>
      <c r="F23" s="323"/>
      <c r="G23" s="324"/>
      <c r="H23" s="324"/>
      <c r="I23" s="324"/>
      <c r="J23" s="22" t="str">
        <f>IF(COUNTIF(①総括表!$C:$C,$C$1)&gt;=ROW(K17),INDEX(①総括表!#REF!,LARGE(INDEX((①総括表!$C$15:$C$528=$C$1)*ROW(①総括表!$C$15:$C$528),),COUNTIF(①総括表!$C:$C,$C$1)-ROW(K17)+1)),"")</f>
        <v/>
      </c>
      <c r="K23" s="22" t="str">
        <f>IF(COUNTIF(①総括表!$C:$C,$C$1)&gt;=ROW(L17),INDEX(①総括表!#REF!,LARGE(INDEX((①総括表!$C$15:$C$528=$C$1)*ROW(①総括表!$C$15:$C$528),),COUNTIF(①総括表!$C:$C,$C$1)-ROW(L17)+1)),"")</f>
        <v/>
      </c>
      <c r="L23" s="24"/>
    </row>
    <row r="24" spans="1:12" ht="18" customHeight="1" x14ac:dyDescent="0.15">
      <c r="A24" s="322"/>
      <c r="B24" s="229"/>
      <c r="C24" s="323"/>
      <c r="D24" s="323"/>
      <c r="E24" s="323"/>
      <c r="F24" s="323"/>
      <c r="G24" s="324"/>
      <c r="H24" s="324"/>
      <c r="I24" s="324"/>
      <c r="J24" s="22" t="str">
        <f>IF(COUNTIF(①総括表!$C:$C,$C$1)&gt;=ROW(K18),INDEX(①総括表!#REF!,LARGE(INDEX((①総括表!$C$15:$C$528=$C$1)*ROW(①総括表!$C$15:$C$528),),COUNTIF(①総括表!$C:$C,$C$1)-ROW(K18)+1)),"")</f>
        <v/>
      </c>
      <c r="K24" s="22" t="str">
        <f>IF(COUNTIF(①総括表!$C:$C,$C$1)&gt;=ROW(L18),INDEX(①総括表!#REF!,LARGE(INDEX((①総括表!$C$15:$C$528=$C$1)*ROW(①総括表!$C$15:$C$528),),COUNTIF(①総括表!$C:$C,$C$1)-ROW(L18)+1)),"")</f>
        <v/>
      </c>
      <c r="L24" s="24"/>
    </row>
    <row r="25" spans="1:12" ht="18" customHeight="1" x14ac:dyDescent="0.15">
      <c r="A25" s="322"/>
      <c r="B25" s="229"/>
      <c r="C25" s="323"/>
      <c r="D25" s="323"/>
      <c r="E25" s="323"/>
      <c r="F25" s="323"/>
      <c r="G25" s="324"/>
      <c r="H25" s="324"/>
      <c r="I25" s="324"/>
      <c r="J25" s="22" t="str">
        <f>IF(COUNTIF(①総括表!$C:$C,$C$1)&gt;=ROW(K19),INDEX(①総括表!#REF!,LARGE(INDEX((①総括表!$C$15:$C$528=$C$1)*ROW(①総括表!$C$15:$C$528),),COUNTIF(①総括表!$C:$C,$C$1)-ROW(K19)+1)),"")</f>
        <v/>
      </c>
      <c r="K25" s="22" t="str">
        <f>IF(COUNTIF(①総括表!$C:$C,$C$1)&gt;=ROW(L19),INDEX(①総括表!#REF!,LARGE(INDEX((①総括表!$C$15:$C$528=$C$1)*ROW(①総括表!$C$15:$C$528),),COUNTIF(①総括表!$C:$C,$C$1)-ROW(L19)+1)),"")</f>
        <v/>
      </c>
      <c r="L25" s="24"/>
    </row>
    <row r="26" spans="1:12" ht="18" customHeight="1" x14ac:dyDescent="0.15">
      <c r="A26" s="322"/>
      <c r="B26" s="229"/>
      <c r="C26" s="323"/>
      <c r="D26" s="323"/>
      <c r="E26" s="323"/>
      <c r="F26" s="323"/>
      <c r="G26" s="324"/>
      <c r="H26" s="324"/>
      <c r="I26" s="324"/>
      <c r="J26" s="22" t="str">
        <f>IF(COUNTIF(①総括表!$C:$C,$C$1)&gt;=ROW(K20),INDEX(①総括表!#REF!,LARGE(INDEX((①総括表!$C$15:$C$528=$C$1)*ROW(①総括表!$C$15:$C$528),),COUNTIF(①総括表!$C:$C,$C$1)-ROW(K20)+1)),"")</f>
        <v/>
      </c>
      <c r="K26" s="22" t="str">
        <f>IF(COUNTIF(①総括表!$C:$C,$C$1)&gt;=ROW(L20),INDEX(①総括表!#REF!,LARGE(INDEX((①総括表!$C$15:$C$528=$C$1)*ROW(①総括表!$C$15:$C$528),),COUNTIF(①総括表!$C:$C,$C$1)-ROW(L20)+1)),"")</f>
        <v/>
      </c>
      <c r="L26" s="24"/>
    </row>
    <row r="27" spans="1:12" ht="18" customHeight="1" x14ac:dyDescent="0.15">
      <c r="A27" s="322"/>
      <c r="B27" s="229"/>
      <c r="C27" s="323"/>
      <c r="D27" s="323"/>
      <c r="E27" s="323"/>
      <c r="F27" s="323"/>
      <c r="G27" s="324"/>
      <c r="H27" s="324"/>
      <c r="I27" s="324"/>
      <c r="J27" s="22" t="str">
        <f>IF(COUNTIF(①総括表!$C:$C,$C$1)&gt;=ROW(K21),INDEX(①総括表!#REF!,LARGE(INDEX((①総括表!$C$15:$C$528=$C$1)*ROW(①総括表!$C$15:$C$528),),COUNTIF(①総括表!$C:$C,$C$1)-ROW(K21)+1)),"")</f>
        <v/>
      </c>
      <c r="K27" s="22" t="str">
        <f>IF(COUNTIF(①総括表!$C:$C,$C$1)&gt;=ROW(L21),INDEX(①総括表!#REF!,LARGE(INDEX((①総括表!$C$15:$C$528=$C$1)*ROW(①総括表!$C$15:$C$528),),COUNTIF(①総括表!$C:$C,$C$1)-ROW(L21)+1)),"")</f>
        <v/>
      </c>
      <c r="L27" s="24"/>
    </row>
    <row r="28" spans="1:12" ht="18" customHeight="1" x14ac:dyDescent="0.15">
      <c r="A28" s="322"/>
      <c r="B28" s="229"/>
      <c r="C28" s="323"/>
      <c r="D28" s="323"/>
      <c r="E28" s="323"/>
      <c r="F28" s="323"/>
      <c r="G28" s="324"/>
      <c r="H28" s="324"/>
      <c r="I28" s="324"/>
      <c r="J28" s="22" t="str">
        <f>IF(COUNTIF(①総括表!$C:$C,$C$1)&gt;=ROW(K22),INDEX(①総括表!#REF!,LARGE(INDEX((①総括表!$C$15:$C$528=$C$1)*ROW(①総括表!$C$15:$C$528),),COUNTIF(①総括表!$C:$C,$C$1)-ROW(K22)+1)),"")</f>
        <v/>
      </c>
      <c r="K28" s="22" t="str">
        <f>IF(COUNTIF(①総括表!$C:$C,$C$1)&gt;=ROW(L22),INDEX(①総括表!#REF!,LARGE(INDEX((①総括表!$C$15:$C$528=$C$1)*ROW(①総括表!$C$15:$C$528),),COUNTIF(①総括表!$C:$C,$C$1)-ROW(L22)+1)),"")</f>
        <v/>
      </c>
      <c r="L28" s="24"/>
    </row>
    <row r="29" spans="1:12" ht="18" customHeight="1" x14ac:dyDescent="0.15">
      <c r="A29" s="322"/>
      <c r="B29" s="229"/>
      <c r="C29" s="323"/>
      <c r="D29" s="323"/>
      <c r="E29" s="323"/>
      <c r="F29" s="323"/>
      <c r="G29" s="324"/>
      <c r="H29" s="324"/>
      <c r="I29" s="324"/>
      <c r="J29" s="22" t="str">
        <f>IF(COUNTIF(①総括表!$C:$C,$C$1)&gt;=ROW(K23),INDEX(①総括表!#REF!,LARGE(INDEX((①総括表!$C$15:$C$528=$C$1)*ROW(①総括表!$C$15:$C$528),),COUNTIF(①総括表!$C:$C,$C$1)-ROW(K23)+1)),"")</f>
        <v/>
      </c>
      <c r="K29" s="22" t="str">
        <f>IF(COUNTIF(①総括表!$C:$C,$C$1)&gt;=ROW(L23),INDEX(①総括表!#REF!,LARGE(INDEX((①総括表!$C$15:$C$528=$C$1)*ROW(①総括表!$C$15:$C$528),),COUNTIF(①総括表!$C:$C,$C$1)-ROW(L23)+1)),"")</f>
        <v/>
      </c>
      <c r="L29" s="24"/>
    </row>
    <row r="30" spans="1:12" ht="18" customHeight="1" x14ac:dyDescent="0.15">
      <c r="A30" s="322"/>
      <c r="B30" s="229"/>
      <c r="C30" s="323"/>
      <c r="D30" s="323"/>
      <c r="E30" s="323"/>
      <c r="F30" s="323"/>
      <c r="G30" s="324"/>
      <c r="H30" s="324"/>
      <c r="I30" s="324"/>
      <c r="J30" s="22" t="str">
        <f>IF(COUNTIF(①総括表!$C:$C,$C$1)&gt;=ROW(K24),INDEX(①総括表!#REF!,LARGE(INDEX((①総括表!$C$15:$C$528=$C$1)*ROW(①総括表!$C$15:$C$528),),COUNTIF(①総括表!$C:$C,$C$1)-ROW(K24)+1)),"")</f>
        <v/>
      </c>
      <c r="K30" s="22" t="str">
        <f>IF(COUNTIF(①総括表!$C:$C,$C$1)&gt;=ROW(L24),INDEX(①総括表!#REF!,LARGE(INDEX((①総括表!$C$15:$C$528=$C$1)*ROW(①総括表!$C$15:$C$528),),COUNTIF(①総括表!$C:$C,$C$1)-ROW(L24)+1)),"")</f>
        <v/>
      </c>
      <c r="L30" s="24"/>
    </row>
    <row r="31" spans="1:12" ht="18" customHeight="1" x14ac:dyDescent="0.15">
      <c r="A31" s="322"/>
      <c r="B31" s="229"/>
      <c r="C31" s="323"/>
      <c r="D31" s="323"/>
      <c r="E31" s="323"/>
      <c r="F31" s="323"/>
      <c r="G31" s="324"/>
      <c r="H31" s="324"/>
      <c r="I31" s="324"/>
      <c r="J31" s="22" t="str">
        <f>IF(COUNTIF(①総括表!$C:$C,$C$1)&gt;=ROW(K25),INDEX(①総括表!#REF!,LARGE(INDEX((①総括表!$C$15:$C$528=$C$1)*ROW(①総括表!$C$15:$C$528),),COUNTIF(①総括表!$C:$C,$C$1)-ROW(K25)+1)),"")</f>
        <v/>
      </c>
      <c r="K31" s="22" t="str">
        <f>IF(COUNTIF(①総括表!$C:$C,$C$1)&gt;=ROW(L25),INDEX(①総括表!#REF!,LARGE(INDEX((①総括表!$C$15:$C$528=$C$1)*ROW(①総括表!$C$15:$C$528),),COUNTIF(①総括表!$C:$C,$C$1)-ROW(L25)+1)),"")</f>
        <v/>
      </c>
      <c r="L31" s="24"/>
    </row>
    <row r="32" spans="1:12" ht="20.100000000000001" customHeight="1" x14ac:dyDescent="0.15">
      <c r="A32" s="325" t="s">
        <v>113</v>
      </c>
      <c r="B32" s="325"/>
      <c r="C32" s="770"/>
      <c r="D32" s="771"/>
      <c r="E32" s="771"/>
      <c r="F32" s="772"/>
      <c r="G32" s="318">
        <f t="shared" ref="G32:K32" si="0">SUM(G7:G31)</f>
        <v>0</v>
      </c>
      <c r="H32" s="318">
        <f t="shared" si="0"/>
        <v>0</v>
      </c>
      <c r="I32" s="318">
        <f t="shared" si="0"/>
        <v>0</v>
      </c>
      <c r="J32" s="23">
        <f t="shared" si="0"/>
        <v>0</v>
      </c>
      <c r="K32" s="23">
        <f t="shared" si="0"/>
        <v>0</v>
      </c>
      <c r="L32" s="24"/>
    </row>
    <row r="33" spans="1:11" s="172" customFormat="1" ht="24.75" customHeight="1" x14ac:dyDescent="0.15">
      <c r="A33" s="709" t="s">
        <v>230</v>
      </c>
      <c r="B33" s="709"/>
      <c r="C33" s="709"/>
      <c r="D33" s="709"/>
      <c r="E33" s="709"/>
      <c r="F33" s="709"/>
      <c r="G33" s="709"/>
      <c r="H33" s="709"/>
      <c r="I33" s="709"/>
    </row>
    <row r="34" spans="1:11" s="172" customFormat="1" ht="20.25" customHeight="1" x14ac:dyDescent="0.15">
      <c r="A34" s="175" t="s">
        <v>231</v>
      </c>
      <c r="B34" s="175"/>
      <c r="C34" s="175"/>
      <c r="D34" s="175"/>
      <c r="E34" s="176"/>
      <c r="F34" s="245"/>
      <c r="G34" s="177"/>
      <c r="H34" s="178"/>
      <c r="I34" s="178"/>
    </row>
    <row r="35" spans="1:11" s="172" customFormat="1" ht="48" customHeight="1" x14ac:dyDescent="0.15">
      <c r="A35" s="710" t="s">
        <v>232</v>
      </c>
      <c r="B35" s="710"/>
      <c r="C35" s="710"/>
      <c r="D35" s="710"/>
      <c r="E35" s="710"/>
      <c r="F35" s="710"/>
      <c r="G35" s="710"/>
      <c r="H35" s="710"/>
      <c r="I35" s="710"/>
    </row>
    <row r="36" spans="1:11" s="172" customFormat="1" ht="24.75" customHeight="1" x14ac:dyDescent="0.15">
      <c r="A36" s="711" t="s">
        <v>314</v>
      </c>
      <c r="B36" s="711"/>
      <c r="C36" s="711"/>
      <c r="D36" s="711"/>
      <c r="E36" s="711"/>
      <c r="F36" s="711"/>
      <c r="G36" s="711"/>
      <c r="H36" s="711"/>
      <c r="I36" s="711"/>
    </row>
    <row r="37" spans="1:11" s="172" customFormat="1" ht="11.25" customHeight="1" x14ac:dyDescent="0.15">
      <c r="C37" s="173"/>
      <c r="D37" s="235"/>
      <c r="E37" s="174"/>
      <c r="F37" s="242"/>
      <c r="H37" s="702" t="s">
        <v>233</v>
      </c>
      <c r="I37" s="703"/>
    </row>
    <row r="38" spans="1:11" s="172" customFormat="1" ht="10.5" customHeight="1" x14ac:dyDescent="0.15">
      <c r="C38" s="173"/>
      <c r="D38" s="235"/>
      <c r="E38" s="174"/>
      <c r="F38" s="242"/>
      <c r="H38" s="215"/>
      <c r="I38" s="214"/>
    </row>
    <row r="39" spans="1:11" x14ac:dyDescent="0.15">
      <c r="C39" s="25"/>
      <c r="D39" s="24"/>
      <c r="E39" s="24"/>
      <c r="F39" s="243"/>
      <c r="G39" s="24"/>
      <c r="H39" s="24"/>
      <c r="I39" s="24"/>
      <c r="J39" s="24"/>
      <c r="K39" s="24"/>
    </row>
    <row r="40" spans="1:11" x14ac:dyDescent="0.15">
      <c r="C40" s="25"/>
      <c r="D40" s="24"/>
      <c r="E40" s="24"/>
      <c r="F40" s="243"/>
      <c r="G40" s="24"/>
      <c r="H40" s="24"/>
      <c r="I40" s="24"/>
      <c r="J40" s="24"/>
      <c r="K40" s="24"/>
    </row>
    <row r="41" spans="1:11" x14ac:dyDescent="0.15">
      <c r="C41" s="25"/>
      <c r="D41" s="24"/>
      <c r="E41" s="24"/>
      <c r="F41" s="243"/>
      <c r="G41" s="24"/>
      <c r="H41" s="24"/>
      <c r="I41" s="24"/>
      <c r="J41" s="24"/>
      <c r="K41" s="24"/>
    </row>
    <row r="42" spans="1:11" x14ac:dyDescent="0.15">
      <c r="C42" s="25"/>
      <c r="D42" s="24"/>
      <c r="E42" s="24"/>
      <c r="F42" s="243"/>
      <c r="G42" s="24"/>
      <c r="H42" s="24"/>
      <c r="I42" s="24"/>
      <c r="J42" s="24"/>
      <c r="K42" s="24"/>
    </row>
    <row r="43" spans="1:11" x14ac:dyDescent="0.15">
      <c r="C43" s="25"/>
      <c r="D43" s="24"/>
      <c r="E43" s="24"/>
      <c r="F43" s="243"/>
      <c r="G43" s="24"/>
      <c r="H43" s="24"/>
      <c r="I43" s="24"/>
      <c r="J43" s="24"/>
      <c r="K43" s="24"/>
    </row>
    <row r="44" spans="1:11" x14ac:dyDescent="0.15">
      <c r="C44" s="25"/>
      <c r="D44" s="24"/>
      <c r="E44" s="24"/>
      <c r="F44" s="243"/>
      <c r="G44" s="24"/>
      <c r="H44" s="24"/>
      <c r="I44" s="24"/>
      <c r="J44" s="24"/>
      <c r="K44" s="24"/>
    </row>
    <row r="45" spans="1:11" x14ac:dyDescent="0.15">
      <c r="C45" s="25"/>
      <c r="D45" s="24"/>
      <c r="E45" s="24"/>
      <c r="F45" s="243"/>
      <c r="G45" s="24"/>
      <c r="H45" s="24"/>
      <c r="I45" s="24"/>
      <c r="J45" s="24"/>
      <c r="K45" s="24"/>
    </row>
    <row r="46" spans="1:11" x14ac:dyDescent="0.15">
      <c r="C46" s="25"/>
      <c r="D46" s="24"/>
      <c r="E46" s="24"/>
      <c r="F46" s="243"/>
      <c r="G46" s="24"/>
      <c r="H46" s="24"/>
      <c r="I46" s="24"/>
      <c r="J46" s="24"/>
      <c r="K46" s="24"/>
    </row>
    <row r="47" spans="1:11" x14ac:dyDescent="0.15">
      <c r="C47" s="25"/>
      <c r="D47" s="24"/>
      <c r="E47" s="24"/>
      <c r="F47" s="243"/>
      <c r="G47" s="24"/>
      <c r="H47" s="24"/>
      <c r="I47" s="24"/>
      <c r="J47" s="24"/>
      <c r="K47" s="24"/>
    </row>
    <row r="48" spans="1:11" x14ac:dyDescent="0.15">
      <c r="C48" s="25"/>
      <c r="D48" s="24"/>
      <c r="E48" s="24"/>
      <c r="F48" s="243"/>
      <c r="G48" s="24"/>
      <c r="H48" s="24"/>
      <c r="I48" s="24"/>
      <c r="J48" s="24"/>
      <c r="K48" s="24"/>
    </row>
    <row r="49" spans="3:11" x14ac:dyDescent="0.15">
      <c r="C49" s="25"/>
      <c r="D49" s="24"/>
      <c r="E49" s="24"/>
      <c r="F49" s="243"/>
      <c r="G49" s="24"/>
      <c r="H49" s="24"/>
      <c r="I49" s="24"/>
      <c r="J49" s="24"/>
      <c r="K49" s="24"/>
    </row>
  </sheetData>
  <mergeCells count="7">
    <mergeCell ref="H37:I37"/>
    <mergeCell ref="C2:F2"/>
    <mergeCell ref="C4:D4"/>
    <mergeCell ref="C32:F32"/>
    <mergeCell ref="A33:I33"/>
    <mergeCell ref="A35:I35"/>
    <mergeCell ref="A36:I36"/>
  </mergeCells>
  <phoneticPr fontId="6"/>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47"/>
  <sheetViews>
    <sheetView showZeros="0" view="pageBreakPreview" topLeftCell="A4" zoomScaleNormal="100" zoomScaleSheetLayoutView="100" workbookViewId="0">
      <selection activeCell="B16" sqref="B16"/>
    </sheetView>
  </sheetViews>
  <sheetFormatPr defaultRowHeight="14.25" x14ac:dyDescent="0.15"/>
  <cols>
    <col min="1" max="1" width="18.5" style="36" customWidth="1"/>
    <col min="2" max="3" width="30.625" style="44" customWidth="1"/>
    <col min="4" max="8" width="18.625" style="36" customWidth="1"/>
    <col min="9" max="16384" width="9" style="36"/>
  </cols>
  <sheetData>
    <row r="1" spans="1:4" ht="16.5" customHeight="1" x14ac:dyDescent="0.15">
      <c r="A1" s="36" t="s">
        <v>121</v>
      </c>
    </row>
    <row r="2" spans="1:4" ht="22.5" customHeight="1" x14ac:dyDescent="0.15">
      <c r="A2" s="715" t="s">
        <v>122</v>
      </c>
      <c r="B2" s="715"/>
      <c r="C2" s="715"/>
    </row>
    <row r="4" spans="1:4" ht="21" customHeight="1" x14ac:dyDescent="0.15">
      <c r="A4" s="60" t="s">
        <v>181</v>
      </c>
      <c r="B4" s="225">
        <f>'⑪★別紙様式３　実績報告書 '!N35</f>
        <v>0</v>
      </c>
      <c r="C4" s="212"/>
    </row>
    <row r="5" spans="1:4" ht="9.75" customHeight="1" x14ac:dyDescent="0.15">
      <c r="A5" s="37"/>
      <c r="B5" s="45"/>
      <c r="C5" s="45"/>
    </row>
    <row r="6" spans="1:4" ht="25.5" customHeight="1" x14ac:dyDescent="0.15">
      <c r="A6" s="60" t="s">
        <v>182</v>
      </c>
      <c r="B6" s="526" t="s">
        <v>641</v>
      </c>
      <c r="C6" s="166" t="s">
        <v>118</v>
      </c>
      <c r="D6" s="38"/>
    </row>
    <row r="7" spans="1:4" ht="9.75" customHeight="1" x14ac:dyDescent="0.15">
      <c r="A7" s="37"/>
      <c r="B7" s="45"/>
      <c r="C7" s="45"/>
    </row>
    <row r="8" spans="1:4" ht="43.5" customHeight="1" x14ac:dyDescent="0.15">
      <c r="A8" s="58" t="s">
        <v>178</v>
      </c>
      <c r="B8" s="59" t="s">
        <v>179</v>
      </c>
      <c r="C8" s="59" t="s">
        <v>180</v>
      </c>
    </row>
    <row r="9" spans="1:4" ht="17.100000000000001" customHeight="1" x14ac:dyDescent="0.15">
      <c r="A9" s="39" t="str">
        <f>'⑫★別紙様式3（添付書類１）(1)'!C$4</f>
        <v>愛知県</v>
      </c>
      <c r="B9" s="46">
        <f>'⑫★別紙様式3（添付書類１）(1)'!G$32</f>
        <v>0</v>
      </c>
      <c r="C9" s="46">
        <f>'⑫★別紙様式3（添付書類１）(1)'!I$32</f>
        <v>0</v>
      </c>
    </row>
    <row r="10" spans="1:4" ht="17.100000000000001" customHeight="1" x14ac:dyDescent="0.15">
      <c r="A10" s="39">
        <f>'⑫★別紙様式3（添付書類１） (2)'!C4</f>
        <v>0</v>
      </c>
      <c r="B10" s="46">
        <f>'⑫★別紙様式3（添付書類１） (2)'!G32</f>
        <v>0</v>
      </c>
      <c r="C10" s="46">
        <f>'⑫★別紙様式3（添付書類１） (2)'!I32</f>
        <v>0</v>
      </c>
    </row>
    <row r="11" spans="1:4" ht="17.100000000000001" customHeight="1" x14ac:dyDescent="0.15">
      <c r="A11" s="39">
        <f>'⑫★別紙様式3（添付書類１） (3)'!C4</f>
        <v>3</v>
      </c>
      <c r="B11" s="46">
        <f>'⑫★別紙様式3（添付書類１） (3)'!G32</f>
        <v>0</v>
      </c>
      <c r="C11" s="46">
        <f>'⑫★別紙様式3（添付書類１） (3)'!I32</f>
        <v>0</v>
      </c>
    </row>
    <row r="12" spans="1:4" ht="17.100000000000001" customHeight="1" x14ac:dyDescent="0.15">
      <c r="A12" s="39">
        <f>'⑫★別紙様式3（添付書類１） (4)'!C4</f>
        <v>4</v>
      </c>
      <c r="B12" s="46">
        <f>'⑫★別紙様式3（添付書類１） (4)'!G32</f>
        <v>0</v>
      </c>
      <c r="C12" s="46">
        <f>'⑫★別紙様式3（添付書類１） (4)'!I32</f>
        <v>0</v>
      </c>
    </row>
    <row r="13" spans="1:4" ht="17.100000000000001" customHeight="1" x14ac:dyDescent="0.15">
      <c r="A13" s="39">
        <f>'⑫★別紙様式3（添付書類１） (5)'!C4</f>
        <v>5</v>
      </c>
      <c r="B13" s="46">
        <f>'⑫★別紙様式3（添付書類１） (5)'!G32</f>
        <v>0</v>
      </c>
      <c r="C13" s="46">
        <f>'⑫★別紙様式3（添付書類１） (5)'!I32</f>
        <v>0</v>
      </c>
    </row>
    <row r="14" spans="1:4" ht="17.100000000000001" customHeight="1" x14ac:dyDescent="0.15">
      <c r="A14" s="39"/>
      <c r="B14" s="46"/>
      <c r="C14" s="46"/>
    </row>
    <row r="15" spans="1:4" ht="17.100000000000001" customHeight="1" x14ac:dyDescent="0.15">
      <c r="A15" s="39"/>
      <c r="B15" s="46"/>
      <c r="C15" s="46"/>
    </row>
    <row r="16" spans="1:4" ht="17.100000000000001" customHeight="1" x14ac:dyDescent="0.15">
      <c r="A16" s="39"/>
      <c r="B16" s="46"/>
      <c r="C16" s="46"/>
    </row>
    <row r="17" spans="1:3" ht="17.100000000000001" customHeight="1" x14ac:dyDescent="0.15">
      <c r="A17" s="39"/>
      <c r="B17" s="46"/>
      <c r="C17" s="46"/>
    </row>
    <row r="18" spans="1:3" ht="17.100000000000001" customHeight="1" x14ac:dyDescent="0.15">
      <c r="A18" s="39"/>
      <c r="B18" s="46"/>
      <c r="C18" s="46"/>
    </row>
    <row r="19" spans="1:3" ht="17.100000000000001" customHeight="1" x14ac:dyDescent="0.15">
      <c r="A19" s="39"/>
      <c r="B19" s="46"/>
      <c r="C19" s="46"/>
    </row>
    <row r="20" spans="1:3" ht="17.100000000000001" customHeight="1" x14ac:dyDescent="0.15">
      <c r="A20" s="39"/>
      <c r="B20" s="46"/>
      <c r="C20" s="46"/>
    </row>
    <row r="21" spans="1:3" ht="17.100000000000001" customHeight="1" x14ac:dyDescent="0.15">
      <c r="A21" s="39"/>
      <c r="B21" s="46"/>
      <c r="C21" s="46"/>
    </row>
    <row r="22" spans="1:3" ht="17.100000000000001" customHeight="1" x14ac:dyDescent="0.15">
      <c r="A22" s="39"/>
      <c r="B22" s="46"/>
      <c r="C22" s="46"/>
    </row>
    <row r="23" spans="1:3" ht="17.100000000000001" customHeight="1" x14ac:dyDescent="0.15">
      <c r="A23" s="39"/>
      <c r="B23" s="46"/>
      <c r="C23" s="46"/>
    </row>
    <row r="24" spans="1:3" ht="17.100000000000001" customHeight="1" x14ac:dyDescent="0.15">
      <c r="A24" s="39"/>
      <c r="B24" s="46"/>
      <c r="C24" s="46"/>
    </row>
    <row r="25" spans="1:3" ht="17.100000000000001" customHeight="1" x14ac:dyDescent="0.15">
      <c r="A25" s="39"/>
      <c r="B25" s="46"/>
      <c r="C25" s="46"/>
    </row>
    <row r="26" spans="1:3" ht="17.100000000000001" customHeight="1" x14ac:dyDescent="0.15">
      <c r="A26" s="39"/>
      <c r="B26" s="46"/>
      <c r="C26" s="46"/>
    </row>
    <row r="27" spans="1:3" ht="17.100000000000001" customHeight="1" x14ac:dyDescent="0.15">
      <c r="A27" s="39"/>
      <c r="B27" s="46"/>
      <c r="C27" s="46"/>
    </row>
    <row r="28" spans="1:3" ht="17.100000000000001" customHeight="1" x14ac:dyDescent="0.15">
      <c r="A28" s="39"/>
      <c r="B28" s="46"/>
      <c r="C28" s="46"/>
    </row>
    <row r="29" spans="1:3" ht="17.100000000000001" customHeight="1" x14ac:dyDescent="0.15">
      <c r="A29" s="39"/>
      <c r="B29" s="46"/>
      <c r="C29" s="46"/>
    </row>
    <row r="30" spans="1:3" ht="17.100000000000001" customHeight="1" x14ac:dyDescent="0.15">
      <c r="A30" s="39"/>
      <c r="B30" s="46"/>
      <c r="C30" s="46"/>
    </row>
    <row r="31" spans="1:3" ht="17.100000000000001" customHeight="1" x14ac:dyDescent="0.15">
      <c r="A31" s="39"/>
      <c r="B31" s="46"/>
      <c r="C31" s="46"/>
    </row>
    <row r="32" spans="1:3" ht="17.100000000000001" customHeight="1" x14ac:dyDescent="0.15">
      <c r="A32" s="39"/>
      <c r="B32" s="46"/>
      <c r="C32" s="46"/>
    </row>
    <row r="33" spans="1:9" ht="17.100000000000001" customHeight="1" x14ac:dyDescent="0.15">
      <c r="A33" s="39"/>
      <c r="B33" s="46"/>
      <c r="C33" s="46"/>
    </row>
    <row r="34" spans="1:9" ht="17.100000000000001" customHeight="1" x14ac:dyDescent="0.15">
      <c r="A34" s="39"/>
      <c r="B34" s="46"/>
      <c r="C34" s="46"/>
    </row>
    <row r="35" spans="1:9" ht="17.100000000000001" customHeight="1" x14ac:dyDescent="0.15">
      <c r="A35" s="39"/>
      <c r="B35" s="46"/>
      <c r="C35" s="46"/>
    </row>
    <row r="36" spans="1:9" ht="17.100000000000001" customHeight="1" x14ac:dyDescent="0.15">
      <c r="A36" s="39"/>
      <c r="B36" s="46"/>
      <c r="C36" s="46"/>
    </row>
    <row r="37" spans="1:9" ht="17.100000000000001" customHeight="1" x14ac:dyDescent="0.15">
      <c r="A37" s="39"/>
      <c r="B37" s="46"/>
      <c r="C37" s="46"/>
    </row>
    <row r="38" spans="1:9" ht="17.100000000000001" customHeight="1" x14ac:dyDescent="0.15">
      <c r="A38" s="39"/>
      <c r="B38" s="46"/>
      <c r="C38" s="46"/>
    </row>
    <row r="39" spans="1:9" ht="17.100000000000001" customHeight="1" x14ac:dyDescent="0.15">
      <c r="A39" s="39"/>
      <c r="B39" s="46"/>
      <c r="C39" s="46"/>
    </row>
    <row r="40" spans="1:9" ht="17.100000000000001" customHeight="1" x14ac:dyDescent="0.15">
      <c r="A40" s="39"/>
      <c r="B40" s="46"/>
      <c r="C40" s="46"/>
    </row>
    <row r="41" spans="1:9" ht="17.100000000000001" customHeight="1" x14ac:dyDescent="0.15">
      <c r="A41" s="39"/>
      <c r="B41" s="46"/>
      <c r="C41" s="46"/>
      <c r="D41" s="38"/>
    </row>
    <row r="42" spans="1:9" ht="17.100000000000001" customHeight="1" thickBot="1" x14ac:dyDescent="0.2">
      <c r="A42" s="39"/>
      <c r="B42" s="46"/>
      <c r="C42" s="46"/>
    </row>
    <row r="43" spans="1:9" s="165" customFormat="1" ht="17.100000000000001" customHeight="1" thickBot="1" x14ac:dyDescent="0.2">
      <c r="A43" s="313" t="s">
        <v>338</v>
      </c>
      <c r="B43" s="315">
        <f>SUM(B9:B41)</f>
        <v>0</v>
      </c>
      <c r="C43" s="315">
        <f>SUM(C9:C41)</f>
        <v>0</v>
      </c>
    </row>
    <row r="44" spans="1:9" ht="30" customHeight="1" x14ac:dyDescent="0.15">
      <c r="A44" s="716" t="s">
        <v>124</v>
      </c>
      <c r="B44" s="716"/>
      <c r="C44" s="716"/>
    </row>
    <row r="45" spans="1:9" ht="18.75" customHeight="1" x14ac:dyDescent="0.15">
      <c r="A45" s="716" t="s">
        <v>123</v>
      </c>
      <c r="B45" s="716"/>
      <c r="C45" s="716"/>
    </row>
    <row r="46" spans="1:9" ht="17.25" customHeight="1" x14ac:dyDescent="0.15">
      <c r="B46" s="47"/>
      <c r="C46" s="48" t="s">
        <v>120</v>
      </c>
      <c r="D46" s="42"/>
      <c r="E46" s="42"/>
      <c r="F46" s="42"/>
      <c r="G46" s="42"/>
      <c r="H46" s="42"/>
      <c r="I46" s="43"/>
    </row>
    <row r="47" spans="1:9" ht="15" customHeight="1" x14ac:dyDescent="0.15">
      <c r="B47" s="47"/>
      <c r="C47" s="49" t="s">
        <v>125</v>
      </c>
      <c r="D47" s="42"/>
      <c r="E47" s="42"/>
      <c r="F47" s="42"/>
      <c r="G47" s="42"/>
      <c r="H47" s="42"/>
      <c r="I47" s="43"/>
    </row>
  </sheetData>
  <mergeCells count="3">
    <mergeCell ref="A2:C2"/>
    <mergeCell ref="A44:C44"/>
    <mergeCell ref="A45:C45"/>
  </mergeCells>
  <phoneticPr fontId="6"/>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279"/>
  <sheetViews>
    <sheetView workbookViewId="0">
      <selection activeCell="P15" sqref="P15"/>
    </sheetView>
  </sheetViews>
  <sheetFormatPr defaultRowHeight="14.25" x14ac:dyDescent="0.15"/>
  <cols>
    <col min="1" max="1" width="5.625" style="5" customWidth="1"/>
    <col min="2" max="2" width="6.25" style="5" customWidth="1"/>
    <col min="3" max="3" width="18.75" style="5" customWidth="1"/>
    <col min="4" max="4" width="12.625" style="5" customWidth="1"/>
    <col min="5" max="5" width="12.625" style="6" customWidth="1"/>
    <col min="6" max="6" width="12.625" style="151" customWidth="1"/>
    <col min="7" max="10" width="12.625" style="5" customWidth="1"/>
    <col min="11" max="11" width="5.5" style="9" customWidth="1"/>
    <col min="12" max="12" width="16.625" style="9" customWidth="1"/>
    <col min="13" max="15" width="12.625" style="9" customWidth="1"/>
    <col min="16" max="16" width="13.5" style="5" customWidth="1"/>
    <col min="17" max="17" width="12.625" style="9" customWidth="1"/>
    <col min="18" max="18" width="12.625" style="272" customWidth="1"/>
    <col min="19" max="19" width="12.625" style="276" customWidth="1"/>
    <col min="20" max="25" width="12.625" style="5" customWidth="1"/>
    <col min="26" max="16384" width="9" style="5"/>
  </cols>
  <sheetData>
    <row r="1" spans="1:22" ht="30" customHeight="1" x14ac:dyDescent="0.15">
      <c r="A1" s="29" t="s">
        <v>329</v>
      </c>
    </row>
    <row r="2" spans="1:22" ht="24.95" customHeight="1" x14ac:dyDescent="0.15">
      <c r="A2" s="595" t="s">
        <v>115</v>
      </c>
      <c r="B2" s="595"/>
      <c r="C2" s="595"/>
      <c r="D2" s="596"/>
      <c r="E2" s="597"/>
      <c r="F2" s="598"/>
      <c r="G2" s="219" t="s">
        <v>574</v>
      </c>
    </row>
    <row r="3" spans="1:22" ht="24.95" customHeight="1" thickBot="1" x14ac:dyDescent="0.2">
      <c r="C3" s="222"/>
      <c r="D3" s="223" t="s">
        <v>576</v>
      </c>
      <c r="E3" s="223"/>
      <c r="F3" s="224"/>
    </row>
    <row r="4" spans="1:22" ht="20.100000000000001" customHeight="1" x14ac:dyDescent="0.15">
      <c r="C4" s="222"/>
      <c r="D4" s="605" t="s">
        <v>439</v>
      </c>
      <c r="E4" s="606"/>
      <c r="F4" s="557" t="s">
        <v>575</v>
      </c>
      <c r="G4" s="607" t="s">
        <v>440</v>
      </c>
      <c r="H4" s="607"/>
      <c r="I4" s="607"/>
      <c r="J4" s="599" t="s">
        <v>579</v>
      </c>
      <c r="K4" s="599"/>
      <c r="L4" s="599"/>
      <c r="M4" s="600"/>
    </row>
    <row r="5" spans="1:22" ht="20.100000000000001" customHeight="1" x14ac:dyDescent="0.15">
      <c r="C5" s="257"/>
      <c r="D5" s="558" t="s">
        <v>251</v>
      </c>
      <c r="E5" s="234"/>
      <c r="F5" s="260">
        <v>1</v>
      </c>
      <c r="G5" s="601" t="s">
        <v>441</v>
      </c>
      <c r="H5" s="603"/>
      <c r="I5" s="603"/>
      <c r="J5" s="601" t="s">
        <v>580</v>
      </c>
      <c r="K5" s="601"/>
      <c r="L5" s="601"/>
      <c r="M5" s="602"/>
      <c r="O5" s="218"/>
    </row>
    <row r="6" spans="1:22" ht="20.100000000000001" customHeight="1" x14ac:dyDescent="0.15">
      <c r="D6" s="558" t="s">
        <v>252</v>
      </c>
      <c r="E6" s="234"/>
      <c r="F6" s="260">
        <f>$P$116</f>
        <v>0</v>
      </c>
      <c r="G6" s="601" t="s">
        <v>442</v>
      </c>
      <c r="H6" s="603"/>
      <c r="I6" s="603"/>
      <c r="J6" s="603" t="s">
        <v>668</v>
      </c>
      <c r="K6" s="603"/>
      <c r="L6" s="603"/>
      <c r="M6" s="604"/>
      <c r="O6" s="218"/>
    </row>
    <row r="7" spans="1:22" ht="20.100000000000001" customHeight="1" x14ac:dyDescent="0.15">
      <c r="D7" s="558" t="s">
        <v>253</v>
      </c>
      <c r="E7" s="234"/>
      <c r="F7" s="260" t="str">
        <f>IF($F6&gt;1,1,"提出不要")</f>
        <v>提出不要</v>
      </c>
      <c r="G7" s="601" t="str">
        <f>IF(F7&gt;0,"県内に指定権者が2以上ある場合に作成","")</f>
        <v>県内に指定権者が2以上ある場合に作成</v>
      </c>
      <c r="H7" s="601"/>
      <c r="I7" s="601"/>
      <c r="J7" s="601" t="s">
        <v>577</v>
      </c>
      <c r="K7" s="601"/>
      <c r="L7" s="601"/>
      <c r="M7" s="602"/>
      <c r="O7" s="218"/>
    </row>
    <row r="8" spans="1:22" ht="20.100000000000001" customHeight="1" x14ac:dyDescent="0.15">
      <c r="D8" s="558" t="s">
        <v>254</v>
      </c>
      <c r="E8" s="234"/>
      <c r="F8" s="260" t="str">
        <f>IF($M117&gt;0,1,"提出不要")</f>
        <v>提出不要</v>
      </c>
      <c r="G8" s="601" t="str">
        <f>IF(F8="提出不要","他県に指定権者がない場合は、提出不要","")</f>
        <v>他県に指定権者がない場合は、提出不要</v>
      </c>
      <c r="H8" s="601"/>
      <c r="I8" s="601"/>
      <c r="J8" s="601" t="s">
        <v>578</v>
      </c>
      <c r="K8" s="601"/>
      <c r="L8" s="601"/>
      <c r="M8" s="602"/>
      <c r="N8" s="5"/>
      <c r="O8" s="5"/>
      <c r="P8" s="218"/>
    </row>
    <row r="9" spans="1:22" ht="20.100000000000001" customHeight="1" x14ac:dyDescent="0.15">
      <c r="D9" s="618" t="s">
        <v>321</v>
      </c>
      <c r="E9" s="601"/>
      <c r="F9" s="260">
        <v>1</v>
      </c>
      <c r="G9" s="601" t="s">
        <v>666</v>
      </c>
      <c r="H9" s="603"/>
      <c r="I9" s="603"/>
      <c r="J9" s="601" t="s">
        <v>667</v>
      </c>
      <c r="K9" s="601"/>
      <c r="L9" s="601"/>
      <c r="M9" s="602"/>
      <c r="N9" s="5"/>
      <c r="O9" s="5"/>
      <c r="P9" s="218"/>
    </row>
    <row r="10" spans="1:22" ht="20.100000000000001" customHeight="1" thickBot="1" x14ac:dyDescent="0.2">
      <c r="D10" s="619" t="s">
        <v>322</v>
      </c>
      <c r="E10" s="608"/>
      <c r="F10" s="559" t="s">
        <v>323</v>
      </c>
      <c r="G10" s="608" t="s">
        <v>324</v>
      </c>
      <c r="H10" s="608"/>
      <c r="I10" s="608"/>
      <c r="J10" s="608" t="s">
        <v>667</v>
      </c>
      <c r="K10" s="608"/>
      <c r="L10" s="608"/>
      <c r="M10" s="636"/>
      <c r="N10" s="5"/>
      <c r="O10" s="5"/>
      <c r="P10" s="218"/>
    </row>
    <row r="11" spans="1:22" s="478" customFormat="1" ht="24.95" customHeight="1" x14ac:dyDescent="0.15">
      <c r="A11" s="484" t="s">
        <v>672</v>
      </c>
      <c r="C11" s="477"/>
      <c r="E11" s="479"/>
      <c r="F11" s="480"/>
      <c r="K11" s="481"/>
      <c r="L11" s="481"/>
      <c r="M11" s="481"/>
      <c r="N11" s="481"/>
      <c r="O11" s="481"/>
      <c r="Q11" s="481"/>
      <c r="R11" s="482"/>
      <c r="S11" s="483"/>
    </row>
    <row r="12" spans="1:22" s="542" customFormat="1" ht="24.95" customHeight="1" thickBot="1" x14ac:dyDescent="0.2">
      <c r="A12" s="542" t="s">
        <v>243</v>
      </c>
      <c r="B12" s="543" t="s">
        <v>308</v>
      </c>
      <c r="C12" s="544" t="s">
        <v>246</v>
      </c>
      <c r="D12" s="545" t="s">
        <v>244</v>
      </c>
      <c r="E12" s="545" t="s">
        <v>309</v>
      </c>
      <c r="F12" s="546" t="s">
        <v>245</v>
      </c>
      <c r="G12" s="545" t="s">
        <v>247</v>
      </c>
      <c r="H12" s="545" t="s">
        <v>312</v>
      </c>
      <c r="I12" s="545" t="s">
        <v>313</v>
      </c>
      <c r="K12" s="635" t="s">
        <v>304</v>
      </c>
      <c r="L12" s="635"/>
      <c r="M12" s="635"/>
      <c r="N12" s="635"/>
      <c r="O12" s="635"/>
      <c r="Q12" s="580"/>
      <c r="R12" s="548" t="s">
        <v>584</v>
      </c>
      <c r="S12" s="549"/>
    </row>
    <row r="13" spans="1:22" ht="80.099999999999994" customHeight="1" thickBot="1" x14ac:dyDescent="0.2">
      <c r="A13" s="290" t="s">
        <v>328</v>
      </c>
      <c r="B13" s="268" t="s">
        <v>315</v>
      </c>
      <c r="C13" s="269" t="s">
        <v>316</v>
      </c>
      <c r="D13" s="258" t="s">
        <v>335</v>
      </c>
      <c r="E13" s="250" t="s">
        <v>317</v>
      </c>
      <c r="F13" s="251" t="s">
        <v>248</v>
      </c>
      <c r="G13" s="252" t="s">
        <v>311</v>
      </c>
      <c r="H13" s="423" t="s">
        <v>116</v>
      </c>
      <c r="I13" s="424" t="s">
        <v>445</v>
      </c>
      <c r="J13" s="196"/>
      <c r="K13" s="633" t="s">
        <v>334</v>
      </c>
      <c r="L13" s="634"/>
      <c r="M13" s="293" t="s">
        <v>104</v>
      </c>
      <c r="N13" s="294" t="s">
        <v>330</v>
      </c>
      <c r="O13" s="294" t="s">
        <v>105</v>
      </c>
      <c r="P13" s="560" t="s">
        <v>249</v>
      </c>
      <c r="Q13" s="319"/>
      <c r="R13" s="299" t="s">
        <v>333</v>
      </c>
      <c r="S13" s="300" t="s">
        <v>331</v>
      </c>
      <c r="T13" s="293" t="s">
        <v>104</v>
      </c>
      <c r="U13" s="294" t="s">
        <v>330</v>
      </c>
      <c r="V13" s="301" t="s">
        <v>105</v>
      </c>
    </row>
    <row r="14" spans="1:22" ht="24.95" customHeight="1" thickBot="1" x14ac:dyDescent="0.2">
      <c r="A14" s="426" t="s">
        <v>446</v>
      </c>
      <c r="B14" s="266" t="s">
        <v>318</v>
      </c>
      <c r="C14" s="267" t="s">
        <v>319</v>
      </c>
      <c r="D14" s="259" t="s">
        <v>320</v>
      </c>
      <c r="E14" s="255" t="s">
        <v>320</v>
      </c>
      <c r="F14" s="255" t="s">
        <v>319</v>
      </c>
      <c r="G14" s="255" t="s">
        <v>320</v>
      </c>
      <c r="H14" s="255" t="s">
        <v>320</v>
      </c>
      <c r="I14" s="256" t="s">
        <v>320</v>
      </c>
      <c r="K14" s="295">
        <f t="shared" ref="K14:K45" si="0">IF(ISERR(SMALL(IF(FREQUENCY($B$15:$B$113,$B$15:$B$113),$B$15:$B$113),$A15)),"", SMALL(IF(FREQUENCY($B$15:$B$113,$B$15:$B$113),$B$15:$B$113),$A15))</f>
        <v>0</v>
      </c>
      <c r="L14" s="296" t="str">
        <f>IFERROR(VLOOKUP($K14,⑲リスト!C$2:D$104,2,FALSE),"")</f>
        <v/>
      </c>
      <c r="M14" s="297" t="str">
        <f>IF(SUMIF($B$15:$B$112,$K14,$G$15:$G$112)&gt;0,SUMIF($B$15:$B$112,$K14,$G$15:$G$112),"")</f>
        <v/>
      </c>
      <c r="N14" s="298"/>
      <c r="O14" s="297" t="str">
        <f>IF(SUMIF($B$15:$B$112,$K14,$G$15:$G$112)&gt;0,SUMIF($B$15:$B$112,$K14,$G$15:$G$112),"")</f>
        <v/>
      </c>
      <c r="P14" s="561" t="str">
        <f>IF(AND(K14&gt;0,K14&lt;100),"○","")</f>
        <v/>
      </c>
      <c r="Q14" s="320"/>
      <c r="R14" s="302"/>
      <c r="S14" s="303"/>
      <c r="T14" s="304"/>
      <c r="U14" s="304"/>
      <c r="V14" s="305"/>
    </row>
    <row r="15" spans="1:22" ht="15.75" x14ac:dyDescent="0.15">
      <c r="A15" s="270">
        <v>1</v>
      </c>
      <c r="B15" s="239">
        <f>IFERROR(VLOOKUP(C15,⑲リスト!$B$1:$C$104,2,FALSE),"")</f>
        <v>0</v>
      </c>
      <c r="C15" s="253" t="s">
        <v>102</v>
      </c>
      <c r="D15" s="197">
        <v>0</v>
      </c>
      <c r="E15" s="279"/>
      <c r="F15" s="254"/>
      <c r="G15" s="8">
        <v>0</v>
      </c>
      <c r="H15" s="8">
        <v>0</v>
      </c>
      <c r="I15" s="198">
        <v>0</v>
      </c>
      <c r="J15" s="9"/>
      <c r="K15" s="291" t="str">
        <f>IF(ISERR(SMALL(IF(FREQUENCY($B$15:$B$113,$B$15:$B$113),$B$15:$B$113),$A16)),"", SMALL(IF(FREQUENCY($B$15:$B$113,$B$15:$B$113),$B$15:$B$113),$A16))</f>
        <v/>
      </c>
      <c r="L15" s="292" t="str">
        <f>IFERROR(VLOOKUP($K15,⑲リスト!A$2:C$211,2,FALSE),"")</f>
        <v/>
      </c>
      <c r="M15" s="194" t="str">
        <f>IF(SUMIF($B$15:$B$113,$K15,$G$15:$G$113)&gt;0,SUMIF($B$15:$B$113,$K15,$G$15:$G$113),"")</f>
        <v/>
      </c>
      <c r="N15" s="194" t="str">
        <f>IF(SUMIF($B$15:$B$113,$K15,$H$15:$H$113)&gt;0,SUMIF($B$15:$B$113,$K15,$H$15:$H$113),"")</f>
        <v/>
      </c>
      <c r="O15" s="194" t="str">
        <f t="shared" ref="O15:O46" si="1">IF(SUMIF($B$15:$B$113,$K15,$I$15:$I$113)&gt;0,SUMIF($B$15:$B$113,$K15,$I$15:$I$113),"")</f>
        <v/>
      </c>
      <c r="P15" s="289" t="str">
        <f>IF(AND(K15&gt;0,K15&lt;100),1,"")</f>
        <v/>
      </c>
      <c r="Q15" s="320">
        <v>1</v>
      </c>
      <c r="R15" s="306" t="str">
        <f>IF(ISERR(SMALL(IF(FREQUENCY($D$15:$D$114,$D$15:$D$114),$D$15:$D$114),$A16)),"", SMALL(IF(FREQUENCY($D$15:$D$114,$D$15:$D$114),$D$15:$D$114),$A16))</f>
        <v/>
      </c>
      <c r="S15" s="307" t="str">
        <f>IFERROR(VLOOKUP(R15,D15:E114,2,FALSE),"")</f>
        <v/>
      </c>
      <c r="T15" s="308" t="str">
        <f>IF(SUMIF($D$15:$D$114,$R15,$G$15:$G$114)&gt;0,SUMIF($D$15:$D$114,$R15,$G$15:$G$114),"")</f>
        <v/>
      </c>
      <c r="U15" s="308" t="str">
        <f>IF(SUMIF($D$15:$D$114,$R15,$H$15:$H$114)&gt;0,SUMIF($D$15:$D$114,$R15,$H$15:$H$114),"")</f>
        <v/>
      </c>
      <c r="V15" s="309" t="str">
        <f>IF(SUMIF($D$15:$D$114,$R15,$I$15:$I$114)&gt;0,SUMIF($D$15:$D$114,$R15,$I$15:$I$114),"")</f>
        <v/>
      </c>
    </row>
    <row r="16" spans="1:22" ht="15.75" x14ac:dyDescent="0.15">
      <c r="A16" s="270">
        <v>2</v>
      </c>
      <c r="B16" s="239">
        <f>IFERROR(VLOOKUP(C16,⑲リスト!$B$1:$C$104,2,FALSE),"")</f>
        <v>0</v>
      </c>
      <c r="C16" s="253" t="s">
        <v>102</v>
      </c>
      <c r="D16" s="197">
        <v>0</v>
      </c>
      <c r="E16" s="279"/>
      <c r="F16" s="254"/>
      <c r="G16" s="8">
        <v>0</v>
      </c>
      <c r="H16" s="8">
        <v>0</v>
      </c>
      <c r="I16" s="198">
        <v>0</v>
      </c>
      <c r="J16" s="9"/>
      <c r="K16" s="16" t="str">
        <f t="shared" si="0"/>
        <v/>
      </c>
      <c r="L16" s="229" t="str">
        <f>IFERROR(VLOOKUP($K16,⑲リスト!A$2:C$211,2,FALSE),"")</f>
        <v/>
      </c>
      <c r="M16" s="194" t="str">
        <f t="shared" ref="M16:M46" si="2">IF(SUMIF($B$15:$B$113,$K16,$G$15:$G$113)&gt;0,SUMIF($B$15:$B$113,$K16,$G$15:$G$113),"")</f>
        <v/>
      </c>
      <c r="N16" s="194" t="str">
        <f t="shared" ref="N16:N79" si="3">IF(SUMIF($B$15:$B$113,$K16,$H$15:$H$113)&gt;0,SUMIF($B$15:$B$113,$K16,$H$15:$H$113),"")</f>
        <v/>
      </c>
      <c r="O16" s="194" t="str">
        <f t="shared" si="1"/>
        <v/>
      </c>
      <c r="P16" s="289" t="str">
        <f t="shared" ref="P16:P79" si="4">IF(AND(K16&gt;0,K16&lt;100),1,"")</f>
        <v/>
      </c>
      <c r="Q16" s="320">
        <v>2</v>
      </c>
      <c r="R16" s="310" t="str">
        <f t="shared" ref="R16" si="5">IF(ISERR(SMALL(IF(FREQUENCY($D$15:$D$114,$D$15:$D$114),$D$15:$D$114),$A17)),"", SMALL(IF(FREQUENCY($D$15:$D$114,$D$15:$D$114),$D$15:$D$114),$A17))</f>
        <v/>
      </c>
      <c r="S16" s="280" t="str">
        <f>IFERROR(VLOOKUP(R16,D16:E115,2,FALSE),"")</f>
        <v/>
      </c>
      <c r="T16" s="7" t="str">
        <f t="shared" ref="T16:T79" si="6">IF(SUMIF($D$15:$D$114,$R16,$G$15:$G$114)&gt;0,SUMIF($D$15:$D$114,$R16,$G$15:$G$114),"")</f>
        <v/>
      </c>
      <c r="U16" s="7" t="str">
        <f t="shared" ref="U16:U79" si="7">IF(SUMIF($D$15:$D$114,$R16,$H$15:$H$114)&gt;0,SUMIF($D$15:$D$114,$R16,$H$15:$H$114),"")</f>
        <v/>
      </c>
      <c r="V16" s="15" t="str">
        <f t="shared" ref="V16:V79" si="8">IF(SUMIF($D$15:$D$114,$R16,$I$15:$I$114)&gt;0,SUMIF($D$15:$D$114,$R16,$I$15:$I$114),"")</f>
        <v/>
      </c>
    </row>
    <row r="17" spans="1:22" ht="15.75" x14ac:dyDescent="0.15">
      <c r="A17" s="270">
        <v>3</v>
      </c>
      <c r="B17" s="239">
        <f>IFERROR(VLOOKUP(C17,⑲リスト!$B$1:$C$104,2,FALSE),"")</f>
        <v>0</v>
      </c>
      <c r="C17" s="253" t="s">
        <v>102</v>
      </c>
      <c r="D17" s="197">
        <v>0</v>
      </c>
      <c r="E17" s="279"/>
      <c r="F17" s="254"/>
      <c r="G17" s="8">
        <v>0</v>
      </c>
      <c r="H17" s="8">
        <v>0</v>
      </c>
      <c r="I17" s="198">
        <v>0</v>
      </c>
      <c r="J17" s="9"/>
      <c r="K17" s="16" t="str">
        <f t="shared" si="0"/>
        <v/>
      </c>
      <c r="L17" s="229" t="str">
        <f>IFERROR(VLOOKUP($K17,⑲リスト!A$2:C$211,2,FALSE),"")</f>
        <v/>
      </c>
      <c r="M17" s="194" t="str">
        <f t="shared" si="2"/>
        <v/>
      </c>
      <c r="N17" s="194" t="str">
        <f t="shared" si="3"/>
        <v/>
      </c>
      <c r="O17" s="194" t="str">
        <f t="shared" si="1"/>
        <v/>
      </c>
      <c r="P17" s="289" t="str">
        <f t="shared" si="4"/>
        <v/>
      </c>
      <c r="Q17" s="320">
        <v>3</v>
      </c>
      <c r="R17" s="310" t="str">
        <f t="shared" ref="R17:R80" si="9">IF(ISERR(SMALL(IF(FREQUENCY($D$15:$D$114,$D$15:$D$114),$D$15:$D$114),$A18)),"", SMALL(IF(FREQUENCY($D$15:$D$114,$D$15:$D$114),$D$15:$D$114),$A18))</f>
        <v/>
      </c>
      <c r="S17" s="280" t="str">
        <f t="shared" ref="S17:S80" si="10">IFERROR(VLOOKUP(R17,D17:E116,2,FALSE),"")</f>
        <v/>
      </c>
      <c r="T17" s="7" t="str">
        <f t="shared" si="6"/>
        <v/>
      </c>
      <c r="U17" s="7" t="str">
        <f t="shared" si="7"/>
        <v/>
      </c>
      <c r="V17" s="15" t="str">
        <f t="shared" si="8"/>
        <v/>
      </c>
    </row>
    <row r="18" spans="1:22" ht="15.75" x14ac:dyDescent="0.15">
      <c r="A18" s="270">
        <v>4</v>
      </c>
      <c r="B18" s="239">
        <f>IFERROR(VLOOKUP(C18,⑲リスト!$B$1:$C$104,2,FALSE),"")</f>
        <v>0</v>
      </c>
      <c r="C18" s="253" t="s">
        <v>102</v>
      </c>
      <c r="D18" s="197">
        <v>0</v>
      </c>
      <c r="E18" s="279"/>
      <c r="F18" s="254"/>
      <c r="G18" s="8">
        <v>0</v>
      </c>
      <c r="H18" s="8">
        <v>0</v>
      </c>
      <c r="I18" s="198">
        <v>0</v>
      </c>
      <c r="J18" s="9"/>
      <c r="K18" s="16" t="str">
        <f t="shared" si="0"/>
        <v/>
      </c>
      <c r="L18" s="229" t="str">
        <f>IFERROR(VLOOKUP($K18,⑲リスト!A$2:C$211,2,FALSE),"")</f>
        <v/>
      </c>
      <c r="M18" s="194" t="str">
        <f t="shared" si="2"/>
        <v/>
      </c>
      <c r="N18" s="194" t="str">
        <f t="shared" si="3"/>
        <v/>
      </c>
      <c r="O18" s="194" t="str">
        <f t="shared" si="1"/>
        <v/>
      </c>
      <c r="P18" s="289" t="str">
        <f t="shared" si="4"/>
        <v/>
      </c>
      <c r="Q18" s="320">
        <v>4</v>
      </c>
      <c r="R18" s="310" t="str">
        <f t="shared" si="9"/>
        <v/>
      </c>
      <c r="S18" s="280" t="str">
        <f t="shared" si="10"/>
        <v/>
      </c>
      <c r="T18" s="7" t="str">
        <f t="shared" si="6"/>
        <v/>
      </c>
      <c r="U18" s="7" t="str">
        <f t="shared" si="7"/>
        <v/>
      </c>
      <c r="V18" s="15" t="str">
        <f t="shared" si="8"/>
        <v/>
      </c>
    </row>
    <row r="19" spans="1:22" ht="15.75" x14ac:dyDescent="0.15">
      <c r="A19" s="270">
        <v>5</v>
      </c>
      <c r="B19" s="239">
        <f>IFERROR(VLOOKUP(C19,⑲リスト!$B$1:$C$104,2,FALSE),"")</f>
        <v>0</v>
      </c>
      <c r="C19" s="253" t="s">
        <v>102</v>
      </c>
      <c r="D19" s="197">
        <v>0</v>
      </c>
      <c r="E19" s="279"/>
      <c r="F19" s="254"/>
      <c r="G19" s="8">
        <v>0</v>
      </c>
      <c r="H19" s="8">
        <v>0</v>
      </c>
      <c r="I19" s="198">
        <v>0</v>
      </c>
      <c r="J19" s="9"/>
      <c r="K19" s="16" t="str">
        <f t="shared" si="0"/>
        <v/>
      </c>
      <c r="L19" s="229" t="str">
        <f>IFERROR(VLOOKUP($K19,⑲リスト!A$2:C$211,2,FALSE),"")</f>
        <v/>
      </c>
      <c r="M19" s="194" t="str">
        <f t="shared" si="2"/>
        <v/>
      </c>
      <c r="N19" s="194" t="str">
        <f t="shared" si="3"/>
        <v/>
      </c>
      <c r="O19" s="194" t="str">
        <f t="shared" si="1"/>
        <v/>
      </c>
      <c r="P19" s="289" t="str">
        <f t="shared" si="4"/>
        <v/>
      </c>
      <c r="Q19" s="320">
        <v>5</v>
      </c>
      <c r="R19" s="310" t="str">
        <f t="shared" si="9"/>
        <v/>
      </c>
      <c r="S19" s="280" t="str">
        <f t="shared" si="10"/>
        <v/>
      </c>
      <c r="T19" s="7" t="str">
        <f t="shared" si="6"/>
        <v/>
      </c>
      <c r="U19" s="7" t="str">
        <f t="shared" si="7"/>
        <v/>
      </c>
      <c r="V19" s="15" t="str">
        <f t="shared" si="8"/>
        <v/>
      </c>
    </row>
    <row r="20" spans="1:22" ht="15.75" x14ac:dyDescent="0.15">
      <c r="A20" s="270">
        <v>6</v>
      </c>
      <c r="B20" s="239">
        <f>IFERROR(VLOOKUP(C20,⑲リスト!$B$1:$C$104,2,FALSE),"")</f>
        <v>0</v>
      </c>
      <c r="C20" s="253" t="s">
        <v>102</v>
      </c>
      <c r="D20" s="197">
        <v>0</v>
      </c>
      <c r="E20" s="279"/>
      <c r="F20" s="254"/>
      <c r="G20" s="8">
        <v>0</v>
      </c>
      <c r="H20" s="8">
        <v>0</v>
      </c>
      <c r="I20" s="198">
        <v>0</v>
      </c>
      <c r="J20" s="9"/>
      <c r="K20" s="16" t="str">
        <f t="shared" si="0"/>
        <v/>
      </c>
      <c r="L20" s="229" t="str">
        <f>IFERROR(VLOOKUP($K20,⑲リスト!A$2:C$211,2,FALSE),"")</f>
        <v/>
      </c>
      <c r="M20" s="194" t="str">
        <f t="shared" si="2"/>
        <v/>
      </c>
      <c r="N20" s="194" t="str">
        <f t="shared" si="3"/>
        <v/>
      </c>
      <c r="O20" s="194" t="str">
        <f t="shared" si="1"/>
        <v/>
      </c>
      <c r="P20" s="289" t="str">
        <f t="shared" si="4"/>
        <v/>
      </c>
      <c r="Q20" s="320">
        <v>6</v>
      </c>
      <c r="R20" s="310" t="str">
        <f t="shared" si="9"/>
        <v/>
      </c>
      <c r="S20" s="280" t="str">
        <f t="shared" si="10"/>
        <v/>
      </c>
      <c r="T20" s="7" t="str">
        <f t="shared" si="6"/>
        <v/>
      </c>
      <c r="U20" s="7" t="str">
        <f t="shared" si="7"/>
        <v/>
      </c>
      <c r="V20" s="15" t="str">
        <f t="shared" si="8"/>
        <v/>
      </c>
    </row>
    <row r="21" spans="1:22" ht="15.75" x14ac:dyDescent="0.15">
      <c r="A21" s="270">
        <v>7</v>
      </c>
      <c r="B21" s="239">
        <f>IFERROR(VLOOKUP(C21,⑲リスト!$B$1:$C$104,2,FALSE),"")</f>
        <v>0</v>
      </c>
      <c r="C21" s="253" t="s">
        <v>102</v>
      </c>
      <c r="D21" s="197">
        <v>0</v>
      </c>
      <c r="E21" s="279"/>
      <c r="F21" s="254"/>
      <c r="G21" s="8">
        <v>0</v>
      </c>
      <c r="H21" s="8">
        <v>0</v>
      </c>
      <c r="I21" s="198">
        <v>0</v>
      </c>
      <c r="J21" s="9"/>
      <c r="K21" s="16" t="str">
        <f t="shared" si="0"/>
        <v/>
      </c>
      <c r="L21" s="229" t="str">
        <f>IFERROR(VLOOKUP($K21,⑲リスト!A$2:C$211,2,FALSE),"")</f>
        <v/>
      </c>
      <c r="M21" s="194" t="str">
        <f t="shared" si="2"/>
        <v/>
      </c>
      <c r="N21" s="194" t="str">
        <f t="shared" si="3"/>
        <v/>
      </c>
      <c r="O21" s="194" t="str">
        <f t="shared" si="1"/>
        <v/>
      </c>
      <c r="P21" s="289" t="str">
        <f t="shared" si="4"/>
        <v/>
      </c>
      <c r="Q21" s="320">
        <v>7</v>
      </c>
      <c r="R21" s="310" t="str">
        <f t="shared" si="9"/>
        <v/>
      </c>
      <c r="S21" s="280" t="str">
        <f t="shared" si="10"/>
        <v/>
      </c>
      <c r="T21" s="7" t="str">
        <f t="shared" si="6"/>
        <v/>
      </c>
      <c r="U21" s="7" t="str">
        <f t="shared" si="7"/>
        <v/>
      </c>
      <c r="V21" s="15" t="str">
        <f t="shared" si="8"/>
        <v/>
      </c>
    </row>
    <row r="22" spans="1:22" ht="15.75" x14ac:dyDescent="0.15">
      <c r="A22" s="270">
        <v>8</v>
      </c>
      <c r="B22" s="239">
        <f>IFERROR(VLOOKUP(C22,⑲リスト!$B$1:$C$104,2,FALSE),"")</f>
        <v>0</v>
      </c>
      <c r="C22" s="253" t="s">
        <v>102</v>
      </c>
      <c r="D22" s="197">
        <v>0</v>
      </c>
      <c r="E22" s="279"/>
      <c r="F22" s="254"/>
      <c r="G22" s="8">
        <v>0</v>
      </c>
      <c r="H22" s="8">
        <v>0</v>
      </c>
      <c r="I22" s="198">
        <v>0</v>
      </c>
      <c r="J22" s="9"/>
      <c r="K22" s="16" t="str">
        <f t="shared" si="0"/>
        <v/>
      </c>
      <c r="L22" s="229" t="str">
        <f>IFERROR(VLOOKUP($K22,⑲リスト!A$2:C$211,2,FALSE),"")</f>
        <v/>
      </c>
      <c r="M22" s="194" t="str">
        <f t="shared" si="2"/>
        <v/>
      </c>
      <c r="N22" s="194" t="str">
        <f t="shared" si="3"/>
        <v/>
      </c>
      <c r="O22" s="194" t="str">
        <f t="shared" si="1"/>
        <v/>
      </c>
      <c r="P22" s="289" t="str">
        <f t="shared" si="4"/>
        <v/>
      </c>
      <c r="Q22" s="320">
        <v>8</v>
      </c>
      <c r="R22" s="310" t="str">
        <f t="shared" si="9"/>
        <v/>
      </c>
      <c r="S22" s="280" t="str">
        <f t="shared" si="10"/>
        <v/>
      </c>
      <c r="T22" s="7" t="str">
        <f t="shared" si="6"/>
        <v/>
      </c>
      <c r="U22" s="7" t="str">
        <f t="shared" si="7"/>
        <v/>
      </c>
      <c r="V22" s="15" t="str">
        <f t="shared" si="8"/>
        <v/>
      </c>
    </row>
    <row r="23" spans="1:22" ht="15.75" x14ac:dyDescent="0.15">
      <c r="A23" s="270">
        <v>9</v>
      </c>
      <c r="B23" s="239">
        <f>IFERROR(VLOOKUP(C23,⑲リスト!$B$1:$C$104,2,FALSE),"")</f>
        <v>0</v>
      </c>
      <c r="C23" s="253" t="s">
        <v>102</v>
      </c>
      <c r="D23" s="197">
        <v>0</v>
      </c>
      <c r="E23" s="279"/>
      <c r="F23" s="254"/>
      <c r="G23" s="8">
        <v>0</v>
      </c>
      <c r="H23" s="8">
        <v>0</v>
      </c>
      <c r="I23" s="198">
        <v>0</v>
      </c>
      <c r="J23" s="9"/>
      <c r="K23" s="16" t="str">
        <f t="shared" si="0"/>
        <v/>
      </c>
      <c r="L23" s="229" t="str">
        <f>IFERROR(VLOOKUP($K23,⑲リスト!A$2:C$211,2,FALSE),"")</f>
        <v/>
      </c>
      <c r="M23" s="194" t="str">
        <f t="shared" si="2"/>
        <v/>
      </c>
      <c r="N23" s="194" t="str">
        <f t="shared" si="3"/>
        <v/>
      </c>
      <c r="O23" s="194" t="str">
        <f t="shared" si="1"/>
        <v/>
      </c>
      <c r="P23" s="289" t="str">
        <f t="shared" si="4"/>
        <v/>
      </c>
      <c r="Q23" s="320">
        <v>9</v>
      </c>
      <c r="R23" s="310" t="str">
        <f t="shared" si="9"/>
        <v/>
      </c>
      <c r="S23" s="280" t="str">
        <f t="shared" si="10"/>
        <v/>
      </c>
      <c r="T23" s="7" t="str">
        <f t="shared" si="6"/>
        <v/>
      </c>
      <c r="U23" s="7" t="str">
        <f t="shared" si="7"/>
        <v/>
      </c>
      <c r="V23" s="15" t="str">
        <f t="shared" si="8"/>
        <v/>
      </c>
    </row>
    <row r="24" spans="1:22" ht="15.75" x14ac:dyDescent="0.15">
      <c r="A24" s="270">
        <v>10</v>
      </c>
      <c r="B24" s="16">
        <f>IFERROR(VLOOKUP(C24,⑲リスト!$B$1:$C$211,2,FALSE),"")</f>
        <v>0</v>
      </c>
      <c r="C24" s="253" t="s">
        <v>102</v>
      </c>
      <c r="D24" s="197">
        <v>0</v>
      </c>
      <c r="E24" s="279"/>
      <c r="F24" s="254"/>
      <c r="G24" s="8">
        <v>0</v>
      </c>
      <c r="H24" s="8">
        <v>0</v>
      </c>
      <c r="I24" s="198">
        <v>0</v>
      </c>
      <c r="J24" s="9"/>
      <c r="K24" s="16" t="str">
        <f t="shared" si="0"/>
        <v/>
      </c>
      <c r="L24" s="229" t="str">
        <f>IFERROR(VLOOKUP($K24,⑲リスト!A$2:C$211,2,FALSE),"")</f>
        <v/>
      </c>
      <c r="M24" s="194" t="str">
        <f t="shared" si="2"/>
        <v/>
      </c>
      <c r="N24" s="194" t="str">
        <f t="shared" si="3"/>
        <v/>
      </c>
      <c r="O24" s="194" t="str">
        <f t="shared" si="1"/>
        <v/>
      </c>
      <c r="P24" s="289" t="str">
        <f t="shared" si="4"/>
        <v/>
      </c>
      <c r="Q24" s="320">
        <v>10</v>
      </c>
      <c r="R24" s="310" t="str">
        <f t="shared" si="9"/>
        <v/>
      </c>
      <c r="S24" s="280" t="str">
        <f t="shared" si="10"/>
        <v/>
      </c>
      <c r="T24" s="7" t="str">
        <f t="shared" si="6"/>
        <v/>
      </c>
      <c r="U24" s="7" t="str">
        <f t="shared" si="7"/>
        <v/>
      </c>
      <c r="V24" s="15" t="str">
        <f t="shared" si="8"/>
        <v/>
      </c>
    </row>
    <row r="25" spans="1:22" ht="15" customHeight="1" x14ac:dyDescent="0.15">
      <c r="A25" s="270">
        <v>11</v>
      </c>
      <c r="B25" s="16">
        <f>IFERROR(VLOOKUP(C25,⑲リスト!$B$1:$C$104,2,FALSE),"")</f>
        <v>0</v>
      </c>
      <c r="C25" s="253" t="s">
        <v>102</v>
      </c>
      <c r="D25" s="197">
        <v>0</v>
      </c>
      <c r="E25" s="279"/>
      <c r="F25" s="254"/>
      <c r="G25" s="8">
        <v>0</v>
      </c>
      <c r="H25" s="8">
        <v>0</v>
      </c>
      <c r="I25" s="198">
        <v>0</v>
      </c>
      <c r="J25" s="9"/>
      <c r="K25" s="16" t="str">
        <f t="shared" si="0"/>
        <v/>
      </c>
      <c r="L25" s="229" t="str">
        <f>IFERROR(VLOOKUP($K25,⑲リスト!A$2:C$211,2,FALSE),"")</f>
        <v/>
      </c>
      <c r="M25" s="194" t="str">
        <f t="shared" si="2"/>
        <v/>
      </c>
      <c r="N25" s="194" t="str">
        <f t="shared" si="3"/>
        <v/>
      </c>
      <c r="O25" s="194" t="str">
        <f t="shared" si="1"/>
        <v/>
      </c>
      <c r="P25" s="289" t="str">
        <f t="shared" si="4"/>
        <v/>
      </c>
      <c r="Q25" s="320">
        <v>11</v>
      </c>
      <c r="R25" s="310" t="str">
        <f t="shared" si="9"/>
        <v/>
      </c>
      <c r="S25" s="280" t="str">
        <f t="shared" si="10"/>
        <v/>
      </c>
      <c r="T25" s="7" t="str">
        <f t="shared" si="6"/>
        <v/>
      </c>
      <c r="U25" s="7" t="str">
        <f t="shared" si="7"/>
        <v/>
      </c>
      <c r="V25" s="15" t="str">
        <f t="shared" si="8"/>
        <v/>
      </c>
    </row>
    <row r="26" spans="1:22" ht="15.75" x14ac:dyDescent="0.15">
      <c r="A26" s="270">
        <v>12</v>
      </c>
      <c r="B26" s="16">
        <f>IFERROR(VLOOKUP(C26,⑲リスト!$B$1:$C$104,2,FALSE),"")</f>
        <v>0</v>
      </c>
      <c r="C26" s="15" t="s">
        <v>102</v>
      </c>
      <c r="D26" s="197">
        <v>0</v>
      </c>
      <c r="E26" s="279"/>
      <c r="F26" s="57" t="s">
        <v>250</v>
      </c>
      <c r="G26" s="8">
        <v>0</v>
      </c>
      <c r="H26" s="8">
        <v>0</v>
      </c>
      <c r="I26" s="198">
        <v>0</v>
      </c>
      <c r="J26" s="9"/>
      <c r="K26" s="16" t="str">
        <f t="shared" si="0"/>
        <v/>
      </c>
      <c r="L26" s="229" t="str">
        <f>IFERROR(VLOOKUP($K26,⑲リスト!A$2:C$211,2,FALSE),"")</f>
        <v/>
      </c>
      <c r="M26" s="194" t="str">
        <f t="shared" si="2"/>
        <v/>
      </c>
      <c r="N26" s="194" t="str">
        <f t="shared" si="3"/>
        <v/>
      </c>
      <c r="O26" s="194" t="str">
        <f t="shared" si="1"/>
        <v/>
      </c>
      <c r="P26" s="289" t="str">
        <f t="shared" si="4"/>
        <v/>
      </c>
      <c r="Q26" s="320">
        <v>12</v>
      </c>
      <c r="R26" s="310" t="str">
        <f t="shared" si="9"/>
        <v/>
      </c>
      <c r="S26" s="280" t="str">
        <f t="shared" si="10"/>
        <v/>
      </c>
      <c r="T26" s="7" t="str">
        <f t="shared" si="6"/>
        <v/>
      </c>
      <c r="U26" s="7" t="str">
        <f t="shared" si="7"/>
        <v/>
      </c>
      <c r="V26" s="15" t="str">
        <f t="shared" si="8"/>
        <v/>
      </c>
    </row>
    <row r="27" spans="1:22" ht="15.75" x14ac:dyDescent="0.15">
      <c r="A27" s="270">
        <v>13</v>
      </c>
      <c r="B27" s="16">
        <f>IFERROR(VLOOKUP(C27,⑲リスト!$B$1:$C$104,2,FALSE),"")</f>
        <v>0</v>
      </c>
      <c r="C27" s="15" t="s">
        <v>102</v>
      </c>
      <c r="D27" s="197">
        <v>0</v>
      </c>
      <c r="E27" s="279"/>
      <c r="F27" s="57" t="s">
        <v>250</v>
      </c>
      <c r="G27" s="8">
        <v>0</v>
      </c>
      <c r="H27" s="8">
        <v>0</v>
      </c>
      <c r="I27" s="198">
        <v>0</v>
      </c>
      <c r="J27" s="9"/>
      <c r="K27" s="16" t="str">
        <f t="shared" si="0"/>
        <v/>
      </c>
      <c r="L27" s="229" t="str">
        <f>IFERROR(VLOOKUP($K27,⑲リスト!A$2:C$211,2,FALSE),"")</f>
        <v/>
      </c>
      <c r="M27" s="194" t="str">
        <f t="shared" si="2"/>
        <v/>
      </c>
      <c r="N27" s="194" t="str">
        <f t="shared" si="3"/>
        <v/>
      </c>
      <c r="O27" s="194" t="str">
        <f t="shared" si="1"/>
        <v/>
      </c>
      <c r="P27" s="289" t="str">
        <f t="shared" si="4"/>
        <v/>
      </c>
      <c r="Q27" s="320">
        <v>13</v>
      </c>
      <c r="R27" s="310" t="str">
        <f t="shared" si="9"/>
        <v/>
      </c>
      <c r="S27" s="280" t="str">
        <f t="shared" si="10"/>
        <v/>
      </c>
      <c r="T27" s="7" t="str">
        <f t="shared" si="6"/>
        <v/>
      </c>
      <c r="U27" s="7" t="str">
        <f t="shared" si="7"/>
        <v/>
      </c>
      <c r="V27" s="15" t="str">
        <f t="shared" si="8"/>
        <v/>
      </c>
    </row>
    <row r="28" spans="1:22" ht="15.75" x14ac:dyDescent="0.15">
      <c r="A28" s="270">
        <v>14</v>
      </c>
      <c r="B28" s="16">
        <f>VLOOKUP(C28,⑲リスト!$B$1:$C$104,2,FALSE)</f>
        <v>0</v>
      </c>
      <c r="C28" s="15" t="s">
        <v>102</v>
      </c>
      <c r="D28" s="197">
        <v>0</v>
      </c>
      <c r="E28" s="279"/>
      <c r="F28" s="57" t="s">
        <v>250</v>
      </c>
      <c r="G28" s="8">
        <v>0</v>
      </c>
      <c r="H28" s="8">
        <v>0</v>
      </c>
      <c r="I28" s="198">
        <v>0</v>
      </c>
      <c r="J28" s="9"/>
      <c r="K28" s="16" t="str">
        <f t="shared" si="0"/>
        <v/>
      </c>
      <c r="L28" s="229" t="str">
        <f>IFERROR(VLOOKUP($K28,⑲リスト!A$2:C$211,2,FALSE),"")</f>
        <v/>
      </c>
      <c r="M28" s="194" t="str">
        <f t="shared" si="2"/>
        <v/>
      </c>
      <c r="N28" s="194" t="str">
        <f t="shared" si="3"/>
        <v/>
      </c>
      <c r="O28" s="194" t="str">
        <f t="shared" si="1"/>
        <v/>
      </c>
      <c r="P28" s="289" t="str">
        <f t="shared" si="4"/>
        <v/>
      </c>
      <c r="Q28" s="320">
        <v>14</v>
      </c>
      <c r="R28" s="310" t="str">
        <f t="shared" si="9"/>
        <v/>
      </c>
      <c r="S28" s="280" t="str">
        <f t="shared" si="10"/>
        <v/>
      </c>
      <c r="T28" s="7" t="str">
        <f t="shared" si="6"/>
        <v/>
      </c>
      <c r="U28" s="7" t="str">
        <f t="shared" si="7"/>
        <v/>
      </c>
      <c r="V28" s="15" t="str">
        <f t="shared" si="8"/>
        <v/>
      </c>
    </row>
    <row r="29" spans="1:22" ht="15.75" x14ac:dyDescent="0.15">
      <c r="A29" s="270">
        <v>15</v>
      </c>
      <c r="B29" s="16">
        <f>VLOOKUP(C29,⑲リスト!$B$1:$C$104,2,FALSE)</f>
        <v>0</v>
      </c>
      <c r="C29" s="15" t="s">
        <v>102</v>
      </c>
      <c r="D29" s="197">
        <v>0</v>
      </c>
      <c r="E29" s="279"/>
      <c r="F29" s="57" t="s">
        <v>250</v>
      </c>
      <c r="G29" s="8">
        <v>0</v>
      </c>
      <c r="H29" s="8">
        <v>0</v>
      </c>
      <c r="I29" s="198">
        <v>0</v>
      </c>
      <c r="J29" s="9"/>
      <c r="K29" s="16" t="str">
        <f t="shared" si="0"/>
        <v/>
      </c>
      <c r="L29" s="229" t="str">
        <f>IFERROR(VLOOKUP($K29,⑲リスト!A$2:C$211,2,FALSE),"")</f>
        <v/>
      </c>
      <c r="M29" s="194" t="str">
        <f t="shared" si="2"/>
        <v/>
      </c>
      <c r="N29" s="194" t="str">
        <f t="shared" si="3"/>
        <v/>
      </c>
      <c r="O29" s="194" t="str">
        <f t="shared" si="1"/>
        <v/>
      </c>
      <c r="P29" s="289" t="str">
        <f t="shared" si="4"/>
        <v/>
      </c>
      <c r="Q29" s="320">
        <v>15</v>
      </c>
      <c r="R29" s="310" t="str">
        <f t="shared" si="9"/>
        <v/>
      </c>
      <c r="S29" s="280" t="str">
        <f t="shared" si="10"/>
        <v/>
      </c>
      <c r="T29" s="7" t="str">
        <f t="shared" si="6"/>
        <v/>
      </c>
      <c r="U29" s="7" t="str">
        <f t="shared" si="7"/>
        <v/>
      </c>
      <c r="V29" s="15" t="str">
        <f t="shared" si="8"/>
        <v/>
      </c>
    </row>
    <row r="30" spans="1:22" ht="15.75" x14ac:dyDescent="0.15">
      <c r="A30" s="270">
        <v>16</v>
      </c>
      <c r="B30" s="16">
        <f>VLOOKUP(C30,⑲リスト!$B$1:$C$104,2,FALSE)</f>
        <v>0</v>
      </c>
      <c r="C30" s="15" t="s">
        <v>102</v>
      </c>
      <c r="D30" s="197">
        <v>0</v>
      </c>
      <c r="E30" s="279"/>
      <c r="F30" s="57" t="s">
        <v>250</v>
      </c>
      <c r="G30" s="8">
        <v>0</v>
      </c>
      <c r="H30" s="8">
        <v>0</v>
      </c>
      <c r="I30" s="198">
        <v>0</v>
      </c>
      <c r="J30" s="9"/>
      <c r="K30" s="16" t="str">
        <f t="shared" si="0"/>
        <v/>
      </c>
      <c r="L30" s="229" t="str">
        <f>IFERROR(VLOOKUP($K30,⑲リスト!A$2:C$211,2,FALSE),"")</f>
        <v/>
      </c>
      <c r="M30" s="194" t="str">
        <f t="shared" si="2"/>
        <v/>
      </c>
      <c r="N30" s="194" t="str">
        <f t="shared" si="3"/>
        <v/>
      </c>
      <c r="O30" s="194" t="str">
        <f t="shared" si="1"/>
        <v/>
      </c>
      <c r="P30" s="289" t="str">
        <f t="shared" si="4"/>
        <v/>
      </c>
      <c r="Q30" s="320">
        <v>16</v>
      </c>
      <c r="R30" s="310" t="str">
        <f t="shared" si="9"/>
        <v/>
      </c>
      <c r="S30" s="280" t="str">
        <f t="shared" si="10"/>
        <v/>
      </c>
      <c r="T30" s="7" t="str">
        <f t="shared" si="6"/>
        <v/>
      </c>
      <c r="U30" s="7" t="str">
        <f t="shared" si="7"/>
        <v/>
      </c>
      <c r="V30" s="15" t="str">
        <f t="shared" si="8"/>
        <v/>
      </c>
    </row>
    <row r="31" spans="1:22" ht="15.75" x14ac:dyDescent="0.15">
      <c r="A31" s="270">
        <v>17</v>
      </c>
      <c r="B31" s="16">
        <f>VLOOKUP(C31,⑲リスト!$B$1:$C$104,2,FALSE)</f>
        <v>0</v>
      </c>
      <c r="C31" s="15" t="s">
        <v>102</v>
      </c>
      <c r="D31" s="197">
        <v>0</v>
      </c>
      <c r="E31" s="279"/>
      <c r="F31" s="57" t="s">
        <v>250</v>
      </c>
      <c r="G31" s="8">
        <v>0</v>
      </c>
      <c r="H31" s="8">
        <v>0</v>
      </c>
      <c r="I31" s="198">
        <v>0</v>
      </c>
      <c r="J31" s="9"/>
      <c r="K31" s="16" t="str">
        <f t="shared" si="0"/>
        <v/>
      </c>
      <c r="L31" s="229" t="str">
        <f>IFERROR(VLOOKUP($K31,⑲リスト!A$2:C$211,2,FALSE),"")</f>
        <v/>
      </c>
      <c r="M31" s="194" t="str">
        <f t="shared" si="2"/>
        <v/>
      </c>
      <c r="N31" s="194" t="str">
        <f t="shared" si="3"/>
        <v/>
      </c>
      <c r="O31" s="194" t="str">
        <f t="shared" si="1"/>
        <v/>
      </c>
      <c r="P31" s="289" t="str">
        <f t="shared" si="4"/>
        <v/>
      </c>
      <c r="Q31" s="320">
        <v>17</v>
      </c>
      <c r="R31" s="310" t="str">
        <f t="shared" si="9"/>
        <v/>
      </c>
      <c r="S31" s="280" t="str">
        <f t="shared" si="10"/>
        <v/>
      </c>
      <c r="T31" s="7" t="str">
        <f t="shared" si="6"/>
        <v/>
      </c>
      <c r="U31" s="7" t="str">
        <f t="shared" si="7"/>
        <v/>
      </c>
      <c r="V31" s="15" t="str">
        <f t="shared" si="8"/>
        <v/>
      </c>
    </row>
    <row r="32" spans="1:22" ht="15.75" x14ac:dyDescent="0.15">
      <c r="A32" s="270">
        <v>18</v>
      </c>
      <c r="B32" s="16">
        <f>VLOOKUP(C32,⑲リスト!$B$1:$C$104,2,FALSE)</f>
        <v>0</v>
      </c>
      <c r="C32" s="15" t="s">
        <v>102</v>
      </c>
      <c r="D32" s="197">
        <v>0</v>
      </c>
      <c r="E32" s="279"/>
      <c r="F32" s="57" t="s">
        <v>250</v>
      </c>
      <c r="G32" s="8">
        <v>0</v>
      </c>
      <c r="H32" s="8">
        <v>0</v>
      </c>
      <c r="I32" s="198">
        <v>0</v>
      </c>
      <c r="J32" s="9"/>
      <c r="K32" s="16" t="str">
        <f t="shared" si="0"/>
        <v/>
      </c>
      <c r="L32" s="229" t="str">
        <f>IFERROR(VLOOKUP($K32,⑲リスト!A$2:C$211,2,FALSE),"")</f>
        <v/>
      </c>
      <c r="M32" s="194" t="str">
        <f t="shared" si="2"/>
        <v/>
      </c>
      <c r="N32" s="194" t="str">
        <f t="shared" si="3"/>
        <v/>
      </c>
      <c r="O32" s="194" t="str">
        <f t="shared" si="1"/>
        <v/>
      </c>
      <c r="P32" s="289" t="str">
        <f t="shared" si="4"/>
        <v/>
      </c>
      <c r="Q32" s="320">
        <v>18</v>
      </c>
      <c r="R32" s="310" t="str">
        <f t="shared" si="9"/>
        <v/>
      </c>
      <c r="S32" s="280" t="str">
        <f t="shared" si="10"/>
        <v/>
      </c>
      <c r="T32" s="7" t="str">
        <f t="shared" si="6"/>
        <v/>
      </c>
      <c r="U32" s="7" t="str">
        <f t="shared" si="7"/>
        <v/>
      </c>
      <c r="V32" s="15" t="str">
        <f t="shared" si="8"/>
        <v/>
      </c>
    </row>
    <row r="33" spans="1:22" ht="15.75" x14ac:dyDescent="0.15">
      <c r="A33" s="270">
        <v>19</v>
      </c>
      <c r="B33" s="16">
        <f>VLOOKUP(C33,⑲リスト!$B$1:$C$104,2,FALSE)</f>
        <v>0</v>
      </c>
      <c r="C33" s="15" t="s">
        <v>102</v>
      </c>
      <c r="D33" s="197">
        <v>0</v>
      </c>
      <c r="E33" s="279"/>
      <c r="F33" s="57" t="s">
        <v>250</v>
      </c>
      <c r="G33" s="8">
        <v>0</v>
      </c>
      <c r="H33" s="8">
        <v>0</v>
      </c>
      <c r="I33" s="198">
        <v>0</v>
      </c>
      <c r="J33" s="9"/>
      <c r="K33" s="16" t="str">
        <f t="shared" si="0"/>
        <v/>
      </c>
      <c r="L33" s="229" t="str">
        <f>IFERROR(VLOOKUP($K33,⑲リスト!A$2:C$211,2,FALSE),"")</f>
        <v/>
      </c>
      <c r="M33" s="194" t="str">
        <f t="shared" si="2"/>
        <v/>
      </c>
      <c r="N33" s="194" t="str">
        <f t="shared" si="3"/>
        <v/>
      </c>
      <c r="O33" s="194" t="str">
        <f t="shared" si="1"/>
        <v/>
      </c>
      <c r="P33" s="289" t="str">
        <f t="shared" si="4"/>
        <v/>
      </c>
      <c r="Q33" s="320">
        <v>19</v>
      </c>
      <c r="R33" s="310" t="str">
        <f t="shared" si="9"/>
        <v/>
      </c>
      <c r="S33" s="280" t="str">
        <f t="shared" si="10"/>
        <v/>
      </c>
      <c r="T33" s="7" t="str">
        <f t="shared" si="6"/>
        <v/>
      </c>
      <c r="U33" s="7" t="str">
        <f t="shared" si="7"/>
        <v/>
      </c>
      <c r="V33" s="15" t="str">
        <f t="shared" si="8"/>
        <v/>
      </c>
    </row>
    <row r="34" spans="1:22" ht="15.75" x14ac:dyDescent="0.15">
      <c r="A34" s="270">
        <v>20</v>
      </c>
      <c r="B34" s="16">
        <f>VLOOKUP(C34,⑲リスト!$B$1:$C$104,2,FALSE)</f>
        <v>0</v>
      </c>
      <c r="C34" s="15" t="s">
        <v>102</v>
      </c>
      <c r="D34" s="197">
        <v>0</v>
      </c>
      <c r="E34" s="279"/>
      <c r="F34" s="57" t="s">
        <v>250</v>
      </c>
      <c r="G34" s="8">
        <v>0</v>
      </c>
      <c r="H34" s="8">
        <v>0</v>
      </c>
      <c r="I34" s="198">
        <v>0</v>
      </c>
      <c r="J34" s="9"/>
      <c r="K34" s="16" t="str">
        <f t="shared" si="0"/>
        <v/>
      </c>
      <c r="L34" s="229" t="str">
        <f>IFERROR(VLOOKUP($K34,⑲リスト!A$2:C$211,2,FALSE),"")</f>
        <v/>
      </c>
      <c r="M34" s="194" t="str">
        <f t="shared" si="2"/>
        <v/>
      </c>
      <c r="N34" s="194" t="str">
        <f t="shared" si="3"/>
        <v/>
      </c>
      <c r="O34" s="194" t="str">
        <f t="shared" si="1"/>
        <v/>
      </c>
      <c r="P34" s="289" t="str">
        <f t="shared" si="4"/>
        <v/>
      </c>
      <c r="Q34" s="320">
        <v>20</v>
      </c>
      <c r="R34" s="310" t="str">
        <f t="shared" si="9"/>
        <v/>
      </c>
      <c r="S34" s="280" t="str">
        <f t="shared" si="10"/>
        <v/>
      </c>
      <c r="T34" s="7" t="str">
        <f t="shared" si="6"/>
        <v/>
      </c>
      <c r="U34" s="7" t="str">
        <f t="shared" si="7"/>
        <v/>
      </c>
      <c r="V34" s="15" t="str">
        <f t="shared" si="8"/>
        <v/>
      </c>
    </row>
    <row r="35" spans="1:22" ht="15.75" x14ac:dyDescent="0.15">
      <c r="A35" s="270">
        <v>21</v>
      </c>
      <c r="B35" s="16">
        <f>VLOOKUP(C35,⑲リスト!$B$1:$C$104,2,FALSE)</f>
        <v>0</v>
      </c>
      <c r="C35" s="15" t="s">
        <v>102</v>
      </c>
      <c r="D35" s="197">
        <v>0</v>
      </c>
      <c r="E35" s="279"/>
      <c r="F35" s="57" t="s">
        <v>250</v>
      </c>
      <c r="G35" s="8">
        <v>0</v>
      </c>
      <c r="H35" s="8">
        <v>0</v>
      </c>
      <c r="I35" s="198">
        <v>0</v>
      </c>
      <c r="J35" s="9"/>
      <c r="K35" s="16" t="str">
        <f t="shared" si="0"/>
        <v/>
      </c>
      <c r="L35" s="229" t="str">
        <f>IFERROR(VLOOKUP($K35,⑲リスト!A$2:C$211,2,FALSE),"")</f>
        <v/>
      </c>
      <c r="M35" s="194" t="str">
        <f t="shared" si="2"/>
        <v/>
      </c>
      <c r="N35" s="194" t="str">
        <f t="shared" si="3"/>
        <v/>
      </c>
      <c r="O35" s="194" t="str">
        <f t="shared" si="1"/>
        <v/>
      </c>
      <c r="P35" s="289" t="str">
        <f t="shared" si="4"/>
        <v/>
      </c>
      <c r="Q35" s="320">
        <v>21</v>
      </c>
      <c r="R35" s="310" t="str">
        <f t="shared" si="9"/>
        <v/>
      </c>
      <c r="S35" s="280" t="str">
        <f t="shared" si="10"/>
        <v/>
      </c>
      <c r="T35" s="7" t="str">
        <f t="shared" si="6"/>
        <v/>
      </c>
      <c r="U35" s="7" t="str">
        <f t="shared" si="7"/>
        <v/>
      </c>
      <c r="V35" s="15" t="str">
        <f t="shared" si="8"/>
        <v/>
      </c>
    </row>
    <row r="36" spans="1:22" ht="15.75" x14ac:dyDescent="0.15">
      <c r="A36" s="270">
        <v>22</v>
      </c>
      <c r="B36" s="16">
        <f>VLOOKUP(C36,⑲リスト!$B$1:$C$104,2,FALSE)</f>
        <v>0</v>
      </c>
      <c r="C36" s="15" t="s">
        <v>102</v>
      </c>
      <c r="D36" s="197">
        <v>0</v>
      </c>
      <c r="E36" s="279"/>
      <c r="F36" s="57" t="s">
        <v>250</v>
      </c>
      <c r="G36" s="8">
        <v>0</v>
      </c>
      <c r="H36" s="8">
        <v>0</v>
      </c>
      <c r="I36" s="198">
        <v>0</v>
      </c>
      <c r="J36" s="9"/>
      <c r="K36" s="16" t="str">
        <f t="shared" si="0"/>
        <v/>
      </c>
      <c r="L36" s="229" t="str">
        <f>IFERROR(VLOOKUP($K36,⑲リスト!A$2:C$211,2,FALSE),"")</f>
        <v/>
      </c>
      <c r="M36" s="194" t="str">
        <f t="shared" si="2"/>
        <v/>
      </c>
      <c r="N36" s="194" t="str">
        <f t="shared" si="3"/>
        <v/>
      </c>
      <c r="O36" s="194" t="str">
        <f t="shared" si="1"/>
        <v/>
      </c>
      <c r="P36" s="289" t="str">
        <f t="shared" si="4"/>
        <v/>
      </c>
      <c r="Q36" s="320">
        <v>22</v>
      </c>
      <c r="R36" s="310" t="str">
        <f t="shared" si="9"/>
        <v/>
      </c>
      <c r="S36" s="280" t="str">
        <f t="shared" si="10"/>
        <v/>
      </c>
      <c r="T36" s="7" t="str">
        <f t="shared" si="6"/>
        <v/>
      </c>
      <c r="U36" s="7" t="str">
        <f t="shared" si="7"/>
        <v/>
      </c>
      <c r="V36" s="15" t="str">
        <f t="shared" si="8"/>
        <v/>
      </c>
    </row>
    <row r="37" spans="1:22" ht="15.75" x14ac:dyDescent="0.15">
      <c r="A37" s="270">
        <v>23</v>
      </c>
      <c r="B37" s="16">
        <f>VLOOKUP(C37,⑲リスト!$B$1:$C$104,2,FALSE)</f>
        <v>0</v>
      </c>
      <c r="C37" s="15" t="s">
        <v>102</v>
      </c>
      <c r="D37" s="197">
        <v>0</v>
      </c>
      <c r="E37" s="279"/>
      <c r="F37" s="57" t="s">
        <v>250</v>
      </c>
      <c r="G37" s="8">
        <v>0</v>
      </c>
      <c r="H37" s="8">
        <v>0</v>
      </c>
      <c r="I37" s="198">
        <v>0</v>
      </c>
      <c r="J37" s="9"/>
      <c r="K37" s="16" t="str">
        <f t="shared" si="0"/>
        <v/>
      </c>
      <c r="L37" s="229" t="str">
        <f>IFERROR(VLOOKUP($K37,⑲リスト!A$2:C$211,2,FALSE),"")</f>
        <v/>
      </c>
      <c r="M37" s="194" t="str">
        <f t="shared" si="2"/>
        <v/>
      </c>
      <c r="N37" s="194" t="str">
        <f t="shared" si="3"/>
        <v/>
      </c>
      <c r="O37" s="194" t="str">
        <f t="shared" si="1"/>
        <v/>
      </c>
      <c r="P37" s="289" t="str">
        <f t="shared" si="4"/>
        <v/>
      </c>
      <c r="Q37" s="320">
        <v>23</v>
      </c>
      <c r="R37" s="310" t="str">
        <f t="shared" si="9"/>
        <v/>
      </c>
      <c r="S37" s="280" t="str">
        <f t="shared" si="10"/>
        <v/>
      </c>
      <c r="T37" s="7" t="str">
        <f t="shared" si="6"/>
        <v/>
      </c>
      <c r="U37" s="7" t="str">
        <f t="shared" si="7"/>
        <v/>
      </c>
      <c r="V37" s="15" t="str">
        <f t="shared" si="8"/>
        <v/>
      </c>
    </row>
    <row r="38" spans="1:22" ht="15.75" x14ac:dyDescent="0.15">
      <c r="A38" s="270">
        <v>24</v>
      </c>
      <c r="B38" s="16">
        <f>VLOOKUP(C38,⑲リスト!$B$1:$C$104,2,FALSE)</f>
        <v>0</v>
      </c>
      <c r="C38" s="198" t="s">
        <v>102</v>
      </c>
      <c r="D38" s="197">
        <v>0</v>
      </c>
      <c r="E38" s="279"/>
      <c r="F38" s="57"/>
      <c r="G38" s="8">
        <v>0</v>
      </c>
      <c r="H38" s="8">
        <v>0</v>
      </c>
      <c r="I38" s="198">
        <v>0</v>
      </c>
      <c r="J38" s="9"/>
      <c r="K38" s="16" t="str">
        <f t="shared" si="0"/>
        <v/>
      </c>
      <c r="L38" s="229" t="str">
        <f>IFERROR(VLOOKUP($K38,⑲リスト!A$2:C$211,2,FALSE),"")</f>
        <v/>
      </c>
      <c r="M38" s="194" t="str">
        <f t="shared" si="2"/>
        <v/>
      </c>
      <c r="N38" s="194" t="str">
        <f t="shared" si="3"/>
        <v/>
      </c>
      <c r="O38" s="194" t="str">
        <f t="shared" si="1"/>
        <v/>
      </c>
      <c r="P38" s="289" t="str">
        <f t="shared" si="4"/>
        <v/>
      </c>
      <c r="Q38" s="320">
        <v>24</v>
      </c>
      <c r="R38" s="310" t="str">
        <f t="shared" si="9"/>
        <v/>
      </c>
      <c r="S38" s="280" t="str">
        <f t="shared" si="10"/>
        <v/>
      </c>
      <c r="T38" s="7" t="str">
        <f t="shared" si="6"/>
        <v/>
      </c>
      <c r="U38" s="7" t="str">
        <f t="shared" si="7"/>
        <v/>
      </c>
      <c r="V38" s="15" t="str">
        <f t="shared" si="8"/>
        <v/>
      </c>
    </row>
    <row r="39" spans="1:22" ht="15.75" hidden="1" x14ac:dyDescent="0.15">
      <c r="A39" s="270">
        <v>25</v>
      </c>
      <c r="B39" s="16">
        <f>VLOOKUP(C39,⑲リスト!$B$1:$C$104,2,FALSE)</f>
        <v>0</v>
      </c>
      <c r="C39" s="198" t="s">
        <v>102</v>
      </c>
      <c r="D39" s="197">
        <v>0</v>
      </c>
      <c r="E39" s="279"/>
      <c r="F39" s="57"/>
      <c r="G39" s="8">
        <v>0</v>
      </c>
      <c r="H39" s="8">
        <v>0</v>
      </c>
      <c r="I39" s="198">
        <v>0</v>
      </c>
      <c r="J39" s="9"/>
      <c r="K39" s="16" t="str">
        <f t="shared" si="0"/>
        <v/>
      </c>
      <c r="L39" s="229" t="str">
        <f>IFERROR(VLOOKUP($K39,⑲リスト!A$2:C$211,2,FALSE),"")</f>
        <v/>
      </c>
      <c r="M39" s="194" t="str">
        <f t="shared" si="2"/>
        <v/>
      </c>
      <c r="N39" s="194" t="str">
        <f t="shared" si="3"/>
        <v/>
      </c>
      <c r="O39" s="194" t="str">
        <f t="shared" si="1"/>
        <v/>
      </c>
      <c r="P39" s="289" t="str">
        <f t="shared" si="4"/>
        <v/>
      </c>
      <c r="Q39" s="320"/>
      <c r="R39" s="310" t="str">
        <f t="shared" si="9"/>
        <v/>
      </c>
      <c r="S39" s="280" t="str">
        <f t="shared" si="10"/>
        <v/>
      </c>
      <c r="T39" s="7" t="str">
        <f t="shared" si="6"/>
        <v/>
      </c>
      <c r="U39" s="7" t="str">
        <f t="shared" si="7"/>
        <v/>
      </c>
      <c r="V39" s="15" t="str">
        <f t="shared" si="8"/>
        <v/>
      </c>
    </row>
    <row r="40" spans="1:22" ht="15.75" hidden="1" x14ac:dyDescent="0.15">
      <c r="A40" s="270">
        <v>26</v>
      </c>
      <c r="B40" s="16">
        <f>VLOOKUP(C40,⑲リスト!$B$1:$C$104,2,FALSE)</f>
        <v>0</v>
      </c>
      <c r="C40" s="198" t="s">
        <v>102</v>
      </c>
      <c r="D40" s="197">
        <v>0</v>
      </c>
      <c r="E40" s="279"/>
      <c r="F40" s="57"/>
      <c r="G40" s="8">
        <v>0</v>
      </c>
      <c r="H40" s="8">
        <v>0</v>
      </c>
      <c r="I40" s="198">
        <v>0</v>
      </c>
      <c r="J40" s="9"/>
      <c r="K40" s="16" t="str">
        <f t="shared" si="0"/>
        <v/>
      </c>
      <c r="L40" s="229" t="str">
        <f>IFERROR(VLOOKUP($K40,⑲リスト!A$2:C$211,2,FALSE),"")</f>
        <v/>
      </c>
      <c r="M40" s="194" t="str">
        <f t="shared" si="2"/>
        <v/>
      </c>
      <c r="N40" s="194" t="str">
        <f t="shared" si="3"/>
        <v/>
      </c>
      <c r="O40" s="194" t="str">
        <f t="shared" si="1"/>
        <v/>
      </c>
      <c r="P40" s="289" t="str">
        <f t="shared" si="4"/>
        <v/>
      </c>
      <c r="Q40" s="320"/>
      <c r="R40" s="310" t="str">
        <f t="shared" si="9"/>
        <v/>
      </c>
      <c r="S40" s="280" t="str">
        <f t="shared" si="10"/>
        <v/>
      </c>
      <c r="T40" s="7" t="str">
        <f t="shared" si="6"/>
        <v/>
      </c>
      <c r="U40" s="7" t="str">
        <f t="shared" si="7"/>
        <v/>
      </c>
      <c r="V40" s="15" t="str">
        <f t="shared" si="8"/>
        <v/>
      </c>
    </row>
    <row r="41" spans="1:22" ht="15.75" hidden="1" x14ac:dyDescent="0.15">
      <c r="A41" s="270">
        <v>27</v>
      </c>
      <c r="B41" s="16">
        <f>VLOOKUP(C41,⑲リスト!$B$1:$C$104,2,FALSE)</f>
        <v>0</v>
      </c>
      <c r="C41" s="198" t="s">
        <v>102</v>
      </c>
      <c r="D41" s="197">
        <v>0</v>
      </c>
      <c r="E41" s="279"/>
      <c r="F41" s="57"/>
      <c r="G41" s="8">
        <v>0</v>
      </c>
      <c r="H41" s="8">
        <v>0</v>
      </c>
      <c r="I41" s="198">
        <v>0</v>
      </c>
      <c r="J41" s="9"/>
      <c r="K41" s="16" t="str">
        <f t="shared" si="0"/>
        <v/>
      </c>
      <c r="L41" s="229" t="str">
        <f>IFERROR(VLOOKUP($K41,⑲リスト!A$2:C$211,2,FALSE),"")</f>
        <v/>
      </c>
      <c r="M41" s="194" t="str">
        <f t="shared" si="2"/>
        <v/>
      </c>
      <c r="N41" s="194" t="str">
        <f t="shared" si="3"/>
        <v/>
      </c>
      <c r="O41" s="194" t="str">
        <f t="shared" si="1"/>
        <v/>
      </c>
      <c r="P41" s="289" t="str">
        <f t="shared" si="4"/>
        <v/>
      </c>
      <c r="Q41" s="320"/>
      <c r="R41" s="310" t="str">
        <f t="shared" si="9"/>
        <v/>
      </c>
      <c r="S41" s="280" t="str">
        <f t="shared" si="10"/>
        <v/>
      </c>
      <c r="T41" s="7" t="str">
        <f t="shared" si="6"/>
        <v/>
      </c>
      <c r="U41" s="7" t="str">
        <f t="shared" si="7"/>
        <v/>
      </c>
      <c r="V41" s="15" t="str">
        <f t="shared" si="8"/>
        <v/>
      </c>
    </row>
    <row r="42" spans="1:22" ht="15.75" hidden="1" x14ac:dyDescent="0.15">
      <c r="A42" s="270">
        <v>28</v>
      </c>
      <c r="B42" s="16">
        <f>VLOOKUP(C42,⑲リスト!$B$1:$C$104,2,FALSE)</f>
        <v>0</v>
      </c>
      <c r="C42" s="198" t="s">
        <v>102</v>
      </c>
      <c r="D42" s="197">
        <v>0</v>
      </c>
      <c r="E42" s="279"/>
      <c r="F42" s="57"/>
      <c r="G42" s="8">
        <v>0</v>
      </c>
      <c r="H42" s="8">
        <v>0</v>
      </c>
      <c r="I42" s="198">
        <v>0</v>
      </c>
      <c r="J42" s="9"/>
      <c r="K42" s="16" t="str">
        <f t="shared" si="0"/>
        <v/>
      </c>
      <c r="L42" s="229" t="str">
        <f>IFERROR(VLOOKUP($K42,⑲リスト!A$2:C$211,2,FALSE),"")</f>
        <v/>
      </c>
      <c r="M42" s="194" t="str">
        <f t="shared" si="2"/>
        <v/>
      </c>
      <c r="N42" s="194" t="str">
        <f t="shared" si="3"/>
        <v/>
      </c>
      <c r="O42" s="194" t="str">
        <f t="shared" si="1"/>
        <v/>
      </c>
      <c r="P42" s="289" t="str">
        <f t="shared" si="4"/>
        <v/>
      </c>
      <c r="Q42" s="320"/>
      <c r="R42" s="310" t="str">
        <f t="shared" si="9"/>
        <v/>
      </c>
      <c r="S42" s="280" t="str">
        <f t="shared" si="10"/>
        <v/>
      </c>
      <c r="T42" s="7" t="str">
        <f t="shared" si="6"/>
        <v/>
      </c>
      <c r="U42" s="7" t="str">
        <f t="shared" si="7"/>
        <v/>
      </c>
      <c r="V42" s="15" t="str">
        <f t="shared" si="8"/>
        <v/>
      </c>
    </row>
    <row r="43" spans="1:22" ht="15.75" hidden="1" x14ac:dyDescent="0.15">
      <c r="A43" s="270">
        <v>29</v>
      </c>
      <c r="B43" s="16">
        <f>VLOOKUP(C43,⑲リスト!$B$1:$C$104,2,FALSE)</f>
        <v>0</v>
      </c>
      <c r="C43" s="198" t="s">
        <v>102</v>
      </c>
      <c r="D43" s="197">
        <v>0</v>
      </c>
      <c r="E43" s="279"/>
      <c r="F43" s="57"/>
      <c r="G43" s="8">
        <v>0</v>
      </c>
      <c r="H43" s="8">
        <v>0</v>
      </c>
      <c r="I43" s="198">
        <v>0</v>
      </c>
      <c r="J43" s="9"/>
      <c r="K43" s="16" t="str">
        <f t="shared" si="0"/>
        <v/>
      </c>
      <c r="L43" s="229" t="str">
        <f>IFERROR(VLOOKUP($K43,⑲リスト!A$2:C$211,2,FALSE),"")</f>
        <v/>
      </c>
      <c r="M43" s="194" t="str">
        <f t="shared" si="2"/>
        <v/>
      </c>
      <c r="N43" s="194" t="str">
        <f t="shared" si="3"/>
        <v/>
      </c>
      <c r="O43" s="194" t="str">
        <f t="shared" si="1"/>
        <v/>
      </c>
      <c r="P43" s="289" t="str">
        <f t="shared" si="4"/>
        <v/>
      </c>
      <c r="Q43" s="320"/>
      <c r="R43" s="310" t="str">
        <f t="shared" si="9"/>
        <v/>
      </c>
      <c r="S43" s="280" t="str">
        <f t="shared" si="10"/>
        <v/>
      </c>
      <c r="T43" s="7" t="str">
        <f t="shared" si="6"/>
        <v/>
      </c>
      <c r="U43" s="7" t="str">
        <f t="shared" si="7"/>
        <v/>
      </c>
      <c r="V43" s="15" t="str">
        <f t="shared" si="8"/>
        <v/>
      </c>
    </row>
    <row r="44" spans="1:22" ht="15.75" hidden="1" x14ac:dyDescent="0.15">
      <c r="A44" s="270">
        <v>30</v>
      </c>
      <c r="B44" s="16">
        <f>VLOOKUP(C44,⑲リスト!$B$1:$C$104,2,FALSE)</f>
        <v>0</v>
      </c>
      <c r="C44" s="198" t="s">
        <v>102</v>
      </c>
      <c r="D44" s="197">
        <v>0</v>
      </c>
      <c r="E44" s="279"/>
      <c r="F44" s="57"/>
      <c r="G44" s="8">
        <v>0</v>
      </c>
      <c r="H44" s="8">
        <v>0</v>
      </c>
      <c r="I44" s="198">
        <v>0</v>
      </c>
      <c r="J44" s="9"/>
      <c r="K44" s="16" t="str">
        <f t="shared" si="0"/>
        <v/>
      </c>
      <c r="L44" s="229" t="str">
        <f>IFERROR(VLOOKUP($K44,⑲リスト!A$2:C$211,2,FALSE),"")</f>
        <v/>
      </c>
      <c r="M44" s="194" t="str">
        <f t="shared" si="2"/>
        <v/>
      </c>
      <c r="N44" s="194" t="str">
        <f t="shared" si="3"/>
        <v/>
      </c>
      <c r="O44" s="194" t="str">
        <f t="shared" si="1"/>
        <v/>
      </c>
      <c r="P44" s="289" t="str">
        <f t="shared" si="4"/>
        <v/>
      </c>
      <c r="Q44" s="320"/>
      <c r="R44" s="310" t="str">
        <f t="shared" si="9"/>
        <v/>
      </c>
      <c r="S44" s="280" t="str">
        <f t="shared" si="10"/>
        <v/>
      </c>
      <c r="T44" s="7" t="str">
        <f t="shared" si="6"/>
        <v/>
      </c>
      <c r="U44" s="7" t="str">
        <f t="shared" si="7"/>
        <v/>
      </c>
      <c r="V44" s="15" t="str">
        <f t="shared" si="8"/>
        <v/>
      </c>
    </row>
    <row r="45" spans="1:22" ht="15.75" hidden="1" x14ac:dyDescent="0.15">
      <c r="A45" s="270">
        <v>31</v>
      </c>
      <c r="B45" s="16">
        <f>VLOOKUP(C45,⑲リスト!$B$1:$C$104,2,FALSE)</f>
        <v>0</v>
      </c>
      <c r="C45" s="198" t="s">
        <v>102</v>
      </c>
      <c r="D45" s="197">
        <v>0</v>
      </c>
      <c r="E45" s="279"/>
      <c r="F45" s="57"/>
      <c r="G45" s="8">
        <v>0</v>
      </c>
      <c r="H45" s="8">
        <v>0</v>
      </c>
      <c r="I45" s="198">
        <v>0</v>
      </c>
      <c r="J45" s="9"/>
      <c r="K45" s="16" t="str">
        <f t="shared" si="0"/>
        <v/>
      </c>
      <c r="L45" s="229" t="str">
        <f>IFERROR(VLOOKUP($K45,⑲リスト!A$2:C$211,2,FALSE),"")</f>
        <v/>
      </c>
      <c r="M45" s="194" t="str">
        <f t="shared" si="2"/>
        <v/>
      </c>
      <c r="N45" s="194" t="str">
        <f t="shared" si="3"/>
        <v/>
      </c>
      <c r="O45" s="194" t="str">
        <f t="shared" si="1"/>
        <v/>
      </c>
      <c r="P45" s="289" t="str">
        <f t="shared" si="4"/>
        <v/>
      </c>
      <c r="Q45" s="320"/>
      <c r="R45" s="310" t="str">
        <f t="shared" si="9"/>
        <v/>
      </c>
      <c r="S45" s="280" t="str">
        <f t="shared" si="10"/>
        <v/>
      </c>
      <c r="T45" s="7" t="str">
        <f t="shared" si="6"/>
        <v/>
      </c>
      <c r="U45" s="7" t="str">
        <f t="shared" si="7"/>
        <v/>
      </c>
      <c r="V45" s="15" t="str">
        <f t="shared" si="8"/>
        <v/>
      </c>
    </row>
    <row r="46" spans="1:22" ht="15.75" hidden="1" x14ac:dyDescent="0.15">
      <c r="A46" s="270">
        <v>32</v>
      </c>
      <c r="B46" s="16">
        <f>VLOOKUP(C46,⑲リスト!$B$1:$C$104,2,FALSE)</f>
        <v>0</v>
      </c>
      <c r="C46" s="198" t="s">
        <v>102</v>
      </c>
      <c r="D46" s="197">
        <v>0</v>
      </c>
      <c r="E46" s="279"/>
      <c r="F46" s="57"/>
      <c r="G46" s="8">
        <v>0</v>
      </c>
      <c r="H46" s="8">
        <v>0</v>
      </c>
      <c r="I46" s="198">
        <v>0</v>
      </c>
      <c r="J46" s="9"/>
      <c r="K46" s="16" t="str">
        <f t="shared" ref="K46:K77" si="11">IF(ISERR(SMALL(IF(FREQUENCY($B$15:$B$113,$B$15:$B$113),$B$15:$B$113),$A47)),"", SMALL(IF(FREQUENCY($B$15:$B$113,$B$15:$B$113),$B$15:$B$113),$A47))</f>
        <v/>
      </c>
      <c r="L46" s="229" t="str">
        <f>IFERROR(VLOOKUP($K46,⑲リスト!A$2:C$211,2,FALSE),"")</f>
        <v/>
      </c>
      <c r="M46" s="194" t="str">
        <f t="shared" si="2"/>
        <v/>
      </c>
      <c r="N46" s="194" t="str">
        <f t="shared" si="3"/>
        <v/>
      </c>
      <c r="O46" s="194" t="str">
        <f t="shared" si="1"/>
        <v/>
      </c>
      <c r="P46" s="289" t="str">
        <f t="shared" si="4"/>
        <v/>
      </c>
      <c r="Q46" s="320"/>
      <c r="R46" s="310" t="str">
        <f t="shared" si="9"/>
        <v/>
      </c>
      <c r="S46" s="280" t="str">
        <f t="shared" si="10"/>
        <v/>
      </c>
      <c r="T46" s="7" t="str">
        <f t="shared" si="6"/>
        <v/>
      </c>
      <c r="U46" s="7" t="str">
        <f t="shared" si="7"/>
        <v/>
      </c>
      <c r="V46" s="15" t="str">
        <f t="shared" si="8"/>
        <v/>
      </c>
    </row>
    <row r="47" spans="1:22" ht="15.75" hidden="1" x14ac:dyDescent="0.15">
      <c r="A47" s="270">
        <v>33</v>
      </c>
      <c r="B47" s="16">
        <f>VLOOKUP(C47,⑲リスト!$B$1:$C$104,2,FALSE)</f>
        <v>0</v>
      </c>
      <c r="C47" s="198" t="s">
        <v>102</v>
      </c>
      <c r="D47" s="197">
        <v>0</v>
      </c>
      <c r="E47" s="279"/>
      <c r="F47" s="57"/>
      <c r="G47" s="8">
        <v>0</v>
      </c>
      <c r="H47" s="8">
        <v>0</v>
      </c>
      <c r="I47" s="198">
        <v>0</v>
      </c>
      <c r="J47" s="9"/>
      <c r="K47" s="16" t="str">
        <f t="shared" si="11"/>
        <v/>
      </c>
      <c r="L47" s="229" t="str">
        <f>IFERROR(VLOOKUP($K47,⑲リスト!A$2:C$211,2,FALSE),"")</f>
        <v/>
      </c>
      <c r="M47" s="194" t="str">
        <f t="shared" ref="M47:M78" si="12">IF(SUMIF($B$15:$B$113,$K47,$G$15:$G$113)&gt;0,SUMIF($B$15:$B$113,$K47,$G$15:$G$113),"")</f>
        <v/>
      </c>
      <c r="N47" s="194" t="str">
        <f t="shared" si="3"/>
        <v/>
      </c>
      <c r="O47" s="194" t="str">
        <f t="shared" ref="O47:O78" si="13">IF(SUMIF($B$15:$B$113,$K47,$I$15:$I$113)&gt;0,SUMIF($B$15:$B$113,$K47,$I$15:$I$113),"")</f>
        <v/>
      </c>
      <c r="P47" s="289" t="str">
        <f t="shared" si="4"/>
        <v/>
      </c>
      <c r="Q47" s="320"/>
      <c r="R47" s="310" t="str">
        <f t="shared" si="9"/>
        <v/>
      </c>
      <c r="S47" s="280" t="str">
        <f t="shared" si="10"/>
        <v/>
      </c>
      <c r="T47" s="7" t="str">
        <f t="shared" si="6"/>
        <v/>
      </c>
      <c r="U47" s="7" t="str">
        <f t="shared" si="7"/>
        <v/>
      </c>
      <c r="V47" s="15" t="str">
        <f t="shared" si="8"/>
        <v/>
      </c>
    </row>
    <row r="48" spans="1:22" ht="15.75" hidden="1" x14ac:dyDescent="0.15">
      <c r="A48" s="270">
        <v>34</v>
      </c>
      <c r="B48" s="16">
        <f>VLOOKUP(C48,⑲リスト!$B$1:$C$104,2,FALSE)</f>
        <v>0</v>
      </c>
      <c r="C48" s="198" t="s">
        <v>102</v>
      </c>
      <c r="D48" s="197">
        <v>0</v>
      </c>
      <c r="E48" s="279"/>
      <c r="F48" s="57"/>
      <c r="G48" s="8">
        <v>0</v>
      </c>
      <c r="H48" s="8">
        <v>0</v>
      </c>
      <c r="I48" s="198">
        <v>0</v>
      </c>
      <c r="J48" s="9"/>
      <c r="K48" s="16" t="str">
        <f t="shared" si="11"/>
        <v/>
      </c>
      <c r="L48" s="229" t="str">
        <f>IFERROR(VLOOKUP($K48,⑲リスト!A$2:C$211,2,FALSE),"")</f>
        <v/>
      </c>
      <c r="M48" s="194" t="str">
        <f t="shared" si="12"/>
        <v/>
      </c>
      <c r="N48" s="194" t="str">
        <f t="shared" si="3"/>
        <v/>
      </c>
      <c r="O48" s="194" t="str">
        <f t="shared" si="13"/>
        <v/>
      </c>
      <c r="P48" s="289" t="str">
        <f t="shared" si="4"/>
        <v/>
      </c>
      <c r="Q48" s="320"/>
      <c r="R48" s="310" t="str">
        <f t="shared" si="9"/>
        <v/>
      </c>
      <c r="S48" s="280" t="str">
        <f t="shared" si="10"/>
        <v/>
      </c>
      <c r="T48" s="7" t="str">
        <f t="shared" si="6"/>
        <v/>
      </c>
      <c r="U48" s="7" t="str">
        <f t="shared" si="7"/>
        <v/>
      </c>
      <c r="V48" s="15" t="str">
        <f t="shared" si="8"/>
        <v/>
      </c>
    </row>
    <row r="49" spans="1:22" ht="15.75" hidden="1" x14ac:dyDescent="0.15">
      <c r="A49" s="270">
        <v>35</v>
      </c>
      <c r="B49" s="16">
        <f>VLOOKUP(C49,⑲リスト!$B$1:$C$104,2,FALSE)</f>
        <v>0</v>
      </c>
      <c r="C49" s="198" t="s">
        <v>102</v>
      </c>
      <c r="D49" s="197">
        <v>0</v>
      </c>
      <c r="E49" s="279"/>
      <c r="F49" s="57"/>
      <c r="G49" s="8">
        <v>0</v>
      </c>
      <c r="H49" s="8">
        <v>0</v>
      </c>
      <c r="I49" s="198">
        <v>0</v>
      </c>
      <c r="J49" s="9"/>
      <c r="K49" s="16" t="str">
        <f t="shared" si="11"/>
        <v/>
      </c>
      <c r="L49" s="229" t="str">
        <f>IFERROR(VLOOKUP($K49,⑲リスト!A$2:C$211,2,FALSE),"")</f>
        <v/>
      </c>
      <c r="M49" s="194" t="str">
        <f t="shared" si="12"/>
        <v/>
      </c>
      <c r="N49" s="194" t="str">
        <f t="shared" si="3"/>
        <v/>
      </c>
      <c r="O49" s="194" t="str">
        <f t="shared" si="13"/>
        <v/>
      </c>
      <c r="P49" s="289" t="str">
        <f t="shared" si="4"/>
        <v/>
      </c>
      <c r="Q49" s="320"/>
      <c r="R49" s="310" t="str">
        <f t="shared" si="9"/>
        <v/>
      </c>
      <c r="S49" s="280" t="str">
        <f t="shared" si="10"/>
        <v/>
      </c>
      <c r="T49" s="7" t="str">
        <f t="shared" si="6"/>
        <v/>
      </c>
      <c r="U49" s="7" t="str">
        <f t="shared" si="7"/>
        <v/>
      </c>
      <c r="V49" s="15" t="str">
        <f t="shared" si="8"/>
        <v/>
      </c>
    </row>
    <row r="50" spans="1:22" ht="15.75" hidden="1" x14ac:dyDescent="0.15">
      <c r="A50" s="270">
        <v>36</v>
      </c>
      <c r="B50" s="16">
        <f>VLOOKUP(C50,⑲リスト!$B$1:$C$104,2,FALSE)</f>
        <v>0</v>
      </c>
      <c r="C50" s="198" t="s">
        <v>102</v>
      </c>
      <c r="D50" s="197">
        <v>0</v>
      </c>
      <c r="E50" s="279"/>
      <c r="F50" s="57"/>
      <c r="G50" s="8">
        <v>0</v>
      </c>
      <c r="H50" s="8">
        <v>0</v>
      </c>
      <c r="I50" s="198">
        <v>0</v>
      </c>
      <c r="J50" s="9"/>
      <c r="K50" s="16" t="str">
        <f t="shared" si="11"/>
        <v/>
      </c>
      <c r="L50" s="229" t="str">
        <f>IFERROR(VLOOKUP($K50,⑲リスト!A$2:C$211,2,FALSE),"")</f>
        <v/>
      </c>
      <c r="M50" s="194" t="str">
        <f t="shared" si="12"/>
        <v/>
      </c>
      <c r="N50" s="194" t="str">
        <f t="shared" si="3"/>
        <v/>
      </c>
      <c r="O50" s="194" t="str">
        <f t="shared" si="13"/>
        <v/>
      </c>
      <c r="P50" s="289" t="str">
        <f t="shared" si="4"/>
        <v/>
      </c>
      <c r="Q50" s="320"/>
      <c r="R50" s="310" t="str">
        <f t="shared" si="9"/>
        <v/>
      </c>
      <c r="S50" s="280" t="str">
        <f t="shared" si="10"/>
        <v/>
      </c>
      <c r="T50" s="7" t="str">
        <f t="shared" si="6"/>
        <v/>
      </c>
      <c r="U50" s="7" t="str">
        <f t="shared" si="7"/>
        <v/>
      </c>
      <c r="V50" s="15" t="str">
        <f t="shared" si="8"/>
        <v/>
      </c>
    </row>
    <row r="51" spans="1:22" ht="15.75" hidden="1" x14ac:dyDescent="0.15">
      <c r="A51" s="270">
        <v>37</v>
      </c>
      <c r="B51" s="16">
        <f>VLOOKUP(C51,⑲リスト!$B$1:$C$104,2,FALSE)</f>
        <v>0</v>
      </c>
      <c r="C51" s="198" t="s">
        <v>102</v>
      </c>
      <c r="D51" s="197">
        <v>0</v>
      </c>
      <c r="E51" s="279"/>
      <c r="F51" s="57"/>
      <c r="G51" s="8">
        <v>0</v>
      </c>
      <c r="H51" s="8">
        <v>0</v>
      </c>
      <c r="I51" s="198">
        <v>0</v>
      </c>
      <c r="J51" s="9"/>
      <c r="K51" s="16" t="str">
        <f t="shared" si="11"/>
        <v/>
      </c>
      <c r="L51" s="229" t="str">
        <f>IFERROR(VLOOKUP($K51,⑲リスト!A$2:C$211,2,FALSE),"")</f>
        <v/>
      </c>
      <c r="M51" s="194" t="str">
        <f t="shared" si="12"/>
        <v/>
      </c>
      <c r="N51" s="194" t="str">
        <f t="shared" si="3"/>
        <v/>
      </c>
      <c r="O51" s="194" t="str">
        <f t="shared" si="13"/>
        <v/>
      </c>
      <c r="P51" s="289" t="str">
        <f t="shared" si="4"/>
        <v/>
      </c>
      <c r="Q51" s="320"/>
      <c r="R51" s="310" t="str">
        <f t="shared" si="9"/>
        <v/>
      </c>
      <c r="S51" s="280" t="str">
        <f t="shared" si="10"/>
        <v/>
      </c>
      <c r="T51" s="7" t="str">
        <f t="shared" si="6"/>
        <v/>
      </c>
      <c r="U51" s="7" t="str">
        <f t="shared" si="7"/>
        <v/>
      </c>
      <c r="V51" s="15" t="str">
        <f t="shared" si="8"/>
        <v/>
      </c>
    </row>
    <row r="52" spans="1:22" ht="15.75" hidden="1" x14ac:dyDescent="0.15">
      <c r="A52" s="270">
        <v>38</v>
      </c>
      <c r="B52" s="16">
        <f>VLOOKUP(C52,⑲リスト!$B$1:$C$104,2,FALSE)</f>
        <v>0</v>
      </c>
      <c r="C52" s="198" t="s">
        <v>102</v>
      </c>
      <c r="D52" s="197">
        <v>0</v>
      </c>
      <c r="E52" s="279"/>
      <c r="F52" s="57"/>
      <c r="G52" s="8">
        <v>0</v>
      </c>
      <c r="H52" s="8">
        <v>0</v>
      </c>
      <c r="I52" s="198">
        <v>0</v>
      </c>
      <c r="J52" s="9"/>
      <c r="K52" s="16" t="str">
        <f t="shared" si="11"/>
        <v/>
      </c>
      <c r="L52" s="229" t="str">
        <f>IFERROR(VLOOKUP($K52,⑲リスト!A$2:C$211,2,FALSE),"")</f>
        <v/>
      </c>
      <c r="M52" s="194" t="str">
        <f t="shared" si="12"/>
        <v/>
      </c>
      <c r="N52" s="194" t="str">
        <f t="shared" si="3"/>
        <v/>
      </c>
      <c r="O52" s="194" t="str">
        <f t="shared" si="13"/>
        <v/>
      </c>
      <c r="P52" s="289" t="str">
        <f t="shared" si="4"/>
        <v/>
      </c>
      <c r="Q52" s="320"/>
      <c r="R52" s="310" t="str">
        <f t="shared" si="9"/>
        <v/>
      </c>
      <c r="S52" s="280" t="str">
        <f t="shared" si="10"/>
        <v/>
      </c>
      <c r="T52" s="7" t="str">
        <f t="shared" si="6"/>
        <v/>
      </c>
      <c r="U52" s="7" t="str">
        <f t="shared" si="7"/>
        <v/>
      </c>
      <c r="V52" s="15" t="str">
        <f t="shared" si="8"/>
        <v/>
      </c>
    </row>
    <row r="53" spans="1:22" ht="15.75" hidden="1" x14ac:dyDescent="0.15">
      <c r="A53" s="270">
        <v>39</v>
      </c>
      <c r="B53" s="16">
        <f>VLOOKUP(C53,⑲リスト!$B$1:$C$104,2,FALSE)</f>
        <v>0</v>
      </c>
      <c r="C53" s="198" t="s">
        <v>102</v>
      </c>
      <c r="D53" s="197">
        <v>0</v>
      </c>
      <c r="E53" s="279"/>
      <c r="F53" s="57"/>
      <c r="G53" s="8">
        <v>0</v>
      </c>
      <c r="H53" s="8">
        <v>0</v>
      </c>
      <c r="I53" s="198">
        <v>0</v>
      </c>
      <c r="J53" s="9"/>
      <c r="K53" s="16" t="str">
        <f t="shared" si="11"/>
        <v/>
      </c>
      <c r="L53" s="229" t="str">
        <f>IFERROR(VLOOKUP($K53,⑲リスト!A$2:C$211,2,FALSE),"")</f>
        <v/>
      </c>
      <c r="M53" s="194" t="str">
        <f t="shared" si="12"/>
        <v/>
      </c>
      <c r="N53" s="194" t="str">
        <f t="shared" si="3"/>
        <v/>
      </c>
      <c r="O53" s="194" t="str">
        <f t="shared" si="13"/>
        <v/>
      </c>
      <c r="P53" s="289" t="str">
        <f t="shared" si="4"/>
        <v/>
      </c>
      <c r="Q53" s="320"/>
      <c r="R53" s="310" t="str">
        <f t="shared" si="9"/>
        <v/>
      </c>
      <c r="S53" s="280" t="str">
        <f t="shared" si="10"/>
        <v/>
      </c>
      <c r="T53" s="7" t="str">
        <f t="shared" si="6"/>
        <v/>
      </c>
      <c r="U53" s="7" t="str">
        <f t="shared" si="7"/>
        <v/>
      </c>
      <c r="V53" s="15" t="str">
        <f t="shared" si="8"/>
        <v/>
      </c>
    </row>
    <row r="54" spans="1:22" ht="15.75" hidden="1" x14ac:dyDescent="0.15">
      <c r="A54" s="270">
        <v>40</v>
      </c>
      <c r="B54" s="16">
        <f>VLOOKUP(C54,⑲リスト!$B$1:$C$104,2,FALSE)</f>
        <v>0</v>
      </c>
      <c r="C54" s="198" t="s">
        <v>102</v>
      </c>
      <c r="D54" s="197">
        <v>0</v>
      </c>
      <c r="E54" s="279"/>
      <c r="F54" s="57"/>
      <c r="G54" s="8">
        <v>0</v>
      </c>
      <c r="H54" s="8">
        <v>0</v>
      </c>
      <c r="I54" s="198">
        <v>0</v>
      </c>
      <c r="J54" s="9"/>
      <c r="K54" s="16" t="str">
        <f t="shared" si="11"/>
        <v/>
      </c>
      <c r="L54" s="229" t="str">
        <f>IFERROR(VLOOKUP($K54,⑲リスト!A$2:C$211,2,FALSE),"")</f>
        <v/>
      </c>
      <c r="M54" s="194" t="str">
        <f t="shared" si="12"/>
        <v/>
      </c>
      <c r="N54" s="194" t="str">
        <f t="shared" si="3"/>
        <v/>
      </c>
      <c r="O54" s="194" t="str">
        <f t="shared" si="13"/>
        <v/>
      </c>
      <c r="P54" s="289" t="str">
        <f t="shared" si="4"/>
        <v/>
      </c>
      <c r="Q54" s="320"/>
      <c r="R54" s="310" t="str">
        <f t="shared" si="9"/>
        <v/>
      </c>
      <c r="S54" s="280" t="str">
        <f t="shared" si="10"/>
        <v/>
      </c>
      <c r="T54" s="7" t="str">
        <f t="shared" si="6"/>
        <v/>
      </c>
      <c r="U54" s="7" t="str">
        <f t="shared" si="7"/>
        <v/>
      </c>
      <c r="V54" s="15" t="str">
        <f t="shared" si="8"/>
        <v/>
      </c>
    </row>
    <row r="55" spans="1:22" ht="15.75" hidden="1" x14ac:dyDescent="0.15">
      <c r="A55" s="270">
        <v>41</v>
      </c>
      <c r="B55" s="16">
        <f>VLOOKUP(C55,⑲リスト!$B$1:$C$104,2,FALSE)</f>
        <v>0</v>
      </c>
      <c r="C55" s="198" t="s">
        <v>102</v>
      </c>
      <c r="D55" s="197">
        <v>0</v>
      </c>
      <c r="E55" s="279"/>
      <c r="F55" s="57"/>
      <c r="G55" s="8">
        <v>0</v>
      </c>
      <c r="H55" s="8">
        <v>0</v>
      </c>
      <c r="I55" s="198">
        <v>0</v>
      </c>
      <c r="J55" s="9"/>
      <c r="K55" s="16" t="str">
        <f t="shared" si="11"/>
        <v/>
      </c>
      <c r="L55" s="229" t="str">
        <f>IFERROR(VLOOKUP($K55,⑲リスト!A$2:C$211,2,FALSE),"")</f>
        <v/>
      </c>
      <c r="M55" s="194" t="str">
        <f t="shared" si="12"/>
        <v/>
      </c>
      <c r="N55" s="194" t="str">
        <f t="shared" si="3"/>
        <v/>
      </c>
      <c r="O55" s="194" t="str">
        <f t="shared" si="13"/>
        <v/>
      </c>
      <c r="P55" s="289" t="str">
        <f t="shared" si="4"/>
        <v/>
      </c>
      <c r="Q55" s="320"/>
      <c r="R55" s="310" t="str">
        <f t="shared" si="9"/>
        <v/>
      </c>
      <c r="S55" s="280" t="str">
        <f t="shared" si="10"/>
        <v/>
      </c>
      <c r="T55" s="7" t="str">
        <f t="shared" si="6"/>
        <v/>
      </c>
      <c r="U55" s="7" t="str">
        <f t="shared" si="7"/>
        <v/>
      </c>
      <c r="V55" s="15" t="str">
        <f t="shared" si="8"/>
        <v/>
      </c>
    </row>
    <row r="56" spans="1:22" ht="15.75" hidden="1" x14ac:dyDescent="0.15">
      <c r="A56" s="270">
        <v>42</v>
      </c>
      <c r="B56" s="16">
        <f>VLOOKUP(C56,⑲リスト!$B$1:$C$104,2,FALSE)</f>
        <v>0</v>
      </c>
      <c r="C56" s="198" t="s">
        <v>102</v>
      </c>
      <c r="D56" s="197">
        <v>0</v>
      </c>
      <c r="E56" s="279"/>
      <c r="F56" s="57"/>
      <c r="G56" s="8">
        <v>0</v>
      </c>
      <c r="H56" s="8">
        <v>0</v>
      </c>
      <c r="I56" s="198">
        <v>0</v>
      </c>
      <c r="J56" s="9"/>
      <c r="K56" s="16" t="str">
        <f t="shared" si="11"/>
        <v/>
      </c>
      <c r="L56" s="229" t="str">
        <f>IFERROR(VLOOKUP($K56,⑲リスト!A$2:C$211,2,FALSE),"")</f>
        <v/>
      </c>
      <c r="M56" s="194" t="str">
        <f t="shared" si="12"/>
        <v/>
      </c>
      <c r="N56" s="194" t="str">
        <f t="shared" si="3"/>
        <v/>
      </c>
      <c r="O56" s="194" t="str">
        <f t="shared" si="13"/>
        <v/>
      </c>
      <c r="P56" s="289" t="str">
        <f t="shared" si="4"/>
        <v/>
      </c>
      <c r="Q56" s="320"/>
      <c r="R56" s="310" t="str">
        <f t="shared" si="9"/>
        <v/>
      </c>
      <c r="S56" s="280" t="str">
        <f t="shared" si="10"/>
        <v/>
      </c>
      <c r="T56" s="7" t="str">
        <f t="shared" si="6"/>
        <v/>
      </c>
      <c r="U56" s="7" t="str">
        <f t="shared" si="7"/>
        <v/>
      </c>
      <c r="V56" s="15" t="str">
        <f t="shared" si="8"/>
        <v/>
      </c>
    </row>
    <row r="57" spans="1:22" ht="15.75" hidden="1" x14ac:dyDescent="0.15">
      <c r="A57" s="270">
        <v>43</v>
      </c>
      <c r="B57" s="16">
        <f>VLOOKUP(C57,⑲リスト!$B$1:$C$104,2,FALSE)</f>
        <v>0</v>
      </c>
      <c r="C57" s="198" t="s">
        <v>102</v>
      </c>
      <c r="D57" s="197">
        <v>0</v>
      </c>
      <c r="E57" s="279"/>
      <c r="F57" s="57"/>
      <c r="G57" s="8">
        <v>0</v>
      </c>
      <c r="H57" s="8">
        <v>0</v>
      </c>
      <c r="I57" s="198">
        <v>0</v>
      </c>
      <c r="J57" s="9"/>
      <c r="K57" s="16" t="str">
        <f t="shared" si="11"/>
        <v/>
      </c>
      <c r="L57" s="229" t="str">
        <f>IFERROR(VLOOKUP($K57,⑲リスト!A$2:C$211,2,FALSE),"")</f>
        <v/>
      </c>
      <c r="M57" s="194" t="str">
        <f t="shared" si="12"/>
        <v/>
      </c>
      <c r="N57" s="194" t="str">
        <f t="shared" si="3"/>
        <v/>
      </c>
      <c r="O57" s="194" t="str">
        <f t="shared" si="13"/>
        <v/>
      </c>
      <c r="P57" s="289" t="str">
        <f t="shared" si="4"/>
        <v/>
      </c>
      <c r="Q57" s="320"/>
      <c r="R57" s="310" t="str">
        <f t="shared" si="9"/>
        <v/>
      </c>
      <c r="S57" s="280" t="str">
        <f t="shared" si="10"/>
        <v/>
      </c>
      <c r="T57" s="7" t="str">
        <f t="shared" si="6"/>
        <v/>
      </c>
      <c r="U57" s="7" t="str">
        <f t="shared" si="7"/>
        <v/>
      </c>
      <c r="V57" s="15" t="str">
        <f t="shared" si="8"/>
        <v/>
      </c>
    </row>
    <row r="58" spans="1:22" ht="15.75" hidden="1" x14ac:dyDescent="0.15">
      <c r="A58" s="270">
        <v>44</v>
      </c>
      <c r="B58" s="16">
        <f>VLOOKUP(C58,⑲リスト!$B$1:$C$104,2,FALSE)</f>
        <v>0</v>
      </c>
      <c r="C58" s="198" t="s">
        <v>102</v>
      </c>
      <c r="D58" s="197">
        <v>0</v>
      </c>
      <c r="E58" s="279"/>
      <c r="F58" s="57"/>
      <c r="G58" s="8">
        <v>0</v>
      </c>
      <c r="H58" s="8">
        <v>0</v>
      </c>
      <c r="I58" s="198">
        <v>0</v>
      </c>
      <c r="J58" s="9"/>
      <c r="K58" s="16" t="str">
        <f t="shared" si="11"/>
        <v/>
      </c>
      <c r="L58" s="229" t="str">
        <f>IFERROR(VLOOKUP($K58,⑲リスト!A$2:C$211,2,FALSE),"")</f>
        <v/>
      </c>
      <c r="M58" s="194" t="str">
        <f t="shared" si="12"/>
        <v/>
      </c>
      <c r="N58" s="194" t="str">
        <f t="shared" si="3"/>
        <v/>
      </c>
      <c r="O58" s="194" t="str">
        <f t="shared" si="13"/>
        <v/>
      </c>
      <c r="P58" s="289" t="str">
        <f t="shared" si="4"/>
        <v/>
      </c>
      <c r="Q58" s="320"/>
      <c r="R58" s="310" t="str">
        <f t="shared" si="9"/>
        <v/>
      </c>
      <c r="S58" s="280" t="str">
        <f t="shared" si="10"/>
        <v/>
      </c>
      <c r="T58" s="7" t="str">
        <f t="shared" si="6"/>
        <v/>
      </c>
      <c r="U58" s="7" t="str">
        <f t="shared" si="7"/>
        <v/>
      </c>
      <c r="V58" s="15" t="str">
        <f t="shared" si="8"/>
        <v/>
      </c>
    </row>
    <row r="59" spans="1:22" ht="15.75" hidden="1" x14ac:dyDescent="0.15">
      <c r="A59" s="270">
        <v>45</v>
      </c>
      <c r="B59" s="16">
        <f>VLOOKUP(C59,⑲リスト!$B$1:$C$104,2,FALSE)</f>
        <v>0</v>
      </c>
      <c r="C59" s="198" t="s">
        <v>102</v>
      </c>
      <c r="D59" s="197">
        <v>0</v>
      </c>
      <c r="E59" s="279"/>
      <c r="F59" s="57"/>
      <c r="G59" s="8">
        <v>0</v>
      </c>
      <c r="H59" s="8">
        <v>0</v>
      </c>
      <c r="I59" s="198">
        <v>0</v>
      </c>
      <c r="J59" s="9"/>
      <c r="K59" s="16" t="str">
        <f t="shared" si="11"/>
        <v/>
      </c>
      <c r="L59" s="229" t="str">
        <f>IFERROR(VLOOKUP($K59,⑲リスト!A$2:C$211,2,FALSE),"")</f>
        <v/>
      </c>
      <c r="M59" s="194" t="str">
        <f t="shared" si="12"/>
        <v/>
      </c>
      <c r="N59" s="194" t="str">
        <f t="shared" si="3"/>
        <v/>
      </c>
      <c r="O59" s="194" t="str">
        <f t="shared" si="13"/>
        <v/>
      </c>
      <c r="P59" s="289" t="str">
        <f t="shared" si="4"/>
        <v/>
      </c>
      <c r="Q59" s="320"/>
      <c r="R59" s="310" t="str">
        <f t="shared" si="9"/>
        <v/>
      </c>
      <c r="S59" s="280" t="str">
        <f t="shared" si="10"/>
        <v/>
      </c>
      <c r="T59" s="7" t="str">
        <f t="shared" si="6"/>
        <v/>
      </c>
      <c r="U59" s="7" t="str">
        <f t="shared" si="7"/>
        <v/>
      </c>
      <c r="V59" s="15" t="str">
        <f t="shared" si="8"/>
        <v/>
      </c>
    </row>
    <row r="60" spans="1:22" ht="15.75" hidden="1" x14ac:dyDescent="0.15">
      <c r="A60" s="270">
        <v>46</v>
      </c>
      <c r="B60" s="16">
        <f>VLOOKUP(C60,⑲リスト!$B$1:$C$104,2,FALSE)</f>
        <v>0</v>
      </c>
      <c r="C60" s="198" t="s">
        <v>102</v>
      </c>
      <c r="D60" s="197">
        <v>0</v>
      </c>
      <c r="E60" s="279"/>
      <c r="F60" s="57"/>
      <c r="G60" s="8">
        <v>0</v>
      </c>
      <c r="H60" s="8">
        <v>0</v>
      </c>
      <c r="I60" s="198">
        <v>0</v>
      </c>
      <c r="J60" s="9"/>
      <c r="K60" s="16" t="str">
        <f t="shared" si="11"/>
        <v/>
      </c>
      <c r="L60" s="229" t="str">
        <f>IFERROR(VLOOKUP($K60,⑲リスト!A$2:C$211,2,FALSE),"")</f>
        <v/>
      </c>
      <c r="M60" s="194" t="str">
        <f t="shared" si="12"/>
        <v/>
      </c>
      <c r="N60" s="194" t="str">
        <f t="shared" si="3"/>
        <v/>
      </c>
      <c r="O60" s="194" t="str">
        <f t="shared" si="13"/>
        <v/>
      </c>
      <c r="P60" s="289" t="str">
        <f t="shared" si="4"/>
        <v/>
      </c>
      <c r="Q60" s="320"/>
      <c r="R60" s="310" t="str">
        <f t="shared" si="9"/>
        <v/>
      </c>
      <c r="S60" s="280" t="str">
        <f t="shared" si="10"/>
        <v/>
      </c>
      <c r="T60" s="7" t="str">
        <f t="shared" si="6"/>
        <v/>
      </c>
      <c r="U60" s="7" t="str">
        <f t="shared" si="7"/>
        <v/>
      </c>
      <c r="V60" s="15" t="str">
        <f t="shared" si="8"/>
        <v/>
      </c>
    </row>
    <row r="61" spans="1:22" ht="15.75" hidden="1" x14ac:dyDescent="0.15">
      <c r="A61" s="270">
        <v>47</v>
      </c>
      <c r="B61" s="16">
        <f>VLOOKUP(C61,⑲リスト!$B$1:$C$104,2,FALSE)</f>
        <v>0</v>
      </c>
      <c r="C61" s="198" t="s">
        <v>102</v>
      </c>
      <c r="D61" s="197">
        <v>0</v>
      </c>
      <c r="E61" s="279"/>
      <c r="F61" s="57"/>
      <c r="G61" s="8">
        <v>0</v>
      </c>
      <c r="H61" s="8">
        <v>0</v>
      </c>
      <c r="I61" s="198">
        <v>0</v>
      </c>
      <c r="J61" s="9"/>
      <c r="K61" s="16" t="str">
        <f t="shared" si="11"/>
        <v/>
      </c>
      <c r="L61" s="229" t="str">
        <f>IFERROR(VLOOKUP($K61,⑲リスト!A$2:C$211,2,FALSE),"")</f>
        <v/>
      </c>
      <c r="M61" s="194" t="str">
        <f t="shared" si="12"/>
        <v/>
      </c>
      <c r="N61" s="194" t="str">
        <f t="shared" si="3"/>
        <v/>
      </c>
      <c r="O61" s="194" t="str">
        <f t="shared" si="13"/>
        <v/>
      </c>
      <c r="P61" s="289" t="str">
        <f t="shared" si="4"/>
        <v/>
      </c>
      <c r="Q61" s="320"/>
      <c r="R61" s="310" t="str">
        <f t="shared" si="9"/>
        <v/>
      </c>
      <c r="S61" s="280" t="str">
        <f t="shared" si="10"/>
        <v/>
      </c>
      <c r="T61" s="7" t="str">
        <f t="shared" si="6"/>
        <v/>
      </c>
      <c r="U61" s="7" t="str">
        <f t="shared" si="7"/>
        <v/>
      </c>
      <c r="V61" s="15" t="str">
        <f t="shared" si="8"/>
        <v/>
      </c>
    </row>
    <row r="62" spans="1:22" ht="15.75" hidden="1" x14ac:dyDescent="0.15">
      <c r="A62" s="270">
        <v>48</v>
      </c>
      <c r="B62" s="16">
        <f>VLOOKUP(C62,⑲リスト!$B$1:$C$104,2,FALSE)</f>
        <v>0</v>
      </c>
      <c r="C62" s="198" t="s">
        <v>102</v>
      </c>
      <c r="D62" s="197">
        <v>0</v>
      </c>
      <c r="E62" s="279"/>
      <c r="F62" s="57"/>
      <c r="G62" s="8">
        <v>0</v>
      </c>
      <c r="H62" s="8">
        <v>0</v>
      </c>
      <c r="I62" s="198">
        <v>0</v>
      </c>
      <c r="J62" s="9"/>
      <c r="K62" s="16" t="str">
        <f t="shared" si="11"/>
        <v/>
      </c>
      <c r="L62" s="229" t="str">
        <f>IFERROR(VLOOKUP($K62,⑲リスト!A$2:C$211,2,FALSE),"")</f>
        <v/>
      </c>
      <c r="M62" s="194" t="str">
        <f t="shared" si="12"/>
        <v/>
      </c>
      <c r="N62" s="194" t="str">
        <f t="shared" si="3"/>
        <v/>
      </c>
      <c r="O62" s="194" t="str">
        <f t="shared" si="13"/>
        <v/>
      </c>
      <c r="P62" s="289" t="str">
        <f t="shared" si="4"/>
        <v/>
      </c>
      <c r="Q62" s="320"/>
      <c r="R62" s="310" t="str">
        <f t="shared" si="9"/>
        <v/>
      </c>
      <c r="S62" s="280" t="str">
        <f t="shared" si="10"/>
        <v/>
      </c>
      <c r="T62" s="7" t="str">
        <f t="shared" si="6"/>
        <v/>
      </c>
      <c r="U62" s="7" t="str">
        <f t="shared" si="7"/>
        <v/>
      </c>
      <c r="V62" s="15" t="str">
        <f t="shared" si="8"/>
        <v/>
      </c>
    </row>
    <row r="63" spans="1:22" ht="15.75" hidden="1" x14ac:dyDescent="0.15">
      <c r="A63" s="270">
        <v>49</v>
      </c>
      <c r="B63" s="16">
        <f>VLOOKUP(C63,⑲リスト!$B$1:$C$104,2,FALSE)</f>
        <v>0</v>
      </c>
      <c r="C63" s="198" t="s">
        <v>102</v>
      </c>
      <c r="D63" s="197">
        <v>0</v>
      </c>
      <c r="E63" s="279"/>
      <c r="F63" s="57"/>
      <c r="G63" s="8">
        <v>0</v>
      </c>
      <c r="H63" s="8">
        <v>0</v>
      </c>
      <c r="I63" s="198">
        <v>0</v>
      </c>
      <c r="J63" s="9"/>
      <c r="K63" s="16" t="str">
        <f t="shared" si="11"/>
        <v/>
      </c>
      <c r="L63" s="229" t="str">
        <f>IFERROR(VLOOKUP($K63,⑲リスト!A$2:C$211,2,FALSE),"")</f>
        <v/>
      </c>
      <c r="M63" s="194" t="str">
        <f t="shared" si="12"/>
        <v/>
      </c>
      <c r="N63" s="194" t="str">
        <f t="shared" si="3"/>
        <v/>
      </c>
      <c r="O63" s="194" t="str">
        <f t="shared" si="13"/>
        <v/>
      </c>
      <c r="P63" s="289" t="str">
        <f t="shared" si="4"/>
        <v/>
      </c>
      <c r="Q63" s="320"/>
      <c r="R63" s="310" t="str">
        <f t="shared" si="9"/>
        <v/>
      </c>
      <c r="S63" s="280" t="str">
        <f t="shared" si="10"/>
        <v/>
      </c>
      <c r="T63" s="7" t="str">
        <f t="shared" si="6"/>
        <v/>
      </c>
      <c r="U63" s="7" t="str">
        <f t="shared" si="7"/>
        <v/>
      </c>
      <c r="V63" s="15" t="str">
        <f t="shared" si="8"/>
        <v/>
      </c>
    </row>
    <row r="64" spans="1:22" ht="15.75" hidden="1" x14ac:dyDescent="0.15">
      <c r="A64" s="270">
        <v>50</v>
      </c>
      <c r="B64" s="16">
        <f>VLOOKUP(C64,⑲リスト!$B$1:$C$104,2,FALSE)</f>
        <v>0</v>
      </c>
      <c r="C64" s="198" t="s">
        <v>102</v>
      </c>
      <c r="D64" s="197">
        <v>0</v>
      </c>
      <c r="E64" s="279"/>
      <c r="F64" s="57"/>
      <c r="G64" s="8">
        <v>0</v>
      </c>
      <c r="H64" s="8">
        <v>0</v>
      </c>
      <c r="I64" s="198">
        <v>0</v>
      </c>
      <c r="J64" s="9"/>
      <c r="K64" s="16" t="str">
        <f t="shared" si="11"/>
        <v/>
      </c>
      <c r="L64" s="229" t="str">
        <f>IFERROR(VLOOKUP($K64,⑲リスト!A$2:C$211,2,FALSE),"")</f>
        <v/>
      </c>
      <c r="M64" s="194" t="str">
        <f t="shared" si="12"/>
        <v/>
      </c>
      <c r="N64" s="194" t="str">
        <f t="shared" si="3"/>
        <v/>
      </c>
      <c r="O64" s="194" t="str">
        <f t="shared" si="13"/>
        <v/>
      </c>
      <c r="P64" s="289" t="str">
        <f t="shared" si="4"/>
        <v/>
      </c>
      <c r="Q64" s="320"/>
      <c r="R64" s="310" t="str">
        <f t="shared" si="9"/>
        <v/>
      </c>
      <c r="S64" s="280" t="str">
        <f t="shared" si="10"/>
        <v/>
      </c>
      <c r="T64" s="7" t="str">
        <f t="shared" si="6"/>
        <v/>
      </c>
      <c r="U64" s="7" t="str">
        <f t="shared" si="7"/>
        <v/>
      </c>
      <c r="V64" s="15" t="str">
        <f t="shared" si="8"/>
        <v/>
      </c>
    </row>
    <row r="65" spans="1:22" ht="15.75" hidden="1" x14ac:dyDescent="0.15">
      <c r="A65" s="270">
        <v>51</v>
      </c>
      <c r="B65" s="16">
        <f>VLOOKUP(C65,⑲リスト!$B$1:$C$104,2,FALSE)</f>
        <v>0</v>
      </c>
      <c r="C65" s="198" t="s">
        <v>102</v>
      </c>
      <c r="D65" s="197">
        <v>0</v>
      </c>
      <c r="E65" s="279"/>
      <c r="F65" s="57"/>
      <c r="G65" s="8">
        <v>0</v>
      </c>
      <c r="H65" s="8">
        <v>0</v>
      </c>
      <c r="I65" s="198">
        <v>0</v>
      </c>
      <c r="J65" s="9"/>
      <c r="K65" s="16" t="str">
        <f t="shared" si="11"/>
        <v/>
      </c>
      <c r="L65" s="229" t="str">
        <f>IFERROR(VLOOKUP($K65,⑲リスト!A$2:C$211,2,FALSE),"")</f>
        <v/>
      </c>
      <c r="M65" s="194" t="str">
        <f t="shared" si="12"/>
        <v/>
      </c>
      <c r="N65" s="194" t="str">
        <f t="shared" si="3"/>
        <v/>
      </c>
      <c r="O65" s="194" t="str">
        <f t="shared" si="13"/>
        <v/>
      </c>
      <c r="P65" s="289" t="str">
        <f t="shared" si="4"/>
        <v/>
      </c>
      <c r="Q65" s="320"/>
      <c r="R65" s="310" t="str">
        <f t="shared" si="9"/>
        <v/>
      </c>
      <c r="S65" s="280" t="str">
        <f t="shared" si="10"/>
        <v/>
      </c>
      <c r="T65" s="7" t="str">
        <f t="shared" si="6"/>
        <v/>
      </c>
      <c r="U65" s="7" t="str">
        <f t="shared" si="7"/>
        <v/>
      </c>
      <c r="V65" s="15" t="str">
        <f t="shared" si="8"/>
        <v/>
      </c>
    </row>
    <row r="66" spans="1:22" ht="15.75" hidden="1" x14ac:dyDescent="0.15">
      <c r="A66" s="270">
        <v>52</v>
      </c>
      <c r="B66" s="16">
        <f>VLOOKUP(C66,⑲リスト!$B$1:$C$104,2,FALSE)</f>
        <v>0</v>
      </c>
      <c r="C66" s="198" t="s">
        <v>102</v>
      </c>
      <c r="D66" s="197">
        <v>0</v>
      </c>
      <c r="E66" s="279"/>
      <c r="F66" s="57"/>
      <c r="G66" s="8">
        <v>0</v>
      </c>
      <c r="H66" s="8">
        <v>0</v>
      </c>
      <c r="I66" s="198">
        <v>0</v>
      </c>
      <c r="J66" s="9"/>
      <c r="K66" s="16" t="str">
        <f t="shared" si="11"/>
        <v/>
      </c>
      <c r="L66" s="229" t="str">
        <f>IFERROR(VLOOKUP($K66,⑲リスト!A$2:C$211,2,FALSE),"")</f>
        <v/>
      </c>
      <c r="M66" s="194" t="str">
        <f t="shared" si="12"/>
        <v/>
      </c>
      <c r="N66" s="194" t="str">
        <f t="shared" si="3"/>
        <v/>
      </c>
      <c r="O66" s="194" t="str">
        <f t="shared" si="13"/>
        <v/>
      </c>
      <c r="P66" s="289" t="str">
        <f t="shared" si="4"/>
        <v/>
      </c>
      <c r="Q66" s="320"/>
      <c r="R66" s="310" t="str">
        <f t="shared" si="9"/>
        <v/>
      </c>
      <c r="S66" s="280" t="str">
        <f t="shared" si="10"/>
        <v/>
      </c>
      <c r="T66" s="7" t="str">
        <f t="shared" si="6"/>
        <v/>
      </c>
      <c r="U66" s="7" t="str">
        <f t="shared" si="7"/>
        <v/>
      </c>
      <c r="V66" s="15" t="str">
        <f t="shared" si="8"/>
        <v/>
      </c>
    </row>
    <row r="67" spans="1:22" ht="15.75" hidden="1" x14ac:dyDescent="0.15">
      <c r="A67" s="270">
        <v>53</v>
      </c>
      <c r="B67" s="16">
        <f>VLOOKUP(C67,⑲リスト!$B$1:$C$104,2,FALSE)</f>
        <v>0</v>
      </c>
      <c r="C67" s="198" t="s">
        <v>102</v>
      </c>
      <c r="D67" s="197">
        <v>0</v>
      </c>
      <c r="E67" s="279"/>
      <c r="F67" s="57"/>
      <c r="G67" s="8">
        <v>0</v>
      </c>
      <c r="H67" s="8">
        <v>0</v>
      </c>
      <c r="I67" s="198">
        <v>0</v>
      </c>
      <c r="J67" s="9"/>
      <c r="K67" s="16" t="str">
        <f t="shared" si="11"/>
        <v/>
      </c>
      <c r="L67" s="229" t="str">
        <f>IFERROR(VLOOKUP($K67,⑲リスト!A$2:C$211,2,FALSE),"")</f>
        <v/>
      </c>
      <c r="M67" s="194" t="str">
        <f t="shared" si="12"/>
        <v/>
      </c>
      <c r="N67" s="194" t="str">
        <f t="shared" si="3"/>
        <v/>
      </c>
      <c r="O67" s="194" t="str">
        <f t="shared" si="13"/>
        <v/>
      </c>
      <c r="P67" s="289" t="str">
        <f t="shared" si="4"/>
        <v/>
      </c>
      <c r="Q67" s="320"/>
      <c r="R67" s="310" t="str">
        <f t="shared" si="9"/>
        <v/>
      </c>
      <c r="S67" s="280" t="str">
        <f t="shared" si="10"/>
        <v/>
      </c>
      <c r="T67" s="7" t="str">
        <f t="shared" si="6"/>
        <v/>
      </c>
      <c r="U67" s="7" t="str">
        <f t="shared" si="7"/>
        <v/>
      </c>
      <c r="V67" s="15" t="str">
        <f t="shared" si="8"/>
        <v/>
      </c>
    </row>
    <row r="68" spans="1:22" ht="15.75" hidden="1" x14ac:dyDescent="0.15">
      <c r="A68" s="270">
        <v>54</v>
      </c>
      <c r="B68" s="16">
        <f>VLOOKUP(C68,⑲リスト!$B$1:$C$104,2,FALSE)</f>
        <v>0</v>
      </c>
      <c r="C68" s="198" t="s">
        <v>102</v>
      </c>
      <c r="D68" s="197">
        <v>0</v>
      </c>
      <c r="E68" s="279"/>
      <c r="F68" s="57"/>
      <c r="G68" s="8">
        <v>0</v>
      </c>
      <c r="H68" s="8">
        <v>0</v>
      </c>
      <c r="I68" s="198">
        <v>0</v>
      </c>
      <c r="J68" s="9"/>
      <c r="K68" s="16" t="str">
        <f t="shared" si="11"/>
        <v/>
      </c>
      <c r="L68" s="229" t="str">
        <f>IFERROR(VLOOKUP($K68,⑲リスト!A$2:C$211,2,FALSE),"")</f>
        <v/>
      </c>
      <c r="M68" s="194" t="str">
        <f t="shared" si="12"/>
        <v/>
      </c>
      <c r="N68" s="194" t="str">
        <f t="shared" si="3"/>
        <v/>
      </c>
      <c r="O68" s="194" t="str">
        <f t="shared" si="13"/>
        <v/>
      </c>
      <c r="P68" s="289" t="str">
        <f t="shared" si="4"/>
        <v/>
      </c>
      <c r="Q68" s="320"/>
      <c r="R68" s="310" t="str">
        <f t="shared" si="9"/>
        <v/>
      </c>
      <c r="S68" s="280" t="str">
        <f t="shared" si="10"/>
        <v/>
      </c>
      <c r="T68" s="7" t="str">
        <f t="shared" si="6"/>
        <v/>
      </c>
      <c r="U68" s="7" t="str">
        <f t="shared" si="7"/>
        <v/>
      </c>
      <c r="V68" s="15" t="str">
        <f t="shared" si="8"/>
        <v/>
      </c>
    </row>
    <row r="69" spans="1:22" ht="15.75" hidden="1" x14ac:dyDescent="0.15">
      <c r="A69" s="270">
        <v>55</v>
      </c>
      <c r="B69" s="16">
        <f>VLOOKUP(C69,⑲リスト!$B$1:$C$104,2,FALSE)</f>
        <v>0</v>
      </c>
      <c r="C69" s="198" t="s">
        <v>102</v>
      </c>
      <c r="D69" s="197">
        <v>0</v>
      </c>
      <c r="E69" s="279"/>
      <c r="F69" s="57"/>
      <c r="G69" s="8">
        <v>0</v>
      </c>
      <c r="H69" s="8">
        <v>0</v>
      </c>
      <c r="I69" s="198">
        <v>0</v>
      </c>
      <c r="J69" s="9"/>
      <c r="K69" s="16" t="str">
        <f t="shared" si="11"/>
        <v/>
      </c>
      <c r="L69" s="229" t="str">
        <f>IFERROR(VLOOKUP($K69,⑲リスト!A$2:C$211,2,FALSE),"")</f>
        <v/>
      </c>
      <c r="M69" s="194" t="str">
        <f t="shared" si="12"/>
        <v/>
      </c>
      <c r="N69" s="194" t="str">
        <f t="shared" si="3"/>
        <v/>
      </c>
      <c r="O69" s="194" t="str">
        <f t="shared" si="13"/>
        <v/>
      </c>
      <c r="P69" s="289" t="str">
        <f t="shared" si="4"/>
        <v/>
      </c>
      <c r="Q69" s="320"/>
      <c r="R69" s="310" t="str">
        <f t="shared" si="9"/>
        <v/>
      </c>
      <c r="S69" s="280" t="str">
        <f t="shared" si="10"/>
        <v/>
      </c>
      <c r="T69" s="7" t="str">
        <f t="shared" si="6"/>
        <v/>
      </c>
      <c r="U69" s="7" t="str">
        <f t="shared" si="7"/>
        <v/>
      </c>
      <c r="V69" s="15" t="str">
        <f t="shared" si="8"/>
        <v/>
      </c>
    </row>
    <row r="70" spans="1:22" ht="15.75" hidden="1" x14ac:dyDescent="0.15">
      <c r="A70" s="270">
        <v>56</v>
      </c>
      <c r="B70" s="16">
        <f>VLOOKUP(C70,⑲リスト!$B$1:$C$104,2,FALSE)</f>
        <v>0</v>
      </c>
      <c r="C70" s="198" t="s">
        <v>102</v>
      </c>
      <c r="D70" s="197">
        <v>0</v>
      </c>
      <c r="E70" s="279"/>
      <c r="F70" s="57"/>
      <c r="G70" s="8">
        <v>0</v>
      </c>
      <c r="H70" s="8">
        <v>0</v>
      </c>
      <c r="I70" s="198">
        <v>0</v>
      </c>
      <c r="J70" s="9"/>
      <c r="K70" s="16" t="str">
        <f t="shared" si="11"/>
        <v/>
      </c>
      <c r="L70" s="229" t="str">
        <f>IFERROR(VLOOKUP($K70,⑲リスト!A$2:C$211,2,FALSE),"")</f>
        <v/>
      </c>
      <c r="M70" s="194" t="str">
        <f t="shared" si="12"/>
        <v/>
      </c>
      <c r="N70" s="194" t="str">
        <f t="shared" si="3"/>
        <v/>
      </c>
      <c r="O70" s="194" t="str">
        <f t="shared" si="13"/>
        <v/>
      </c>
      <c r="P70" s="289" t="str">
        <f t="shared" si="4"/>
        <v/>
      </c>
      <c r="Q70" s="320"/>
      <c r="R70" s="310" t="str">
        <f t="shared" si="9"/>
        <v/>
      </c>
      <c r="S70" s="280" t="str">
        <f t="shared" si="10"/>
        <v/>
      </c>
      <c r="T70" s="7" t="str">
        <f t="shared" si="6"/>
        <v/>
      </c>
      <c r="U70" s="7" t="str">
        <f t="shared" si="7"/>
        <v/>
      </c>
      <c r="V70" s="15" t="str">
        <f t="shared" si="8"/>
        <v/>
      </c>
    </row>
    <row r="71" spans="1:22" ht="15.75" hidden="1" x14ac:dyDescent="0.15">
      <c r="A71" s="270">
        <v>57</v>
      </c>
      <c r="B71" s="16">
        <f>VLOOKUP(C71,⑲リスト!$B$1:$C$104,2,FALSE)</f>
        <v>0</v>
      </c>
      <c r="C71" s="198" t="s">
        <v>102</v>
      </c>
      <c r="D71" s="197">
        <v>0</v>
      </c>
      <c r="E71" s="279"/>
      <c r="F71" s="57"/>
      <c r="G71" s="8">
        <v>0</v>
      </c>
      <c r="H71" s="8">
        <v>0</v>
      </c>
      <c r="I71" s="198">
        <v>0</v>
      </c>
      <c r="J71" s="9"/>
      <c r="K71" s="16" t="str">
        <f t="shared" si="11"/>
        <v/>
      </c>
      <c r="L71" s="229" t="str">
        <f>IFERROR(VLOOKUP($K71,⑲リスト!A$2:C$211,2,FALSE),"")</f>
        <v/>
      </c>
      <c r="M71" s="194" t="str">
        <f t="shared" si="12"/>
        <v/>
      </c>
      <c r="N71" s="194" t="str">
        <f t="shared" si="3"/>
        <v/>
      </c>
      <c r="O71" s="194" t="str">
        <f t="shared" si="13"/>
        <v/>
      </c>
      <c r="P71" s="289" t="str">
        <f t="shared" si="4"/>
        <v/>
      </c>
      <c r="Q71" s="320"/>
      <c r="R71" s="310" t="str">
        <f t="shared" si="9"/>
        <v/>
      </c>
      <c r="S71" s="280" t="str">
        <f t="shared" si="10"/>
        <v/>
      </c>
      <c r="T71" s="7" t="str">
        <f t="shared" si="6"/>
        <v/>
      </c>
      <c r="U71" s="7" t="str">
        <f t="shared" si="7"/>
        <v/>
      </c>
      <c r="V71" s="15" t="str">
        <f t="shared" si="8"/>
        <v/>
      </c>
    </row>
    <row r="72" spans="1:22" ht="15.75" hidden="1" x14ac:dyDescent="0.15">
      <c r="A72" s="270">
        <v>58</v>
      </c>
      <c r="B72" s="16">
        <f>VLOOKUP(C72,⑲リスト!$B$1:$C$104,2,FALSE)</f>
        <v>0</v>
      </c>
      <c r="C72" s="198" t="s">
        <v>102</v>
      </c>
      <c r="D72" s="197">
        <v>0</v>
      </c>
      <c r="E72" s="279"/>
      <c r="F72" s="57"/>
      <c r="G72" s="8">
        <v>0</v>
      </c>
      <c r="H72" s="8">
        <v>0</v>
      </c>
      <c r="I72" s="198">
        <v>0</v>
      </c>
      <c r="J72" s="9"/>
      <c r="K72" s="16" t="str">
        <f t="shared" si="11"/>
        <v/>
      </c>
      <c r="L72" s="229" t="str">
        <f>IFERROR(VLOOKUP($K72,⑲リスト!A$2:C$211,2,FALSE),"")</f>
        <v/>
      </c>
      <c r="M72" s="194" t="str">
        <f t="shared" si="12"/>
        <v/>
      </c>
      <c r="N72" s="194" t="str">
        <f t="shared" si="3"/>
        <v/>
      </c>
      <c r="O72" s="194" t="str">
        <f t="shared" si="13"/>
        <v/>
      </c>
      <c r="P72" s="289" t="str">
        <f t="shared" si="4"/>
        <v/>
      </c>
      <c r="Q72" s="320"/>
      <c r="R72" s="310" t="str">
        <f t="shared" si="9"/>
        <v/>
      </c>
      <c r="S72" s="280" t="str">
        <f t="shared" si="10"/>
        <v/>
      </c>
      <c r="T72" s="7" t="str">
        <f t="shared" si="6"/>
        <v/>
      </c>
      <c r="U72" s="7" t="str">
        <f t="shared" si="7"/>
        <v/>
      </c>
      <c r="V72" s="15" t="str">
        <f t="shared" si="8"/>
        <v/>
      </c>
    </row>
    <row r="73" spans="1:22" s="9" customFormat="1" ht="15.75" hidden="1" x14ac:dyDescent="0.15">
      <c r="A73" s="270">
        <v>59</v>
      </c>
      <c r="B73" s="16">
        <f>VLOOKUP(C73,⑲リスト!$B$1:$C$104,2,FALSE)</f>
        <v>0</v>
      </c>
      <c r="C73" s="198" t="s">
        <v>102</v>
      </c>
      <c r="D73" s="197">
        <v>0</v>
      </c>
      <c r="E73" s="279"/>
      <c r="F73" s="57"/>
      <c r="G73" s="8">
        <v>0</v>
      </c>
      <c r="H73" s="8">
        <v>0</v>
      </c>
      <c r="I73" s="198">
        <v>0</v>
      </c>
      <c r="K73" s="16" t="str">
        <f t="shared" si="11"/>
        <v/>
      </c>
      <c r="L73" s="229" t="str">
        <f>IFERROR(VLOOKUP($K73,⑲リスト!A$2:C$211,2,FALSE),"")</f>
        <v/>
      </c>
      <c r="M73" s="194" t="str">
        <f t="shared" si="12"/>
        <v/>
      </c>
      <c r="N73" s="194" t="str">
        <f t="shared" si="3"/>
        <v/>
      </c>
      <c r="O73" s="194" t="str">
        <f t="shared" si="13"/>
        <v/>
      </c>
      <c r="P73" s="289" t="str">
        <f t="shared" si="4"/>
        <v/>
      </c>
      <c r="Q73" s="320"/>
      <c r="R73" s="310" t="str">
        <f t="shared" si="9"/>
        <v/>
      </c>
      <c r="S73" s="280" t="str">
        <f t="shared" si="10"/>
        <v/>
      </c>
      <c r="T73" s="7" t="str">
        <f t="shared" si="6"/>
        <v/>
      </c>
      <c r="U73" s="7" t="str">
        <f t="shared" si="7"/>
        <v/>
      </c>
      <c r="V73" s="15" t="str">
        <f t="shared" si="8"/>
        <v/>
      </c>
    </row>
    <row r="74" spans="1:22" s="9" customFormat="1" ht="15.75" hidden="1" x14ac:dyDescent="0.15">
      <c r="A74" s="270">
        <v>60</v>
      </c>
      <c r="B74" s="16">
        <f>VLOOKUP(C74,⑲リスト!$B$1:$C$104,2,FALSE)</f>
        <v>0</v>
      </c>
      <c r="C74" s="198" t="s">
        <v>102</v>
      </c>
      <c r="D74" s="197">
        <v>0</v>
      </c>
      <c r="E74" s="279"/>
      <c r="F74" s="57"/>
      <c r="G74" s="8">
        <v>0</v>
      </c>
      <c r="H74" s="8">
        <v>0</v>
      </c>
      <c r="I74" s="198">
        <v>0</v>
      </c>
      <c r="K74" s="16" t="str">
        <f t="shared" si="11"/>
        <v/>
      </c>
      <c r="L74" s="229" t="str">
        <f>IFERROR(VLOOKUP($K74,⑲リスト!A$2:C$211,2,FALSE),"")</f>
        <v/>
      </c>
      <c r="M74" s="194" t="str">
        <f t="shared" si="12"/>
        <v/>
      </c>
      <c r="N74" s="194" t="str">
        <f t="shared" si="3"/>
        <v/>
      </c>
      <c r="O74" s="194" t="str">
        <f t="shared" si="13"/>
        <v/>
      </c>
      <c r="P74" s="289" t="str">
        <f t="shared" si="4"/>
        <v/>
      </c>
      <c r="Q74" s="320"/>
      <c r="R74" s="310" t="str">
        <f t="shared" si="9"/>
        <v/>
      </c>
      <c r="S74" s="280" t="str">
        <f t="shared" si="10"/>
        <v/>
      </c>
      <c r="T74" s="7" t="str">
        <f t="shared" si="6"/>
        <v/>
      </c>
      <c r="U74" s="7" t="str">
        <f t="shared" si="7"/>
        <v/>
      </c>
      <c r="V74" s="15" t="str">
        <f t="shared" si="8"/>
        <v/>
      </c>
    </row>
    <row r="75" spans="1:22" s="9" customFormat="1" ht="15.75" hidden="1" x14ac:dyDescent="0.15">
      <c r="A75" s="270">
        <v>61</v>
      </c>
      <c r="B75" s="16">
        <f>VLOOKUP(C75,⑲リスト!$B$1:$C$104,2,FALSE)</f>
        <v>0</v>
      </c>
      <c r="C75" s="198" t="s">
        <v>102</v>
      </c>
      <c r="D75" s="197">
        <v>0</v>
      </c>
      <c r="E75" s="279"/>
      <c r="F75" s="57"/>
      <c r="G75" s="8">
        <v>0</v>
      </c>
      <c r="H75" s="8">
        <v>0</v>
      </c>
      <c r="I75" s="198">
        <v>0</v>
      </c>
      <c r="K75" s="16" t="str">
        <f t="shared" si="11"/>
        <v/>
      </c>
      <c r="L75" s="229" t="str">
        <f>IFERROR(VLOOKUP($K75,⑲リスト!A$2:C$211,2,FALSE),"")</f>
        <v/>
      </c>
      <c r="M75" s="194" t="str">
        <f t="shared" si="12"/>
        <v/>
      </c>
      <c r="N75" s="194" t="str">
        <f t="shared" si="3"/>
        <v/>
      </c>
      <c r="O75" s="194" t="str">
        <f t="shared" si="13"/>
        <v/>
      </c>
      <c r="P75" s="289" t="str">
        <f t="shared" si="4"/>
        <v/>
      </c>
      <c r="Q75" s="320"/>
      <c r="R75" s="310" t="str">
        <f t="shared" si="9"/>
        <v/>
      </c>
      <c r="S75" s="280" t="str">
        <f t="shared" si="10"/>
        <v/>
      </c>
      <c r="T75" s="7" t="str">
        <f t="shared" si="6"/>
        <v/>
      </c>
      <c r="U75" s="7" t="str">
        <f t="shared" si="7"/>
        <v/>
      </c>
      <c r="V75" s="15" t="str">
        <f t="shared" si="8"/>
        <v/>
      </c>
    </row>
    <row r="76" spans="1:22" s="9" customFormat="1" ht="15.75" hidden="1" x14ac:dyDescent="0.15">
      <c r="A76" s="270">
        <v>62</v>
      </c>
      <c r="B76" s="16">
        <f>VLOOKUP(C76,⑲リスト!$B$1:$C$104,2,FALSE)</f>
        <v>0</v>
      </c>
      <c r="C76" s="198" t="s">
        <v>102</v>
      </c>
      <c r="D76" s="197">
        <v>0</v>
      </c>
      <c r="E76" s="279"/>
      <c r="F76" s="57"/>
      <c r="G76" s="8">
        <v>0</v>
      </c>
      <c r="H76" s="8">
        <v>0</v>
      </c>
      <c r="I76" s="198">
        <v>0</v>
      </c>
      <c r="K76" s="16" t="str">
        <f t="shared" si="11"/>
        <v/>
      </c>
      <c r="L76" s="229" t="str">
        <f>IFERROR(VLOOKUP($K76,⑲リスト!A$2:C$211,2,FALSE),"")</f>
        <v/>
      </c>
      <c r="M76" s="194" t="str">
        <f t="shared" si="12"/>
        <v/>
      </c>
      <c r="N76" s="194" t="str">
        <f t="shared" si="3"/>
        <v/>
      </c>
      <c r="O76" s="194" t="str">
        <f t="shared" si="13"/>
        <v/>
      </c>
      <c r="P76" s="289" t="str">
        <f t="shared" si="4"/>
        <v/>
      </c>
      <c r="Q76" s="320"/>
      <c r="R76" s="310" t="str">
        <f t="shared" si="9"/>
        <v/>
      </c>
      <c r="S76" s="280" t="str">
        <f t="shared" si="10"/>
        <v/>
      </c>
      <c r="T76" s="7" t="str">
        <f t="shared" si="6"/>
        <v/>
      </c>
      <c r="U76" s="7" t="str">
        <f t="shared" si="7"/>
        <v/>
      </c>
      <c r="V76" s="15" t="str">
        <f t="shared" si="8"/>
        <v/>
      </c>
    </row>
    <row r="77" spans="1:22" s="9" customFormat="1" ht="15.75" hidden="1" x14ac:dyDescent="0.15">
      <c r="A77" s="270">
        <v>63</v>
      </c>
      <c r="B77" s="16">
        <f>VLOOKUP(C77,⑲リスト!$B$1:$C$104,2,FALSE)</f>
        <v>0</v>
      </c>
      <c r="C77" s="198" t="s">
        <v>102</v>
      </c>
      <c r="D77" s="197">
        <v>0</v>
      </c>
      <c r="E77" s="279"/>
      <c r="F77" s="57"/>
      <c r="G77" s="8">
        <v>0</v>
      </c>
      <c r="H77" s="8">
        <v>0</v>
      </c>
      <c r="I77" s="198">
        <v>0</v>
      </c>
      <c r="K77" s="16" t="str">
        <f t="shared" si="11"/>
        <v/>
      </c>
      <c r="L77" s="229" t="str">
        <f>IFERROR(VLOOKUP($K77,⑲リスト!A$2:C$211,2,FALSE),"")</f>
        <v/>
      </c>
      <c r="M77" s="194" t="str">
        <f t="shared" si="12"/>
        <v/>
      </c>
      <c r="N77" s="194" t="str">
        <f t="shared" si="3"/>
        <v/>
      </c>
      <c r="O77" s="194" t="str">
        <f t="shared" si="13"/>
        <v/>
      </c>
      <c r="P77" s="289" t="str">
        <f t="shared" si="4"/>
        <v/>
      </c>
      <c r="Q77" s="320"/>
      <c r="R77" s="310" t="str">
        <f t="shared" si="9"/>
        <v/>
      </c>
      <c r="S77" s="280" t="str">
        <f t="shared" si="10"/>
        <v/>
      </c>
      <c r="T77" s="7" t="str">
        <f t="shared" si="6"/>
        <v/>
      </c>
      <c r="U77" s="7" t="str">
        <f t="shared" si="7"/>
        <v/>
      </c>
      <c r="V77" s="15" t="str">
        <f t="shared" si="8"/>
        <v/>
      </c>
    </row>
    <row r="78" spans="1:22" s="9" customFormat="1" ht="15.75" hidden="1" x14ac:dyDescent="0.15">
      <c r="A78" s="270">
        <v>64</v>
      </c>
      <c r="B78" s="16">
        <f>VLOOKUP(C78,⑲リスト!$B$1:$C$104,2,FALSE)</f>
        <v>0</v>
      </c>
      <c r="C78" s="198" t="s">
        <v>102</v>
      </c>
      <c r="D78" s="197">
        <v>0</v>
      </c>
      <c r="E78" s="279"/>
      <c r="F78" s="57"/>
      <c r="G78" s="8">
        <v>0</v>
      </c>
      <c r="H78" s="8">
        <v>0</v>
      </c>
      <c r="I78" s="198">
        <v>0</v>
      </c>
      <c r="K78" s="16" t="str">
        <f t="shared" ref="K78:K112" si="14">IF(ISERR(SMALL(IF(FREQUENCY($B$15:$B$113,$B$15:$B$113),$B$15:$B$113),$A79)),"", SMALL(IF(FREQUENCY($B$15:$B$113,$B$15:$B$113),$B$15:$B$113),$A79))</f>
        <v/>
      </c>
      <c r="L78" s="229" t="str">
        <f>IFERROR(VLOOKUP($K78,⑲リスト!A$2:C$211,2,FALSE),"")</f>
        <v/>
      </c>
      <c r="M78" s="194" t="str">
        <f t="shared" si="12"/>
        <v/>
      </c>
      <c r="N78" s="194" t="str">
        <f t="shared" si="3"/>
        <v/>
      </c>
      <c r="O78" s="194" t="str">
        <f t="shared" si="13"/>
        <v/>
      </c>
      <c r="P78" s="289" t="str">
        <f t="shared" si="4"/>
        <v/>
      </c>
      <c r="Q78" s="320"/>
      <c r="R78" s="310" t="str">
        <f t="shared" si="9"/>
        <v/>
      </c>
      <c r="S78" s="280" t="str">
        <f t="shared" si="10"/>
        <v/>
      </c>
      <c r="T78" s="7" t="str">
        <f t="shared" si="6"/>
        <v/>
      </c>
      <c r="U78" s="7" t="str">
        <f t="shared" si="7"/>
        <v/>
      </c>
      <c r="V78" s="15" t="str">
        <f t="shared" si="8"/>
        <v/>
      </c>
    </row>
    <row r="79" spans="1:22" s="9" customFormat="1" ht="15.75" hidden="1" x14ac:dyDescent="0.15">
      <c r="A79" s="270">
        <v>65</v>
      </c>
      <c r="B79" s="16">
        <f>VLOOKUP(C79,⑲リスト!$B$1:$C$104,2,FALSE)</f>
        <v>0</v>
      </c>
      <c r="C79" s="198" t="s">
        <v>102</v>
      </c>
      <c r="D79" s="197">
        <v>0</v>
      </c>
      <c r="E79" s="279"/>
      <c r="F79" s="57"/>
      <c r="G79" s="8">
        <v>0</v>
      </c>
      <c r="H79" s="8">
        <v>0</v>
      </c>
      <c r="I79" s="198">
        <v>0</v>
      </c>
      <c r="K79" s="16" t="str">
        <f t="shared" si="14"/>
        <v/>
      </c>
      <c r="L79" s="229" t="str">
        <f>IFERROR(VLOOKUP($K79,⑲リスト!A$2:C$211,2,FALSE),"")</f>
        <v/>
      </c>
      <c r="M79" s="194" t="str">
        <f t="shared" ref="M79:M112" si="15">IF(SUMIF($B$15:$B$113,$K79,$G$15:$G$113)&gt;0,SUMIF($B$15:$B$113,$K79,$G$15:$G$113),"")</f>
        <v/>
      </c>
      <c r="N79" s="194" t="str">
        <f t="shared" si="3"/>
        <v/>
      </c>
      <c r="O79" s="194" t="str">
        <f t="shared" ref="O79:O112" si="16">IF(SUMIF($B$15:$B$113,$K79,$I$15:$I$113)&gt;0,SUMIF($B$15:$B$113,$K79,$I$15:$I$113),"")</f>
        <v/>
      </c>
      <c r="P79" s="289" t="str">
        <f t="shared" si="4"/>
        <v/>
      </c>
      <c r="Q79" s="320"/>
      <c r="R79" s="310" t="str">
        <f t="shared" si="9"/>
        <v/>
      </c>
      <c r="S79" s="280" t="str">
        <f t="shared" si="10"/>
        <v/>
      </c>
      <c r="T79" s="7" t="str">
        <f t="shared" si="6"/>
        <v/>
      </c>
      <c r="U79" s="7" t="str">
        <f t="shared" si="7"/>
        <v/>
      </c>
      <c r="V79" s="15" t="str">
        <f t="shared" si="8"/>
        <v/>
      </c>
    </row>
    <row r="80" spans="1:22" s="9" customFormat="1" ht="15.75" hidden="1" x14ac:dyDescent="0.15">
      <c r="A80" s="270">
        <v>66</v>
      </c>
      <c r="B80" s="16">
        <f>VLOOKUP(C80,⑲リスト!$B$1:$C$104,2,FALSE)</f>
        <v>0</v>
      </c>
      <c r="C80" s="198" t="s">
        <v>102</v>
      </c>
      <c r="D80" s="197">
        <v>0</v>
      </c>
      <c r="E80" s="279"/>
      <c r="F80" s="57"/>
      <c r="G80" s="8">
        <v>0</v>
      </c>
      <c r="H80" s="8">
        <v>0</v>
      </c>
      <c r="I80" s="198">
        <v>0</v>
      </c>
      <c r="K80" s="16" t="str">
        <f t="shared" si="14"/>
        <v/>
      </c>
      <c r="L80" s="229" t="str">
        <f>IFERROR(VLOOKUP($K80,⑲リスト!A$2:C$211,2,FALSE),"")</f>
        <v/>
      </c>
      <c r="M80" s="194" t="str">
        <f t="shared" si="15"/>
        <v/>
      </c>
      <c r="N80" s="194" t="str">
        <f t="shared" ref="N80:N114" si="17">IF(SUMIF($B$15:$B$113,$K80,$H$15:$H$113)&gt;0,SUMIF($B$15:$B$113,$K80,$H$15:$H$113),"")</f>
        <v/>
      </c>
      <c r="O80" s="194" t="str">
        <f t="shared" si="16"/>
        <v/>
      </c>
      <c r="P80" s="289" t="str">
        <f t="shared" ref="P80:P114" si="18">IF(AND(K80&gt;0,K80&lt;100),1,"")</f>
        <v/>
      </c>
      <c r="Q80" s="320"/>
      <c r="R80" s="310" t="str">
        <f t="shared" si="9"/>
        <v/>
      </c>
      <c r="S80" s="280" t="str">
        <f t="shared" si="10"/>
        <v/>
      </c>
      <c r="T80" s="7" t="str">
        <f t="shared" ref="T80:T114" si="19">IF(SUMIF($D$15:$D$114,$R80,$G$15:$G$114)&gt;0,SUMIF($D$15:$D$114,$R80,$G$15:$G$114),"")</f>
        <v/>
      </c>
      <c r="U80" s="7" t="str">
        <f t="shared" ref="U80:U114" si="20">IF(SUMIF($D$15:$D$114,$R80,$H$15:$H$114)&gt;0,SUMIF($D$15:$D$114,$R80,$H$15:$H$114),"")</f>
        <v/>
      </c>
      <c r="V80" s="15" t="str">
        <f t="shared" ref="V80:V114" si="21">IF(SUMIF($D$15:$D$114,$R80,$I$15:$I$114)&gt;0,SUMIF($D$15:$D$114,$R80,$I$15:$I$114),"")</f>
        <v/>
      </c>
    </row>
    <row r="81" spans="1:22" s="9" customFormat="1" ht="15.75" hidden="1" x14ac:dyDescent="0.15">
      <c r="A81" s="270">
        <v>67</v>
      </c>
      <c r="B81" s="16">
        <f>VLOOKUP(C81,⑲リスト!$B$1:$C$104,2,FALSE)</f>
        <v>0</v>
      </c>
      <c r="C81" s="198" t="s">
        <v>102</v>
      </c>
      <c r="D81" s="197">
        <v>0</v>
      </c>
      <c r="E81" s="279"/>
      <c r="F81" s="57"/>
      <c r="G81" s="8">
        <v>0</v>
      </c>
      <c r="H81" s="8">
        <v>0</v>
      </c>
      <c r="I81" s="198">
        <v>0</v>
      </c>
      <c r="K81" s="16" t="str">
        <f t="shared" si="14"/>
        <v/>
      </c>
      <c r="L81" s="229" t="str">
        <f>IFERROR(VLOOKUP($K81,⑲リスト!A$2:C$211,2,FALSE),"")</f>
        <v/>
      </c>
      <c r="M81" s="194" t="str">
        <f t="shared" si="15"/>
        <v/>
      </c>
      <c r="N81" s="194" t="str">
        <f t="shared" si="17"/>
        <v/>
      </c>
      <c r="O81" s="194" t="str">
        <f t="shared" si="16"/>
        <v/>
      </c>
      <c r="P81" s="289" t="str">
        <f t="shared" si="18"/>
        <v/>
      </c>
      <c r="Q81" s="320"/>
      <c r="R81" s="310" t="str">
        <f t="shared" ref="R81:R114" si="22">IF(ISERR(SMALL(IF(FREQUENCY($D$15:$D$114,$D$15:$D$114),$D$15:$D$114),$A82)),"", SMALL(IF(FREQUENCY($D$15:$D$114,$D$15:$D$114),$D$15:$D$114),$A82))</f>
        <v/>
      </c>
      <c r="S81" s="280" t="str">
        <f t="shared" ref="S81:S114" si="23">IFERROR(VLOOKUP(R81,D81:E180,2,FALSE),"")</f>
        <v/>
      </c>
      <c r="T81" s="7" t="str">
        <f t="shared" si="19"/>
        <v/>
      </c>
      <c r="U81" s="7" t="str">
        <f t="shared" si="20"/>
        <v/>
      </c>
      <c r="V81" s="15" t="str">
        <f t="shared" si="21"/>
        <v/>
      </c>
    </row>
    <row r="82" spans="1:22" s="9" customFormat="1" ht="15.75" hidden="1" x14ac:dyDescent="0.15">
      <c r="A82" s="270">
        <v>68</v>
      </c>
      <c r="B82" s="16">
        <f>VLOOKUP(C82,⑲リスト!$B$1:$C$104,2,FALSE)</f>
        <v>0</v>
      </c>
      <c r="C82" s="198" t="s">
        <v>102</v>
      </c>
      <c r="D82" s="197">
        <v>0</v>
      </c>
      <c r="E82" s="279"/>
      <c r="F82" s="57"/>
      <c r="G82" s="8">
        <v>0</v>
      </c>
      <c r="H82" s="8">
        <v>0</v>
      </c>
      <c r="I82" s="198">
        <v>0</v>
      </c>
      <c r="K82" s="16" t="str">
        <f t="shared" si="14"/>
        <v/>
      </c>
      <c r="L82" s="229" t="str">
        <f>IFERROR(VLOOKUP($K82,⑲リスト!A$2:C$211,2,FALSE),"")</f>
        <v/>
      </c>
      <c r="M82" s="194" t="str">
        <f t="shared" si="15"/>
        <v/>
      </c>
      <c r="N82" s="194" t="str">
        <f t="shared" si="17"/>
        <v/>
      </c>
      <c r="O82" s="194" t="str">
        <f t="shared" si="16"/>
        <v/>
      </c>
      <c r="P82" s="289" t="str">
        <f t="shared" si="18"/>
        <v/>
      </c>
      <c r="Q82" s="320"/>
      <c r="R82" s="310" t="str">
        <f t="shared" si="22"/>
        <v/>
      </c>
      <c r="S82" s="280" t="str">
        <f t="shared" si="23"/>
        <v/>
      </c>
      <c r="T82" s="7" t="str">
        <f t="shared" si="19"/>
        <v/>
      </c>
      <c r="U82" s="7" t="str">
        <f t="shared" si="20"/>
        <v/>
      </c>
      <c r="V82" s="15" t="str">
        <f t="shared" si="21"/>
        <v/>
      </c>
    </row>
    <row r="83" spans="1:22" s="9" customFormat="1" ht="15.75" hidden="1" x14ac:dyDescent="0.15">
      <c r="A83" s="270">
        <v>69</v>
      </c>
      <c r="B83" s="16">
        <f>VLOOKUP(C83,⑲リスト!$B$1:$C$104,2,FALSE)</f>
        <v>0</v>
      </c>
      <c r="C83" s="198" t="s">
        <v>102</v>
      </c>
      <c r="D83" s="197">
        <v>0</v>
      </c>
      <c r="E83" s="279"/>
      <c r="F83" s="57"/>
      <c r="G83" s="8">
        <v>0</v>
      </c>
      <c r="H83" s="8">
        <v>0</v>
      </c>
      <c r="I83" s="198">
        <v>0</v>
      </c>
      <c r="K83" s="16" t="str">
        <f t="shared" si="14"/>
        <v/>
      </c>
      <c r="L83" s="229" t="str">
        <f>IFERROR(VLOOKUP($K83,⑲リスト!A$2:C$211,2,FALSE),"")</f>
        <v/>
      </c>
      <c r="M83" s="194" t="str">
        <f t="shared" si="15"/>
        <v/>
      </c>
      <c r="N83" s="194" t="str">
        <f t="shared" si="17"/>
        <v/>
      </c>
      <c r="O83" s="194" t="str">
        <f t="shared" si="16"/>
        <v/>
      </c>
      <c r="P83" s="289" t="str">
        <f t="shared" si="18"/>
        <v/>
      </c>
      <c r="Q83" s="320"/>
      <c r="R83" s="310" t="str">
        <f t="shared" si="22"/>
        <v/>
      </c>
      <c r="S83" s="280" t="str">
        <f t="shared" si="23"/>
        <v/>
      </c>
      <c r="T83" s="7" t="str">
        <f t="shared" si="19"/>
        <v/>
      </c>
      <c r="U83" s="7" t="str">
        <f t="shared" si="20"/>
        <v/>
      </c>
      <c r="V83" s="15" t="str">
        <f t="shared" si="21"/>
        <v/>
      </c>
    </row>
    <row r="84" spans="1:22" s="9" customFormat="1" ht="15.75" hidden="1" x14ac:dyDescent="0.15">
      <c r="A84" s="270">
        <v>70</v>
      </c>
      <c r="B84" s="16">
        <f>VLOOKUP(C84,⑲リスト!$B$1:$C$104,2,FALSE)</f>
        <v>0</v>
      </c>
      <c r="C84" s="198" t="s">
        <v>102</v>
      </c>
      <c r="D84" s="197">
        <v>0</v>
      </c>
      <c r="E84" s="279"/>
      <c r="F84" s="57"/>
      <c r="G84" s="8">
        <v>0</v>
      </c>
      <c r="H84" s="8">
        <v>0</v>
      </c>
      <c r="I84" s="198">
        <v>0</v>
      </c>
      <c r="K84" s="16" t="str">
        <f t="shared" si="14"/>
        <v/>
      </c>
      <c r="L84" s="229" t="str">
        <f>IFERROR(VLOOKUP($K84,⑲リスト!A$2:C$211,2,FALSE),"")</f>
        <v/>
      </c>
      <c r="M84" s="194" t="str">
        <f t="shared" si="15"/>
        <v/>
      </c>
      <c r="N84" s="194" t="str">
        <f t="shared" si="17"/>
        <v/>
      </c>
      <c r="O84" s="194" t="str">
        <f t="shared" si="16"/>
        <v/>
      </c>
      <c r="P84" s="289" t="str">
        <f t="shared" si="18"/>
        <v/>
      </c>
      <c r="Q84" s="320"/>
      <c r="R84" s="310" t="str">
        <f t="shared" si="22"/>
        <v/>
      </c>
      <c r="S84" s="280" t="str">
        <f t="shared" si="23"/>
        <v/>
      </c>
      <c r="T84" s="7" t="str">
        <f t="shared" si="19"/>
        <v/>
      </c>
      <c r="U84" s="7" t="str">
        <f t="shared" si="20"/>
        <v/>
      </c>
      <c r="V84" s="15" t="str">
        <f t="shared" si="21"/>
        <v/>
      </c>
    </row>
    <row r="85" spans="1:22" s="9" customFormat="1" ht="15.75" hidden="1" x14ac:dyDescent="0.15">
      <c r="A85" s="270">
        <v>71</v>
      </c>
      <c r="B85" s="16">
        <f>VLOOKUP(C85,⑲リスト!$B$1:$C$104,2,FALSE)</f>
        <v>0</v>
      </c>
      <c r="C85" s="198" t="s">
        <v>102</v>
      </c>
      <c r="D85" s="197">
        <v>0</v>
      </c>
      <c r="E85" s="279"/>
      <c r="F85" s="57"/>
      <c r="G85" s="8">
        <v>0</v>
      </c>
      <c r="H85" s="8">
        <v>0</v>
      </c>
      <c r="I85" s="198">
        <v>0</v>
      </c>
      <c r="K85" s="16" t="str">
        <f t="shared" si="14"/>
        <v/>
      </c>
      <c r="L85" s="229" t="str">
        <f>IFERROR(VLOOKUP($K85,⑲リスト!A$2:C$211,2,FALSE),"")</f>
        <v/>
      </c>
      <c r="M85" s="194" t="str">
        <f t="shared" si="15"/>
        <v/>
      </c>
      <c r="N85" s="194" t="str">
        <f t="shared" si="17"/>
        <v/>
      </c>
      <c r="O85" s="194" t="str">
        <f t="shared" si="16"/>
        <v/>
      </c>
      <c r="P85" s="289" t="str">
        <f t="shared" si="18"/>
        <v/>
      </c>
      <c r="Q85" s="320"/>
      <c r="R85" s="310" t="str">
        <f t="shared" si="22"/>
        <v/>
      </c>
      <c r="S85" s="280" t="str">
        <f t="shared" si="23"/>
        <v/>
      </c>
      <c r="T85" s="7" t="str">
        <f t="shared" si="19"/>
        <v/>
      </c>
      <c r="U85" s="7" t="str">
        <f t="shared" si="20"/>
        <v/>
      </c>
      <c r="V85" s="15" t="str">
        <f t="shared" si="21"/>
        <v/>
      </c>
    </row>
    <row r="86" spans="1:22" s="9" customFormat="1" ht="15.75" hidden="1" x14ac:dyDescent="0.15">
      <c r="A86" s="270">
        <v>72</v>
      </c>
      <c r="B86" s="16">
        <f>VLOOKUP(C86,⑲リスト!$B$1:$C$104,2,FALSE)</f>
        <v>0</v>
      </c>
      <c r="C86" s="198" t="s">
        <v>102</v>
      </c>
      <c r="D86" s="197">
        <v>0</v>
      </c>
      <c r="E86" s="279"/>
      <c r="F86" s="57"/>
      <c r="G86" s="8">
        <v>0</v>
      </c>
      <c r="H86" s="8">
        <v>0</v>
      </c>
      <c r="I86" s="198">
        <v>0</v>
      </c>
      <c r="K86" s="16" t="str">
        <f t="shared" si="14"/>
        <v/>
      </c>
      <c r="L86" s="229" t="str">
        <f>IFERROR(VLOOKUP($K86,⑲リスト!A$2:C$211,2,FALSE),"")</f>
        <v/>
      </c>
      <c r="M86" s="194" t="str">
        <f t="shared" si="15"/>
        <v/>
      </c>
      <c r="N86" s="194" t="str">
        <f t="shared" si="17"/>
        <v/>
      </c>
      <c r="O86" s="194" t="str">
        <f t="shared" si="16"/>
        <v/>
      </c>
      <c r="P86" s="289" t="str">
        <f t="shared" si="18"/>
        <v/>
      </c>
      <c r="Q86" s="320"/>
      <c r="R86" s="310" t="str">
        <f t="shared" si="22"/>
        <v/>
      </c>
      <c r="S86" s="280" t="str">
        <f t="shared" si="23"/>
        <v/>
      </c>
      <c r="T86" s="7" t="str">
        <f t="shared" si="19"/>
        <v/>
      </c>
      <c r="U86" s="7" t="str">
        <f t="shared" si="20"/>
        <v/>
      </c>
      <c r="V86" s="15" t="str">
        <f t="shared" si="21"/>
        <v/>
      </c>
    </row>
    <row r="87" spans="1:22" s="9" customFormat="1" ht="15.75" hidden="1" x14ac:dyDescent="0.15">
      <c r="A87" s="270">
        <v>73</v>
      </c>
      <c r="B87" s="16">
        <f>VLOOKUP(C87,⑲リスト!$B$1:$C$104,2,FALSE)</f>
        <v>0</v>
      </c>
      <c r="C87" s="198" t="s">
        <v>102</v>
      </c>
      <c r="D87" s="197">
        <v>0</v>
      </c>
      <c r="E87" s="279"/>
      <c r="F87" s="57"/>
      <c r="G87" s="8">
        <v>0</v>
      </c>
      <c r="H87" s="8">
        <v>0</v>
      </c>
      <c r="I87" s="198">
        <v>0</v>
      </c>
      <c r="K87" s="16" t="str">
        <f t="shared" si="14"/>
        <v/>
      </c>
      <c r="L87" s="229" t="str">
        <f>IFERROR(VLOOKUP($K87,⑲リスト!A$2:C$211,2,FALSE),"")</f>
        <v/>
      </c>
      <c r="M87" s="194" t="str">
        <f t="shared" si="15"/>
        <v/>
      </c>
      <c r="N87" s="194" t="str">
        <f t="shared" si="17"/>
        <v/>
      </c>
      <c r="O87" s="194" t="str">
        <f t="shared" si="16"/>
        <v/>
      </c>
      <c r="P87" s="289" t="str">
        <f t="shared" si="18"/>
        <v/>
      </c>
      <c r="Q87" s="320"/>
      <c r="R87" s="310" t="str">
        <f t="shared" si="22"/>
        <v/>
      </c>
      <c r="S87" s="280" t="str">
        <f t="shared" si="23"/>
        <v/>
      </c>
      <c r="T87" s="7" t="str">
        <f t="shared" si="19"/>
        <v/>
      </c>
      <c r="U87" s="7" t="str">
        <f t="shared" si="20"/>
        <v/>
      </c>
      <c r="V87" s="15" t="str">
        <f t="shared" si="21"/>
        <v/>
      </c>
    </row>
    <row r="88" spans="1:22" s="9" customFormat="1" ht="15.75" hidden="1" x14ac:dyDescent="0.15">
      <c r="A88" s="270">
        <v>74</v>
      </c>
      <c r="B88" s="16">
        <f>VLOOKUP(C88,⑲リスト!$B$1:$C$104,2,FALSE)</f>
        <v>0</v>
      </c>
      <c r="C88" s="198" t="s">
        <v>102</v>
      </c>
      <c r="D88" s="197">
        <v>0</v>
      </c>
      <c r="E88" s="279"/>
      <c r="F88" s="57"/>
      <c r="G88" s="8">
        <v>0</v>
      </c>
      <c r="H88" s="8">
        <v>0</v>
      </c>
      <c r="I88" s="198">
        <v>0</v>
      </c>
      <c r="K88" s="16" t="str">
        <f t="shared" si="14"/>
        <v/>
      </c>
      <c r="L88" s="229" t="str">
        <f>IFERROR(VLOOKUP($K88,⑲リスト!A$2:C$211,2,FALSE),"")</f>
        <v/>
      </c>
      <c r="M88" s="194" t="str">
        <f t="shared" si="15"/>
        <v/>
      </c>
      <c r="N88" s="194" t="str">
        <f t="shared" si="17"/>
        <v/>
      </c>
      <c r="O88" s="194" t="str">
        <f t="shared" si="16"/>
        <v/>
      </c>
      <c r="P88" s="289" t="str">
        <f t="shared" si="18"/>
        <v/>
      </c>
      <c r="Q88" s="320"/>
      <c r="R88" s="310" t="str">
        <f t="shared" si="22"/>
        <v/>
      </c>
      <c r="S88" s="280" t="str">
        <f t="shared" si="23"/>
        <v/>
      </c>
      <c r="T88" s="7" t="str">
        <f t="shared" si="19"/>
        <v/>
      </c>
      <c r="U88" s="7" t="str">
        <f t="shared" si="20"/>
        <v/>
      </c>
      <c r="V88" s="15" t="str">
        <f t="shared" si="21"/>
        <v/>
      </c>
    </row>
    <row r="89" spans="1:22" s="9" customFormat="1" ht="15.75" hidden="1" x14ac:dyDescent="0.15">
      <c r="A89" s="270">
        <v>75</v>
      </c>
      <c r="B89" s="16">
        <f>VLOOKUP(C89,⑲リスト!$B$1:$C$104,2,FALSE)</f>
        <v>0</v>
      </c>
      <c r="C89" s="198" t="s">
        <v>102</v>
      </c>
      <c r="D89" s="197">
        <v>0</v>
      </c>
      <c r="E89" s="279"/>
      <c r="F89" s="57"/>
      <c r="G89" s="8">
        <v>0</v>
      </c>
      <c r="H89" s="8">
        <v>0</v>
      </c>
      <c r="I89" s="198">
        <v>0</v>
      </c>
      <c r="K89" s="16" t="str">
        <f t="shared" si="14"/>
        <v/>
      </c>
      <c r="L89" s="229" t="str">
        <f>IFERROR(VLOOKUP($K89,⑲リスト!A$2:C$211,2,FALSE),"")</f>
        <v/>
      </c>
      <c r="M89" s="194" t="str">
        <f t="shared" si="15"/>
        <v/>
      </c>
      <c r="N89" s="194" t="str">
        <f t="shared" si="17"/>
        <v/>
      </c>
      <c r="O89" s="194" t="str">
        <f t="shared" si="16"/>
        <v/>
      </c>
      <c r="P89" s="289" t="str">
        <f t="shared" si="18"/>
        <v/>
      </c>
      <c r="Q89" s="320"/>
      <c r="R89" s="310" t="str">
        <f t="shared" si="22"/>
        <v/>
      </c>
      <c r="S89" s="280" t="str">
        <f t="shared" si="23"/>
        <v/>
      </c>
      <c r="T89" s="7" t="str">
        <f t="shared" si="19"/>
        <v/>
      </c>
      <c r="U89" s="7" t="str">
        <f t="shared" si="20"/>
        <v/>
      </c>
      <c r="V89" s="15" t="str">
        <f t="shared" si="21"/>
        <v/>
      </c>
    </row>
    <row r="90" spans="1:22" s="9" customFormat="1" ht="15.75" hidden="1" x14ac:dyDescent="0.15">
      <c r="A90" s="270">
        <v>76</v>
      </c>
      <c r="B90" s="16">
        <f>VLOOKUP(C90,⑲リスト!$B$1:$C$104,2,FALSE)</f>
        <v>0</v>
      </c>
      <c r="C90" s="198" t="s">
        <v>102</v>
      </c>
      <c r="D90" s="197">
        <v>0</v>
      </c>
      <c r="E90" s="279"/>
      <c r="F90" s="57"/>
      <c r="G90" s="8">
        <v>0</v>
      </c>
      <c r="H90" s="8">
        <v>0</v>
      </c>
      <c r="I90" s="198">
        <v>0</v>
      </c>
      <c r="K90" s="16" t="str">
        <f t="shared" si="14"/>
        <v/>
      </c>
      <c r="L90" s="229" t="str">
        <f>IFERROR(VLOOKUP($K90,⑲リスト!A$2:C$211,2,FALSE),"")</f>
        <v/>
      </c>
      <c r="M90" s="194" t="str">
        <f t="shared" si="15"/>
        <v/>
      </c>
      <c r="N90" s="194" t="str">
        <f t="shared" si="17"/>
        <v/>
      </c>
      <c r="O90" s="194" t="str">
        <f t="shared" si="16"/>
        <v/>
      </c>
      <c r="P90" s="289" t="str">
        <f t="shared" si="18"/>
        <v/>
      </c>
      <c r="Q90" s="320"/>
      <c r="R90" s="310" t="str">
        <f t="shared" si="22"/>
        <v/>
      </c>
      <c r="S90" s="280" t="str">
        <f t="shared" si="23"/>
        <v/>
      </c>
      <c r="T90" s="7" t="str">
        <f t="shared" si="19"/>
        <v/>
      </c>
      <c r="U90" s="7" t="str">
        <f t="shared" si="20"/>
        <v/>
      </c>
      <c r="V90" s="15" t="str">
        <f t="shared" si="21"/>
        <v/>
      </c>
    </row>
    <row r="91" spans="1:22" s="9" customFormat="1" ht="15.75" hidden="1" x14ac:dyDescent="0.15">
      <c r="A91" s="270">
        <v>77</v>
      </c>
      <c r="B91" s="16">
        <f>VLOOKUP(C91,⑲リスト!$B$1:$C$104,2,FALSE)</f>
        <v>0</v>
      </c>
      <c r="C91" s="198" t="s">
        <v>102</v>
      </c>
      <c r="D91" s="197">
        <v>0</v>
      </c>
      <c r="E91" s="279"/>
      <c r="F91" s="57"/>
      <c r="G91" s="8">
        <v>0</v>
      </c>
      <c r="H91" s="8">
        <v>0</v>
      </c>
      <c r="I91" s="198">
        <v>0</v>
      </c>
      <c r="K91" s="16" t="str">
        <f t="shared" si="14"/>
        <v/>
      </c>
      <c r="L91" s="229" t="str">
        <f>IFERROR(VLOOKUP($K91,⑲リスト!A$2:C$211,2,FALSE),"")</f>
        <v/>
      </c>
      <c r="M91" s="194" t="str">
        <f t="shared" si="15"/>
        <v/>
      </c>
      <c r="N91" s="194" t="str">
        <f t="shared" si="17"/>
        <v/>
      </c>
      <c r="O91" s="194" t="str">
        <f t="shared" si="16"/>
        <v/>
      </c>
      <c r="P91" s="289" t="str">
        <f t="shared" si="18"/>
        <v/>
      </c>
      <c r="Q91" s="320"/>
      <c r="R91" s="310" t="str">
        <f t="shared" si="22"/>
        <v/>
      </c>
      <c r="S91" s="280" t="str">
        <f t="shared" si="23"/>
        <v/>
      </c>
      <c r="T91" s="7" t="str">
        <f t="shared" si="19"/>
        <v/>
      </c>
      <c r="U91" s="7" t="str">
        <f t="shared" si="20"/>
        <v/>
      </c>
      <c r="V91" s="15" t="str">
        <f t="shared" si="21"/>
        <v/>
      </c>
    </row>
    <row r="92" spans="1:22" s="9" customFormat="1" ht="15.75" hidden="1" x14ac:dyDescent="0.15">
      <c r="A92" s="270">
        <v>78</v>
      </c>
      <c r="B92" s="16">
        <f>VLOOKUP(C92,⑲リスト!$B$1:$C$104,2,FALSE)</f>
        <v>0</v>
      </c>
      <c r="C92" s="198" t="s">
        <v>102</v>
      </c>
      <c r="D92" s="197">
        <v>0</v>
      </c>
      <c r="E92" s="279"/>
      <c r="F92" s="57"/>
      <c r="G92" s="8">
        <v>0</v>
      </c>
      <c r="H92" s="8">
        <v>0</v>
      </c>
      <c r="I92" s="198">
        <v>0</v>
      </c>
      <c r="K92" s="16" t="str">
        <f t="shared" si="14"/>
        <v/>
      </c>
      <c r="L92" s="229" t="str">
        <f>IFERROR(VLOOKUP($K92,⑲リスト!A$2:C$211,2,FALSE),"")</f>
        <v/>
      </c>
      <c r="M92" s="194" t="str">
        <f t="shared" si="15"/>
        <v/>
      </c>
      <c r="N92" s="194" t="str">
        <f t="shared" si="17"/>
        <v/>
      </c>
      <c r="O92" s="194" t="str">
        <f t="shared" si="16"/>
        <v/>
      </c>
      <c r="P92" s="289" t="str">
        <f t="shared" si="18"/>
        <v/>
      </c>
      <c r="Q92" s="320"/>
      <c r="R92" s="310" t="str">
        <f t="shared" si="22"/>
        <v/>
      </c>
      <c r="S92" s="280" t="str">
        <f t="shared" si="23"/>
        <v/>
      </c>
      <c r="T92" s="7" t="str">
        <f t="shared" si="19"/>
        <v/>
      </c>
      <c r="U92" s="7" t="str">
        <f t="shared" si="20"/>
        <v/>
      </c>
      <c r="V92" s="15" t="str">
        <f t="shared" si="21"/>
        <v/>
      </c>
    </row>
    <row r="93" spans="1:22" s="9" customFormat="1" ht="15.75" hidden="1" x14ac:dyDescent="0.15">
      <c r="A93" s="270">
        <v>79</v>
      </c>
      <c r="B93" s="16">
        <f>VLOOKUP(C93,⑲リスト!$B$1:$C$104,2,FALSE)</f>
        <v>0</v>
      </c>
      <c r="C93" s="198" t="s">
        <v>102</v>
      </c>
      <c r="D93" s="197">
        <v>0</v>
      </c>
      <c r="E93" s="279"/>
      <c r="F93" s="57"/>
      <c r="G93" s="8">
        <v>0</v>
      </c>
      <c r="H93" s="8">
        <v>0</v>
      </c>
      <c r="I93" s="198">
        <v>0</v>
      </c>
      <c r="K93" s="16" t="str">
        <f t="shared" si="14"/>
        <v/>
      </c>
      <c r="L93" s="229" t="str">
        <f>IFERROR(VLOOKUP($K93,⑲リスト!A$2:C$211,2,FALSE),"")</f>
        <v/>
      </c>
      <c r="M93" s="194" t="str">
        <f t="shared" si="15"/>
        <v/>
      </c>
      <c r="N93" s="194" t="str">
        <f t="shared" si="17"/>
        <v/>
      </c>
      <c r="O93" s="194" t="str">
        <f t="shared" si="16"/>
        <v/>
      </c>
      <c r="P93" s="289" t="str">
        <f t="shared" si="18"/>
        <v/>
      </c>
      <c r="Q93" s="320"/>
      <c r="R93" s="310" t="str">
        <f t="shared" si="22"/>
        <v/>
      </c>
      <c r="S93" s="280" t="str">
        <f t="shared" si="23"/>
        <v/>
      </c>
      <c r="T93" s="7" t="str">
        <f t="shared" si="19"/>
        <v/>
      </c>
      <c r="U93" s="7" t="str">
        <f t="shared" si="20"/>
        <v/>
      </c>
      <c r="V93" s="15" t="str">
        <f t="shared" si="21"/>
        <v/>
      </c>
    </row>
    <row r="94" spans="1:22" s="9" customFormat="1" ht="15.75" hidden="1" x14ac:dyDescent="0.15">
      <c r="A94" s="270">
        <v>80</v>
      </c>
      <c r="B94" s="16">
        <f>VLOOKUP(C94,⑲リスト!$B$1:$C$104,2,FALSE)</f>
        <v>0</v>
      </c>
      <c r="C94" s="198" t="s">
        <v>102</v>
      </c>
      <c r="D94" s="197">
        <v>0</v>
      </c>
      <c r="E94" s="279"/>
      <c r="F94" s="57"/>
      <c r="G94" s="8">
        <v>0</v>
      </c>
      <c r="H94" s="8">
        <v>0</v>
      </c>
      <c r="I94" s="198">
        <v>0</v>
      </c>
      <c r="K94" s="16" t="str">
        <f t="shared" si="14"/>
        <v/>
      </c>
      <c r="L94" s="229" t="str">
        <f>IFERROR(VLOOKUP($K94,⑲リスト!A$2:C$211,2,FALSE),"")</f>
        <v/>
      </c>
      <c r="M94" s="194" t="str">
        <f t="shared" si="15"/>
        <v/>
      </c>
      <c r="N94" s="194" t="str">
        <f t="shared" si="17"/>
        <v/>
      </c>
      <c r="O94" s="194" t="str">
        <f t="shared" si="16"/>
        <v/>
      </c>
      <c r="P94" s="289" t="str">
        <f t="shared" si="18"/>
        <v/>
      </c>
      <c r="Q94" s="320"/>
      <c r="R94" s="310" t="str">
        <f t="shared" si="22"/>
        <v/>
      </c>
      <c r="S94" s="280" t="str">
        <f t="shared" si="23"/>
        <v/>
      </c>
      <c r="T94" s="7" t="str">
        <f t="shared" si="19"/>
        <v/>
      </c>
      <c r="U94" s="7" t="str">
        <f t="shared" si="20"/>
        <v/>
      </c>
      <c r="V94" s="15" t="str">
        <f t="shared" si="21"/>
        <v/>
      </c>
    </row>
    <row r="95" spans="1:22" s="9" customFormat="1" ht="15.75" hidden="1" x14ac:dyDescent="0.15">
      <c r="A95" s="270">
        <v>81</v>
      </c>
      <c r="B95" s="16">
        <f>VLOOKUP(C95,⑲リスト!$B$1:$C$104,2,FALSE)</f>
        <v>0</v>
      </c>
      <c r="C95" s="198" t="s">
        <v>102</v>
      </c>
      <c r="D95" s="197">
        <v>0</v>
      </c>
      <c r="E95" s="279"/>
      <c r="F95" s="57"/>
      <c r="G95" s="8">
        <v>0</v>
      </c>
      <c r="H95" s="8">
        <v>0</v>
      </c>
      <c r="I95" s="198">
        <v>0</v>
      </c>
      <c r="K95" s="16" t="str">
        <f t="shared" si="14"/>
        <v/>
      </c>
      <c r="L95" s="229" t="str">
        <f>IFERROR(VLOOKUP($K95,⑲リスト!A$2:C$211,2,FALSE),"")</f>
        <v/>
      </c>
      <c r="M95" s="194" t="str">
        <f t="shared" si="15"/>
        <v/>
      </c>
      <c r="N95" s="194" t="str">
        <f t="shared" si="17"/>
        <v/>
      </c>
      <c r="O95" s="194" t="str">
        <f t="shared" si="16"/>
        <v/>
      </c>
      <c r="P95" s="289" t="str">
        <f t="shared" si="18"/>
        <v/>
      </c>
      <c r="Q95" s="320"/>
      <c r="R95" s="310" t="str">
        <f t="shared" si="22"/>
        <v/>
      </c>
      <c r="S95" s="280" t="str">
        <f t="shared" si="23"/>
        <v/>
      </c>
      <c r="T95" s="7" t="str">
        <f t="shared" si="19"/>
        <v/>
      </c>
      <c r="U95" s="7" t="str">
        <f t="shared" si="20"/>
        <v/>
      </c>
      <c r="V95" s="15" t="str">
        <f t="shared" si="21"/>
        <v/>
      </c>
    </row>
    <row r="96" spans="1:22" s="9" customFormat="1" ht="15.75" hidden="1" x14ac:dyDescent="0.15">
      <c r="A96" s="270">
        <v>82</v>
      </c>
      <c r="B96" s="16">
        <f>VLOOKUP(C96,⑲リスト!$B$1:$C$104,2,FALSE)</f>
        <v>0</v>
      </c>
      <c r="C96" s="198" t="s">
        <v>102</v>
      </c>
      <c r="D96" s="197">
        <v>0</v>
      </c>
      <c r="E96" s="279"/>
      <c r="F96" s="57"/>
      <c r="G96" s="8">
        <v>0</v>
      </c>
      <c r="H96" s="8">
        <v>0</v>
      </c>
      <c r="I96" s="198">
        <v>0</v>
      </c>
      <c r="K96" s="16" t="str">
        <f t="shared" si="14"/>
        <v/>
      </c>
      <c r="L96" s="229" t="str">
        <f>IFERROR(VLOOKUP($K96,⑲リスト!A$2:C$211,2,FALSE),"")</f>
        <v/>
      </c>
      <c r="M96" s="194" t="str">
        <f t="shared" si="15"/>
        <v/>
      </c>
      <c r="N96" s="194" t="str">
        <f t="shared" si="17"/>
        <v/>
      </c>
      <c r="O96" s="194" t="str">
        <f t="shared" si="16"/>
        <v/>
      </c>
      <c r="P96" s="289" t="str">
        <f t="shared" si="18"/>
        <v/>
      </c>
      <c r="Q96" s="320"/>
      <c r="R96" s="310" t="str">
        <f t="shared" si="22"/>
        <v/>
      </c>
      <c r="S96" s="280" t="str">
        <f t="shared" si="23"/>
        <v/>
      </c>
      <c r="T96" s="7" t="str">
        <f t="shared" si="19"/>
        <v/>
      </c>
      <c r="U96" s="7" t="str">
        <f t="shared" si="20"/>
        <v/>
      </c>
      <c r="V96" s="15" t="str">
        <f t="shared" si="21"/>
        <v/>
      </c>
    </row>
    <row r="97" spans="1:22" s="9" customFormat="1" ht="15.75" hidden="1" x14ac:dyDescent="0.15">
      <c r="A97" s="270">
        <v>83</v>
      </c>
      <c r="B97" s="16">
        <f>VLOOKUP(C97,⑲リスト!$B$1:$C$104,2,FALSE)</f>
        <v>0</v>
      </c>
      <c r="C97" s="198" t="s">
        <v>102</v>
      </c>
      <c r="D97" s="197">
        <v>0</v>
      </c>
      <c r="E97" s="279"/>
      <c r="F97" s="57"/>
      <c r="G97" s="8">
        <v>0</v>
      </c>
      <c r="H97" s="8">
        <v>0</v>
      </c>
      <c r="I97" s="198">
        <v>0</v>
      </c>
      <c r="K97" s="16" t="str">
        <f t="shared" si="14"/>
        <v/>
      </c>
      <c r="L97" s="229" t="str">
        <f>IFERROR(VLOOKUP($K97,⑲リスト!A$2:C$211,2,FALSE),"")</f>
        <v/>
      </c>
      <c r="M97" s="194" t="str">
        <f t="shared" si="15"/>
        <v/>
      </c>
      <c r="N97" s="194" t="str">
        <f t="shared" si="17"/>
        <v/>
      </c>
      <c r="O97" s="194" t="str">
        <f t="shared" si="16"/>
        <v/>
      </c>
      <c r="P97" s="289" t="str">
        <f t="shared" si="18"/>
        <v/>
      </c>
      <c r="Q97" s="320"/>
      <c r="R97" s="310" t="str">
        <f t="shared" si="22"/>
        <v/>
      </c>
      <c r="S97" s="280" t="str">
        <f t="shared" si="23"/>
        <v/>
      </c>
      <c r="T97" s="7" t="str">
        <f t="shared" si="19"/>
        <v/>
      </c>
      <c r="U97" s="7" t="str">
        <f t="shared" si="20"/>
        <v/>
      </c>
      <c r="V97" s="15" t="str">
        <f t="shared" si="21"/>
        <v/>
      </c>
    </row>
    <row r="98" spans="1:22" s="9" customFormat="1" ht="15.75" hidden="1" x14ac:dyDescent="0.15">
      <c r="A98" s="270">
        <v>84</v>
      </c>
      <c r="B98" s="16">
        <f>VLOOKUP(C98,⑲リスト!$B$1:$C$104,2,FALSE)</f>
        <v>0</v>
      </c>
      <c r="C98" s="198" t="s">
        <v>102</v>
      </c>
      <c r="D98" s="197">
        <v>0</v>
      </c>
      <c r="E98" s="279"/>
      <c r="F98" s="57"/>
      <c r="G98" s="8">
        <v>0</v>
      </c>
      <c r="H98" s="8">
        <v>0</v>
      </c>
      <c r="I98" s="198">
        <v>0</v>
      </c>
      <c r="K98" s="16" t="str">
        <f t="shared" si="14"/>
        <v/>
      </c>
      <c r="L98" s="229" t="str">
        <f>IFERROR(VLOOKUP($K98,⑲リスト!A$2:C$211,2,FALSE),"")</f>
        <v/>
      </c>
      <c r="M98" s="194" t="str">
        <f t="shared" si="15"/>
        <v/>
      </c>
      <c r="N98" s="194" t="str">
        <f t="shared" si="17"/>
        <v/>
      </c>
      <c r="O98" s="194" t="str">
        <f t="shared" si="16"/>
        <v/>
      </c>
      <c r="P98" s="289" t="str">
        <f t="shared" si="18"/>
        <v/>
      </c>
      <c r="Q98" s="320"/>
      <c r="R98" s="310" t="str">
        <f t="shared" si="22"/>
        <v/>
      </c>
      <c r="S98" s="280" t="str">
        <f t="shared" si="23"/>
        <v/>
      </c>
      <c r="T98" s="7" t="str">
        <f t="shared" si="19"/>
        <v/>
      </c>
      <c r="U98" s="7" t="str">
        <f t="shared" si="20"/>
        <v/>
      </c>
      <c r="V98" s="15" t="str">
        <f t="shared" si="21"/>
        <v/>
      </c>
    </row>
    <row r="99" spans="1:22" s="9" customFormat="1" ht="15.75" hidden="1" x14ac:dyDescent="0.15">
      <c r="A99" s="270">
        <v>85</v>
      </c>
      <c r="B99" s="16">
        <f>VLOOKUP(C99,⑲リスト!$B$1:$C$104,2,FALSE)</f>
        <v>0</v>
      </c>
      <c r="C99" s="198" t="s">
        <v>102</v>
      </c>
      <c r="D99" s="197">
        <v>0</v>
      </c>
      <c r="E99" s="279"/>
      <c r="F99" s="57"/>
      <c r="G99" s="8">
        <v>0</v>
      </c>
      <c r="H99" s="8">
        <v>0</v>
      </c>
      <c r="I99" s="198">
        <v>0</v>
      </c>
      <c r="K99" s="16" t="str">
        <f t="shared" si="14"/>
        <v/>
      </c>
      <c r="L99" s="229" t="str">
        <f>IFERROR(VLOOKUP($K99,⑲リスト!A$2:C$211,2,FALSE),"")</f>
        <v/>
      </c>
      <c r="M99" s="194" t="str">
        <f t="shared" si="15"/>
        <v/>
      </c>
      <c r="N99" s="194" t="str">
        <f t="shared" si="17"/>
        <v/>
      </c>
      <c r="O99" s="194" t="str">
        <f t="shared" si="16"/>
        <v/>
      </c>
      <c r="P99" s="289" t="str">
        <f t="shared" si="18"/>
        <v/>
      </c>
      <c r="Q99" s="320"/>
      <c r="R99" s="310" t="str">
        <f t="shared" si="22"/>
        <v/>
      </c>
      <c r="S99" s="280" t="str">
        <f t="shared" si="23"/>
        <v/>
      </c>
      <c r="T99" s="7" t="str">
        <f t="shared" si="19"/>
        <v/>
      </c>
      <c r="U99" s="7" t="str">
        <f t="shared" si="20"/>
        <v/>
      </c>
      <c r="V99" s="15" t="str">
        <f t="shared" si="21"/>
        <v/>
      </c>
    </row>
    <row r="100" spans="1:22" s="9" customFormat="1" ht="15.75" hidden="1" x14ac:dyDescent="0.15">
      <c r="A100" s="270">
        <v>86</v>
      </c>
      <c r="B100" s="16">
        <f>VLOOKUP(C100,⑲リスト!$B$1:$C$104,2,FALSE)</f>
        <v>0</v>
      </c>
      <c r="C100" s="198" t="s">
        <v>102</v>
      </c>
      <c r="D100" s="197">
        <v>0</v>
      </c>
      <c r="E100" s="279"/>
      <c r="F100" s="57"/>
      <c r="G100" s="8">
        <v>0</v>
      </c>
      <c r="H100" s="8">
        <v>0</v>
      </c>
      <c r="I100" s="198">
        <v>0</v>
      </c>
      <c r="K100" s="16" t="str">
        <f t="shared" si="14"/>
        <v/>
      </c>
      <c r="L100" s="229" t="str">
        <f>IFERROR(VLOOKUP($K100,⑲リスト!A$2:C$211,2,FALSE),"")</f>
        <v/>
      </c>
      <c r="M100" s="194" t="str">
        <f t="shared" si="15"/>
        <v/>
      </c>
      <c r="N100" s="194" t="str">
        <f t="shared" si="17"/>
        <v/>
      </c>
      <c r="O100" s="194" t="str">
        <f t="shared" si="16"/>
        <v/>
      </c>
      <c r="P100" s="289" t="str">
        <f t="shared" si="18"/>
        <v/>
      </c>
      <c r="Q100" s="320"/>
      <c r="R100" s="310" t="str">
        <f t="shared" si="22"/>
        <v/>
      </c>
      <c r="S100" s="280" t="str">
        <f t="shared" si="23"/>
        <v/>
      </c>
      <c r="T100" s="7" t="str">
        <f t="shared" si="19"/>
        <v/>
      </c>
      <c r="U100" s="7" t="str">
        <f t="shared" si="20"/>
        <v/>
      </c>
      <c r="V100" s="15" t="str">
        <f t="shared" si="21"/>
        <v/>
      </c>
    </row>
    <row r="101" spans="1:22" s="9" customFormat="1" ht="15.75" hidden="1" x14ac:dyDescent="0.15">
      <c r="A101" s="270">
        <v>87</v>
      </c>
      <c r="B101" s="16">
        <f>VLOOKUP(C101,⑲リスト!$B$1:$C$104,2,FALSE)</f>
        <v>0</v>
      </c>
      <c r="C101" s="198" t="s">
        <v>102</v>
      </c>
      <c r="D101" s="197">
        <v>0</v>
      </c>
      <c r="E101" s="279"/>
      <c r="F101" s="57"/>
      <c r="G101" s="8">
        <v>0</v>
      </c>
      <c r="H101" s="8">
        <v>0</v>
      </c>
      <c r="I101" s="198">
        <v>0</v>
      </c>
      <c r="K101" s="16" t="str">
        <f t="shared" si="14"/>
        <v/>
      </c>
      <c r="L101" s="229" t="str">
        <f>IFERROR(VLOOKUP($K101,⑲リスト!A$2:C$211,2,FALSE),"")</f>
        <v/>
      </c>
      <c r="M101" s="194" t="str">
        <f t="shared" si="15"/>
        <v/>
      </c>
      <c r="N101" s="194" t="str">
        <f t="shared" si="17"/>
        <v/>
      </c>
      <c r="O101" s="194" t="str">
        <f t="shared" si="16"/>
        <v/>
      </c>
      <c r="P101" s="289" t="str">
        <f t="shared" si="18"/>
        <v/>
      </c>
      <c r="Q101" s="320"/>
      <c r="R101" s="310" t="str">
        <f t="shared" si="22"/>
        <v/>
      </c>
      <c r="S101" s="280" t="str">
        <f t="shared" si="23"/>
        <v/>
      </c>
      <c r="T101" s="7" t="str">
        <f t="shared" si="19"/>
        <v/>
      </c>
      <c r="U101" s="7" t="str">
        <f t="shared" si="20"/>
        <v/>
      </c>
      <c r="V101" s="15" t="str">
        <f t="shared" si="21"/>
        <v/>
      </c>
    </row>
    <row r="102" spans="1:22" s="9" customFormat="1" ht="15.75" hidden="1" x14ac:dyDescent="0.15">
      <c r="A102" s="270">
        <v>88</v>
      </c>
      <c r="B102" s="16">
        <f>VLOOKUP(C102,⑲リスト!$B$1:$C$104,2,FALSE)</f>
        <v>0</v>
      </c>
      <c r="C102" s="198" t="s">
        <v>102</v>
      </c>
      <c r="D102" s="197">
        <v>0</v>
      </c>
      <c r="E102" s="279"/>
      <c r="F102" s="57"/>
      <c r="G102" s="8">
        <v>0</v>
      </c>
      <c r="H102" s="8">
        <v>0</v>
      </c>
      <c r="I102" s="198">
        <v>0</v>
      </c>
      <c r="K102" s="16" t="str">
        <f t="shared" si="14"/>
        <v/>
      </c>
      <c r="L102" s="229" t="str">
        <f>IFERROR(VLOOKUP($K102,⑲リスト!A$2:C$211,2,FALSE),"")</f>
        <v/>
      </c>
      <c r="M102" s="194" t="str">
        <f t="shared" si="15"/>
        <v/>
      </c>
      <c r="N102" s="194" t="str">
        <f t="shared" si="17"/>
        <v/>
      </c>
      <c r="O102" s="194" t="str">
        <f t="shared" si="16"/>
        <v/>
      </c>
      <c r="P102" s="289" t="str">
        <f t="shared" si="18"/>
        <v/>
      </c>
      <c r="Q102" s="320"/>
      <c r="R102" s="310" t="str">
        <f t="shared" si="22"/>
        <v/>
      </c>
      <c r="S102" s="280" t="str">
        <f t="shared" si="23"/>
        <v/>
      </c>
      <c r="T102" s="7" t="str">
        <f t="shared" si="19"/>
        <v/>
      </c>
      <c r="U102" s="7" t="str">
        <f t="shared" si="20"/>
        <v/>
      </c>
      <c r="V102" s="15" t="str">
        <f t="shared" si="21"/>
        <v/>
      </c>
    </row>
    <row r="103" spans="1:22" s="9" customFormat="1" ht="15.75" hidden="1" x14ac:dyDescent="0.15">
      <c r="A103" s="270">
        <v>89</v>
      </c>
      <c r="B103" s="16">
        <f>VLOOKUP(C103,⑲リスト!$B$1:$C$104,2,FALSE)</f>
        <v>0</v>
      </c>
      <c r="C103" s="198" t="s">
        <v>102</v>
      </c>
      <c r="D103" s="197">
        <v>0</v>
      </c>
      <c r="E103" s="279"/>
      <c r="F103" s="57"/>
      <c r="G103" s="8">
        <v>0</v>
      </c>
      <c r="H103" s="8">
        <v>0</v>
      </c>
      <c r="I103" s="198">
        <v>0</v>
      </c>
      <c r="K103" s="16" t="str">
        <f t="shared" si="14"/>
        <v/>
      </c>
      <c r="L103" s="229" t="str">
        <f>IFERROR(VLOOKUP($K103,⑲リスト!A$2:C$211,2,FALSE),"")</f>
        <v/>
      </c>
      <c r="M103" s="194" t="str">
        <f t="shared" si="15"/>
        <v/>
      </c>
      <c r="N103" s="194" t="str">
        <f t="shared" si="17"/>
        <v/>
      </c>
      <c r="O103" s="194" t="str">
        <f t="shared" si="16"/>
        <v/>
      </c>
      <c r="P103" s="289" t="str">
        <f t="shared" si="18"/>
        <v/>
      </c>
      <c r="Q103" s="320"/>
      <c r="R103" s="310" t="str">
        <f t="shared" si="22"/>
        <v/>
      </c>
      <c r="S103" s="280" t="str">
        <f t="shared" si="23"/>
        <v/>
      </c>
      <c r="T103" s="7" t="str">
        <f t="shared" si="19"/>
        <v/>
      </c>
      <c r="U103" s="7" t="str">
        <f t="shared" si="20"/>
        <v/>
      </c>
      <c r="V103" s="15" t="str">
        <f t="shared" si="21"/>
        <v/>
      </c>
    </row>
    <row r="104" spans="1:22" s="9" customFormat="1" ht="15.75" hidden="1" x14ac:dyDescent="0.15">
      <c r="A104" s="270">
        <v>90</v>
      </c>
      <c r="B104" s="16">
        <f>VLOOKUP(C104,⑲リスト!$B$1:$C$104,2,FALSE)</f>
        <v>0</v>
      </c>
      <c r="C104" s="198" t="s">
        <v>102</v>
      </c>
      <c r="D104" s="197">
        <v>0</v>
      </c>
      <c r="E104" s="279"/>
      <c r="F104" s="57"/>
      <c r="G104" s="8">
        <v>0</v>
      </c>
      <c r="H104" s="8">
        <v>0</v>
      </c>
      <c r="I104" s="198">
        <v>0</v>
      </c>
      <c r="K104" s="16" t="str">
        <f t="shared" si="14"/>
        <v/>
      </c>
      <c r="L104" s="229" t="str">
        <f>IFERROR(VLOOKUP($K104,⑲リスト!A$2:C$211,2,FALSE),"")</f>
        <v/>
      </c>
      <c r="M104" s="194" t="str">
        <f t="shared" si="15"/>
        <v/>
      </c>
      <c r="N104" s="194" t="str">
        <f t="shared" si="17"/>
        <v/>
      </c>
      <c r="O104" s="194" t="str">
        <f t="shared" si="16"/>
        <v/>
      </c>
      <c r="P104" s="289" t="str">
        <f t="shared" si="18"/>
        <v/>
      </c>
      <c r="Q104" s="320"/>
      <c r="R104" s="310" t="str">
        <f t="shared" si="22"/>
        <v/>
      </c>
      <c r="S104" s="280" t="str">
        <f t="shared" si="23"/>
        <v/>
      </c>
      <c r="T104" s="7" t="str">
        <f t="shared" si="19"/>
        <v/>
      </c>
      <c r="U104" s="7" t="str">
        <f t="shared" si="20"/>
        <v/>
      </c>
      <c r="V104" s="15" t="str">
        <f t="shared" si="21"/>
        <v/>
      </c>
    </row>
    <row r="105" spans="1:22" s="9" customFormat="1" ht="15.75" hidden="1" x14ac:dyDescent="0.15">
      <c r="A105" s="270">
        <v>91</v>
      </c>
      <c r="B105" s="16">
        <f>VLOOKUP(C105,⑲リスト!$B$1:$C$104,2,FALSE)</f>
        <v>0</v>
      </c>
      <c r="C105" s="198" t="s">
        <v>102</v>
      </c>
      <c r="D105" s="197">
        <v>0</v>
      </c>
      <c r="E105" s="279"/>
      <c r="F105" s="57"/>
      <c r="G105" s="8">
        <v>0</v>
      </c>
      <c r="H105" s="8">
        <v>0</v>
      </c>
      <c r="I105" s="198">
        <v>0</v>
      </c>
      <c r="K105" s="16" t="str">
        <f t="shared" si="14"/>
        <v/>
      </c>
      <c r="L105" s="229" t="str">
        <f>IFERROR(VLOOKUP($K105,⑲リスト!A$2:C$211,2,FALSE),"")</f>
        <v/>
      </c>
      <c r="M105" s="194" t="str">
        <f t="shared" si="15"/>
        <v/>
      </c>
      <c r="N105" s="194" t="str">
        <f t="shared" si="17"/>
        <v/>
      </c>
      <c r="O105" s="194" t="str">
        <f t="shared" si="16"/>
        <v/>
      </c>
      <c r="P105" s="289" t="str">
        <f t="shared" si="18"/>
        <v/>
      </c>
      <c r="Q105" s="320"/>
      <c r="R105" s="310" t="str">
        <f t="shared" si="22"/>
        <v/>
      </c>
      <c r="S105" s="280" t="str">
        <f t="shared" si="23"/>
        <v/>
      </c>
      <c r="T105" s="7" t="str">
        <f t="shared" si="19"/>
        <v/>
      </c>
      <c r="U105" s="7" t="str">
        <f t="shared" si="20"/>
        <v/>
      </c>
      <c r="V105" s="15" t="str">
        <f t="shared" si="21"/>
        <v/>
      </c>
    </row>
    <row r="106" spans="1:22" s="9" customFormat="1" ht="15.75" hidden="1" x14ac:dyDescent="0.15">
      <c r="A106" s="270">
        <v>92</v>
      </c>
      <c r="B106" s="16">
        <f>VLOOKUP(C106,⑲リスト!$B$1:$C$104,2,FALSE)</f>
        <v>0</v>
      </c>
      <c r="C106" s="198" t="s">
        <v>102</v>
      </c>
      <c r="D106" s="197">
        <v>0</v>
      </c>
      <c r="E106" s="279"/>
      <c r="F106" s="57"/>
      <c r="G106" s="8">
        <v>0</v>
      </c>
      <c r="H106" s="8">
        <v>0</v>
      </c>
      <c r="I106" s="198">
        <v>0</v>
      </c>
      <c r="K106" s="16" t="str">
        <f t="shared" si="14"/>
        <v/>
      </c>
      <c r="L106" s="229" t="str">
        <f>IFERROR(VLOOKUP($K106,⑲リスト!A$2:C$211,2,FALSE),"")</f>
        <v/>
      </c>
      <c r="M106" s="194" t="str">
        <f t="shared" si="15"/>
        <v/>
      </c>
      <c r="N106" s="194" t="str">
        <f t="shared" si="17"/>
        <v/>
      </c>
      <c r="O106" s="194" t="str">
        <f t="shared" si="16"/>
        <v/>
      </c>
      <c r="P106" s="289" t="str">
        <f t="shared" si="18"/>
        <v/>
      </c>
      <c r="Q106" s="320"/>
      <c r="R106" s="310" t="str">
        <f t="shared" si="22"/>
        <v/>
      </c>
      <c r="S106" s="280" t="str">
        <f t="shared" si="23"/>
        <v/>
      </c>
      <c r="T106" s="7" t="str">
        <f t="shared" si="19"/>
        <v/>
      </c>
      <c r="U106" s="7" t="str">
        <f t="shared" si="20"/>
        <v/>
      </c>
      <c r="V106" s="15" t="str">
        <f t="shared" si="21"/>
        <v/>
      </c>
    </row>
    <row r="107" spans="1:22" s="9" customFormat="1" ht="15.75" hidden="1" x14ac:dyDescent="0.15">
      <c r="A107" s="270">
        <v>93</v>
      </c>
      <c r="B107" s="16">
        <f>VLOOKUP(C107,⑲リスト!$B$1:$C$104,2,FALSE)</f>
        <v>0</v>
      </c>
      <c r="C107" s="198" t="s">
        <v>102</v>
      </c>
      <c r="D107" s="197">
        <v>0</v>
      </c>
      <c r="E107" s="279"/>
      <c r="F107" s="57"/>
      <c r="G107" s="8">
        <v>0</v>
      </c>
      <c r="H107" s="8">
        <v>0</v>
      </c>
      <c r="I107" s="198">
        <v>0</v>
      </c>
      <c r="K107" s="16" t="str">
        <f t="shared" si="14"/>
        <v/>
      </c>
      <c r="L107" s="229" t="str">
        <f>IFERROR(VLOOKUP($K107,⑲リスト!A$2:C$211,2,FALSE),"")</f>
        <v/>
      </c>
      <c r="M107" s="194" t="str">
        <f t="shared" si="15"/>
        <v/>
      </c>
      <c r="N107" s="194" t="str">
        <f t="shared" si="17"/>
        <v/>
      </c>
      <c r="O107" s="194" t="str">
        <f t="shared" si="16"/>
        <v/>
      </c>
      <c r="P107" s="289" t="str">
        <f t="shared" si="18"/>
        <v/>
      </c>
      <c r="Q107" s="320"/>
      <c r="R107" s="310" t="str">
        <f t="shared" si="22"/>
        <v/>
      </c>
      <c r="S107" s="280" t="str">
        <f t="shared" si="23"/>
        <v/>
      </c>
      <c r="T107" s="7" t="str">
        <f t="shared" si="19"/>
        <v/>
      </c>
      <c r="U107" s="7" t="str">
        <f t="shared" si="20"/>
        <v/>
      </c>
      <c r="V107" s="15" t="str">
        <f t="shared" si="21"/>
        <v/>
      </c>
    </row>
    <row r="108" spans="1:22" s="9" customFormat="1" ht="15.75" hidden="1" x14ac:dyDescent="0.15">
      <c r="A108" s="270">
        <v>94</v>
      </c>
      <c r="B108" s="16">
        <f>VLOOKUP(C108,⑲リスト!$B$1:$C$104,2,FALSE)</f>
        <v>0</v>
      </c>
      <c r="C108" s="198" t="s">
        <v>102</v>
      </c>
      <c r="D108" s="197">
        <v>0</v>
      </c>
      <c r="E108" s="279"/>
      <c r="F108" s="57"/>
      <c r="G108" s="8">
        <v>0</v>
      </c>
      <c r="H108" s="8">
        <v>0</v>
      </c>
      <c r="I108" s="198">
        <v>0</v>
      </c>
      <c r="K108" s="16" t="str">
        <f t="shared" si="14"/>
        <v/>
      </c>
      <c r="L108" s="229" t="str">
        <f>IFERROR(VLOOKUP($K108,⑲リスト!A$2:C$211,2,FALSE),"")</f>
        <v/>
      </c>
      <c r="M108" s="194" t="str">
        <f t="shared" si="15"/>
        <v/>
      </c>
      <c r="N108" s="194" t="str">
        <f t="shared" si="17"/>
        <v/>
      </c>
      <c r="O108" s="194" t="str">
        <f t="shared" si="16"/>
        <v/>
      </c>
      <c r="P108" s="289" t="str">
        <f t="shared" si="18"/>
        <v/>
      </c>
      <c r="Q108" s="320"/>
      <c r="R108" s="310" t="str">
        <f t="shared" si="22"/>
        <v/>
      </c>
      <c r="S108" s="280" t="str">
        <f t="shared" si="23"/>
        <v/>
      </c>
      <c r="T108" s="7" t="str">
        <f t="shared" si="19"/>
        <v/>
      </c>
      <c r="U108" s="7" t="str">
        <f t="shared" si="20"/>
        <v/>
      </c>
      <c r="V108" s="15" t="str">
        <f t="shared" si="21"/>
        <v/>
      </c>
    </row>
    <row r="109" spans="1:22" s="9" customFormat="1" ht="15.75" hidden="1" x14ac:dyDescent="0.15">
      <c r="A109" s="270">
        <v>95</v>
      </c>
      <c r="B109" s="16">
        <f>VLOOKUP(C109,⑲リスト!$B$1:$C$104,2,FALSE)</f>
        <v>0</v>
      </c>
      <c r="C109" s="198" t="s">
        <v>102</v>
      </c>
      <c r="D109" s="197">
        <v>0</v>
      </c>
      <c r="E109" s="279"/>
      <c r="F109" s="57"/>
      <c r="G109" s="8">
        <v>0</v>
      </c>
      <c r="H109" s="8">
        <v>0</v>
      </c>
      <c r="I109" s="198">
        <v>0</v>
      </c>
      <c r="K109" s="16" t="str">
        <f t="shared" si="14"/>
        <v/>
      </c>
      <c r="L109" s="229" t="str">
        <f>IFERROR(VLOOKUP($K109,⑲リスト!A$2:C$211,2,FALSE),"")</f>
        <v/>
      </c>
      <c r="M109" s="194" t="str">
        <f t="shared" si="15"/>
        <v/>
      </c>
      <c r="N109" s="194" t="str">
        <f t="shared" si="17"/>
        <v/>
      </c>
      <c r="O109" s="194" t="str">
        <f t="shared" si="16"/>
        <v/>
      </c>
      <c r="P109" s="289" t="str">
        <f t="shared" si="18"/>
        <v/>
      </c>
      <c r="Q109" s="320"/>
      <c r="R109" s="310" t="str">
        <f t="shared" si="22"/>
        <v/>
      </c>
      <c r="S109" s="280" t="str">
        <f t="shared" si="23"/>
        <v/>
      </c>
      <c r="T109" s="7" t="str">
        <f t="shared" si="19"/>
        <v/>
      </c>
      <c r="U109" s="7" t="str">
        <f t="shared" si="20"/>
        <v/>
      </c>
      <c r="V109" s="15" t="str">
        <f t="shared" si="21"/>
        <v/>
      </c>
    </row>
    <row r="110" spans="1:22" s="9" customFormat="1" ht="15.75" hidden="1" x14ac:dyDescent="0.15">
      <c r="A110" s="270">
        <v>96</v>
      </c>
      <c r="B110" s="16">
        <f>VLOOKUP(C110,⑲リスト!$B$1:$C$104,2,FALSE)</f>
        <v>0</v>
      </c>
      <c r="C110" s="198" t="s">
        <v>102</v>
      </c>
      <c r="D110" s="197">
        <v>0</v>
      </c>
      <c r="E110" s="279"/>
      <c r="F110" s="57"/>
      <c r="G110" s="8">
        <v>0</v>
      </c>
      <c r="H110" s="8">
        <v>0</v>
      </c>
      <c r="I110" s="198">
        <v>0</v>
      </c>
      <c r="K110" s="16" t="str">
        <f t="shared" si="14"/>
        <v/>
      </c>
      <c r="L110" s="229" t="str">
        <f>IFERROR(VLOOKUP($K110,⑲リスト!A$2:C$211,2,FALSE),"")</f>
        <v/>
      </c>
      <c r="M110" s="194" t="str">
        <f t="shared" si="15"/>
        <v/>
      </c>
      <c r="N110" s="194" t="str">
        <f t="shared" si="17"/>
        <v/>
      </c>
      <c r="O110" s="194" t="str">
        <f t="shared" si="16"/>
        <v/>
      </c>
      <c r="P110" s="289" t="str">
        <f t="shared" si="18"/>
        <v/>
      </c>
      <c r="Q110" s="320"/>
      <c r="R110" s="310" t="str">
        <f t="shared" si="22"/>
        <v/>
      </c>
      <c r="S110" s="280" t="str">
        <f t="shared" si="23"/>
        <v/>
      </c>
      <c r="T110" s="7" t="str">
        <f t="shared" si="19"/>
        <v/>
      </c>
      <c r="U110" s="7" t="str">
        <f t="shared" si="20"/>
        <v/>
      </c>
      <c r="V110" s="15" t="str">
        <f t="shared" si="21"/>
        <v/>
      </c>
    </row>
    <row r="111" spans="1:22" s="9" customFormat="1" ht="15.75" hidden="1" x14ac:dyDescent="0.15">
      <c r="A111" s="270">
        <v>97</v>
      </c>
      <c r="B111" s="16">
        <f>VLOOKUP(C111,⑲リスト!$B$1:$C$104,2,FALSE)</f>
        <v>0</v>
      </c>
      <c r="C111" s="198" t="s">
        <v>102</v>
      </c>
      <c r="D111" s="197">
        <v>0</v>
      </c>
      <c r="E111" s="279"/>
      <c r="F111" s="57"/>
      <c r="G111" s="8">
        <v>0</v>
      </c>
      <c r="H111" s="8">
        <v>0</v>
      </c>
      <c r="I111" s="198">
        <v>0</v>
      </c>
      <c r="K111" s="16" t="str">
        <f t="shared" si="14"/>
        <v/>
      </c>
      <c r="L111" s="229" t="str">
        <f>IFERROR(VLOOKUP($K111,⑲リスト!A$2:C$211,2,FALSE),"")</f>
        <v/>
      </c>
      <c r="M111" s="194" t="str">
        <f t="shared" si="15"/>
        <v/>
      </c>
      <c r="N111" s="194" t="str">
        <f t="shared" si="17"/>
        <v/>
      </c>
      <c r="O111" s="194" t="str">
        <f t="shared" si="16"/>
        <v/>
      </c>
      <c r="P111" s="289" t="str">
        <f t="shared" si="18"/>
        <v/>
      </c>
      <c r="Q111" s="320"/>
      <c r="R111" s="310" t="str">
        <f t="shared" si="22"/>
        <v/>
      </c>
      <c r="S111" s="280" t="str">
        <f t="shared" si="23"/>
        <v/>
      </c>
      <c r="T111" s="7" t="str">
        <f t="shared" si="19"/>
        <v/>
      </c>
      <c r="U111" s="7" t="str">
        <f t="shared" si="20"/>
        <v/>
      </c>
      <c r="V111" s="15" t="str">
        <f t="shared" si="21"/>
        <v/>
      </c>
    </row>
    <row r="112" spans="1:22" s="9" customFormat="1" ht="15.75" hidden="1" x14ac:dyDescent="0.15">
      <c r="A112" s="270">
        <v>98</v>
      </c>
      <c r="B112" s="16">
        <f>VLOOKUP(C112,⑲リスト!$B$1:$C$104,2,FALSE)</f>
        <v>0</v>
      </c>
      <c r="C112" s="198" t="s">
        <v>102</v>
      </c>
      <c r="D112" s="197">
        <v>0</v>
      </c>
      <c r="E112" s="279"/>
      <c r="F112" s="57"/>
      <c r="G112" s="8">
        <v>0</v>
      </c>
      <c r="H112" s="8">
        <v>0</v>
      </c>
      <c r="I112" s="198">
        <v>0</v>
      </c>
      <c r="K112" s="16" t="str">
        <f t="shared" si="14"/>
        <v/>
      </c>
      <c r="L112" s="229" t="str">
        <f>IFERROR(VLOOKUP($K112,⑲リスト!A$2:C$211,2,FALSE),"")</f>
        <v/>
      </c>
      <c r="M112" s="194" t="str">
        <f t="shared" si="15"/>
        <v/>
      </c>
      <c r="N112" s="194" t="str">
        <f t="shared" si="17"/>
        <v/>
      </c>
      <c r="O112" s="194" t="str">
        <f t="shared" si="16"/>
        <v/>
      </c>
      <c r="P112" s="289" t="str">
        <f t="shared" si="18"/>
        <v/>
      </c>
      <c r="Q112" s="320"/>
      <c r="R112" s="310" t="str">
        <f t="shared" si="22"/>
        <v/>
      </c>
      <c r="S112" s="280" t="str">
        <f t="shared" si="23"/>
        <v/>
      </c>
      <c r="T112" s="7" t="str">
        <f t="shared" si="19"/>
        <v/>
      </c>
      <c r="U112" s="7" t="str">
        <f t="shared" si="20"/>
        <v/>
      </c>
      <c r="V112" s="15" t="str">
        <f t="shared" si="21"/>
        <v/>
      </c>
    </row>
    <row r="113" spans="1:22" s="9" customFormat="1" ht="15.75" hidden="1" x14ac:dyDescent="0.15">
      <c r="A113" s="270">
        <v>99</v>
      </c>
      <c r="B113" s="16">
        <f>VLOOKUP(C113,⑲リスト!$B$1:$C$104,2,FALSE)</f>
        <v>0</v>
      </c>
      <c r="C113" s="198" t="s">
        <v>102</v>
      </c>
      <c r="D113" s="197">
        <v>0</v>
      </c>
      <c r="E113" s="279"/>
      <c r="F113" s="57"/>
      <c r="G113" s="8">
        <v>0</v>
      </c>
      <c r="H113" s="8">
        <v>0</v>
      </c>
      <c r="I113" s="198">
        <v>0</v>
      </c>
      <c r="K113" s="16" t="str">
        <f t="shared" ref="K113:K114" si="24">IF(ISERR(SMALL(IF(FREQUENCY($B$15:$B$113,$B$15:$B$113),$B$15:$B$113),$A114)),"", SMALL(IF(FREQUENCY($B$15:$B$113,$B$15:$B$113),$B$15:$B$113),$A114))</f>
        <v/>
      </c>
      <c r="L113" s="229" t="str">
        <f>IFERROR(VLOOKUP($K113,⑲リスト!A$2:C$211,2,FALSE),"")</f>
        <v/>
      </c>
      <c r="M113" s="194" t="str">
        <f t="shared" ref="M113:M114" si="25">IF(SUMIF($B$15:$B$113,$K113,$G$15:$G$113)&gt;0,SUMIF($B$15:$B$113,$K113,$G$15:$G$113),"")</f>
        <v/>
      </c>
      <c r="N113" s="194" t="str">
        <f t="shared" si="17"/>
        <v/>
      </c>
      <c r="O113" s="194" t="str">
        <f t="shared" ref="O113:O114" si="26">IF(SUMIF($B$15:$B$113,$K113,$I$15:$I$113)&gt;0,SUMIF($B$15:$B$113,$K113,$I$15:$I$113),"")</f>
        <v/>
      </c>
      <c r="P113" s="289" t="str">
        <f t="shared" si="18"/>
        <v/>
      </c>
      <c r="Q113" s="320"/>
      <c r="R113" s="310" t="str">
        <f t="shared" si="22"/>
        <v/>
      </c>
      <c r="S113" s="280" t="str">
        <f t="shared" si="23"/>
        <v/>
      </c>
      <c r="T113" s="7" t="str">
        <f t="shared" si="19"/>
        <v/>
      </c>
      <c r="U113" s="7" t="str">
        <f t="shared" si="20"/>
        <v/>
      </c>
      <c r="V113" s="15" t="str">
        <f t="shared" si="21"/>
        <v/>
      </c>
    </row>
    <row r="114" spans="1:22" s="9" customFormat="1" ht="16.5" thickBot="1" x14ac:dyDescent="0.2">
      <c r="A114" s="271">
        <v>100</v>
      </c>
      <c r="B114" s="164">
        <f>VLOOKUP(C114,⑲リスト!$B$1:$C$104,2,FALSE)</f>
        <v>0</v>
      </c>
      <c r="C114" s="199" t="s">
        <v>102</v>
      </c>
      <c r="D114" s="197">
        <v>0</v>
      </c>
      <c r="E114" s="279"/>
      <c r="F114" s="57"/>
      <c r="G114" s="8">
        <v>0</v>
      </c>
      <c r="H114" s="8">
        <v>0</v>
      </c>
      <c r="I114" s="198">
        <v>0</v>
      </c>
      <c r="K114" s="164" t="str">
        <f t="shared" si="24"/>
        <v/>
      </c>
      <c r="L114" s="281" t="str">
        <f>IFERROR(VLOOKUP($K114,⑲リスト!A$2:C$211,2,FALSE),"")</f>
        <v/>
      </c>
      <c r="M114" s="282" t="str">
        <f t="shared" si="25"/>
        <v/>
      </c>
      <c r="N114" s="282" t="str">
        <f t="shared" si="17"/>
        <v/>
      </c>
      <c r="O114" s="282" t="str">
        <f t="shared" si="26"/>
        <v/>
      </c>
      <c r="P114" s="289" t="str">
        <f t="shared" si="18"/>
        <v/>
      </c>
      <c r="Q114" s="320"/>
      <c r="R114" s="311" t="str">
        <f t="shared" si="22"/>
        <v/>
      </c>
      <c r="S114" s="283" t="str">
        <f t="shared" si="23"/>
        <v/>
      </c>
      <c r="T114" s="14" t="str">
        <f t="shared" si="19"/>
        <v/>
      </c>
      <c r="U114" s="14" t="str">
        <f t="shared" si="20"/>
        <v/>
      </c>
      <c r="V114" s="312" t="str">
        <f t="shared" si="21"/>
        <v/>
      </c>
    </row>
    <row r="115" spans="1:22" s="207" customFormat="1" ht="15.75" customHeight="1" thickBot="1" x14ac:dyDescent="0.2">
      <c r="A115" s="265"/>
      <c r="B115" s="627" t="s">
        <v>307</v>
      </c>
      <c r="C115" s="628"/>
      <c r="D115" s="609"/>
      <c r="E115" s="610"/>
      <c r="F115" s="611"/>
      <c r="G115" s="204">
        <f>SUM(G15:G39)</f>
        <v>0</v>
      </c>
      <c r="H115" s="204"/>
      <c r="I115" s="205">
        <f>SUM(I15:I39)</f>
        <v>0</v>
      </c>
      <c r="J115" s="206"/>
      <c r="K115" s="621" t="s">
        <v>305</v>
      </c>
      <c r="L115" s="622"/>
      <c r="M115" s="230">
        <f>M116+M117</f>
        <v>0</v>
      </c>
      <c r="N115" s="230">
        <f>N116+N117</f>
        <v>0</v>
      </c>
      <c r="O115" s="230">
        <f>O116+O117</f>
        <v>0</v>
      </c>
      <c r="P115" s="231">
        <f>SUM(P15:P114)</f>
        <v>0</v>
      </c>
      <c r="Q115" s="206"/>
      <c r="R115" s="286" t="s">
        <v>332</v>
      </c>
      <c r="S115" s="287"/>
      <c r="T115" s="284">
        <f t="shared" ref="T115:V115" si="27">SUM(T15:T114)</f>
        <v>0</v>
      </c>
      <c r="U115" s="284">
        <f t="shared" si="27"/>
        <v>0</v>
      </c>
      <c r="V115" s="285">
        <f t="shared" si="27"/>
        <v>0</v>
      </c>
    </row>
    <row r="116" spans="1:22" s="207" customFormat="1" ht="15.75" customHeight="1" x14ac:dyDescent="0.15">
      <c r="A116" s="263"/>
      <c r="B116" s="629" t="s">
        <v>106</v>
      </c>
      <c r="C116" s="630"/>
      <c r="D116" s="612"/>
      <c r="E116" s="613"/>
      <c r="F116" s="614"/>
      <c r="G116" s="202">
        <f>SUMIF($B$15:$B$113,"&lt;100",G$15:G$113)</f>
        <v>0</v>
      </c>
      <c r="H116" s="202"/>
      <c r="I116" s="208">
        <f>SUMIF($B$15:$B$113,"&lt;100",I$15:I$113)</f>
        <v>0</v>
      </c>
      <c r="K116" s="625" t="s">
        <v>106</v>
      </c>
      <c r="L116" s="626"/>
      <c r="M116" s="202">
        <f>SUMIF($K$15:$K$113,"&lt;100",$M15:$M$113)</f>
        <v>0</v>
      </c>
      <c r="N116" s="202">
        <f>SUMIF($K$15:$K$113,"&lt;100",$N15:$N$113)</f>
        <v>0</v>
      </c>
      <c r="O116" s="202">
        <f>SUMIF($K$15:$K$113,"&lt;100",$O15:$O$113)</f>
        <v>0</v>
      </c>
      <c r="P116" s="208">
        <f>P115</f>
        <v>0</v>
      </c>
      <c r="Q116" s="207">
        <f>P116+1</f>
        <v>1</v>
      </c>
      <c r="R116" s="274"/>
      <c r="S116" s="278"/>
    </row>
    <row r="117" spans="1:22" s="207" customFormat="1" ht="15.75" customHeight="1" thickBot="1" x14ac:dyDescent="0.2">
      <c r="A117" s="264"/>
      <c r="B117" s="631" t="s">
        <v>306</v>
      </c>
      <c r="C117" s="632"/>
      <c r="D117" s="615"/>
      <c r="E117" s="616"/>
      <c r="F117" s="617"/>
      <c r="G117" s="201">
        <f>SUMIF($B$15:$B$113,"&gt;100",G$15:G$113)</f>
        <v>0</v>
      </c>
      <c r="H117" s="201"/>
      <c r="I117" s="209">
        <f>SUMIF($B$15:$B$113,"&gt;100",I$15:I$113)</f>
        <v>0</v>
      </c>
      <c r="K117" s="623" t="s">
        <v>306</v>
      </c>
      <c r="L117" s="624"/>
      <c r="M117" s="201">
        <f>SUMIF($K$14:$K$113,"&gt;100",$M$14:$M$113)</f>
        <v>0</v>
      </c>
      <c r="N117" s="201">
        <f>SUMIF($K$14:$K$113,"&gt;100",$N$14:$N$113)</f>
        <v>0</v>
      </c>
      <c r="O117" s="201">
        <f>SUMIF($K$14:$K$113,"&gt;100",$O$14:$O$113)</f>
        <v>0</v>
      </c>
      <c r="P117" s="209">
        <v>0</v>
      </c>
      <c r="R117" s="274"/>
      <c r="S117" s="278"/>
    </row>
    <row r="118" spans="1:22" s="207" customFormat="1" ht="15.75" customHeight="1" x14ac:dyDescent="0.15">
      <c r="A118" s="203"/>
      <c r="B118" s="288" t="s">
        <v>673</v>
      </c>
      <c r="C118" s="216"/>
      <c r="D118" s="217"/>
      <c r="E118" s="217"/>
      <c r="F118" s="217"/>
      <c r="K118" s="216"/>
      <c r="L118" s="216"/>
      <c r="R118" s="274"/>
      <c r="S118" s="278"/>
    </row>
    <row r="119" spans="1:22" s="207" customFormat="1" ht="15.75" customHeight="1" x14ac:dyDescent="0.15">
      <c r="A119" s="203"/>
      <c r="B119" s="203"/>
      <c r="C119" s="216"/>
      <c r="D119" s="217"/>
      <c r="E119" s="217"/>
      <c r="F119" s="217"/>
      <c r="K119" s="216"/>
      <c r="L119" s="216"/>
      <c r="R119" s="274"/>
      <c r="S119" s="278"/>
    </row>
    <row r="120" spans="1:22" s="61" customFormat="1" ht="15.75" customHeight="1" x14ac:dyDescent="0.15">
      <c r="A120" s="200"/>
      <c r="B120" s="200"/>
      <c r="C120" s="210"/>
      <c r="D120" s="200"/>
      <c r="E120" s="200"/>
      <c r="F120" s="233"/>
      <c r="L120" s="210"/>
      <c r="R120" s="275"/>
      <c r="S120" s="240"/>
    </row>
    <row r="121" spans="1:22" s="61" customFormat="1" ht="15.75" customHeight="1" x14ac:dyDescent="0.15">
      <c r="A121" s="200"/>
      <c r="B121" s="200"/>
      <c r="C121" s="210"/>
      <c r="D121" s="200"/>
      <c r="E121" s="200"/>
      <c r="F121" s="233"/>
      <c r="L121" s="210"/>
      <c r="R121" s="275"/>
      <c r="S121" s="240"/>
    </row>
    <row r="122" spans="1:22" s="61" customFormat="1" ht="15.75" customHeight="1" x14ac:dyDescent="0.15">
      <c r="A122" s="200"/>
      <c r="B122" s="200"/>
      <c r="C122" s="210"/>
      <c r="D122" s="200"/>
      <c r="E122" s="200"/>
      <c r="F122" s="233"/>
      <c r="L122" s="210"/>
      <c r="R122" s="275"/>
      <c r="S122" s="240"/>
    </row>
    <row r="123" spans="1:22" s="61" customFormat="1" ht="15.75" customHeight="1" x14ac:dyDescent="0.15">
      <c r="A123" s="200"/>
      <c r="B123" s="200"/>
      <c r="C123" s="210"/>
      <c r="D123" s="200"/>
      <c r="E123" s="200"/>
      <c r="F123" s="233"/>
      <c r="L123" s="210"/>
      <c r="R123" s="275"/>
      <c r="S123" s="240"/>
    </row>
    <row r="124" spans="1:22" s="61" customFormat="1" ht="15.75" customHeight="1" x14ac:dyDescent="0.15">
      <c r="A124" s="200"/>
      <c r="B124" s="200"/>
      <c r="C124" s="210"/>
      <c r="D124" s="200"/>
      <c r="E124" s="200"/>
      <c r="F124" s="233"/>
      <c r="L124" s="210"/>
      <c r="R124" s="275"/>
      <c r="S124" s="240"/>
    </row>
    <row r="125" spans="1:22" s="61" customFormat="1" ht="15.75" customHeight="1" x14ac:dyDescent="0.15">
      <c r="A125" s="200"/>
      <c r="B125" s="200"/>
      <c r="C125" s="210"/>
      <c r="D125" s="200"/>
      <c r="E125" s="200"/>
      <c r="F125" s="233"/>
      <c r="L125" s="210"/>
      <c r="R125" s="275"/>
      <c r="S125" s="240"/>
    </row>
    <row r="126" spans="1:22" s="61" customFormat="1" ht="15.75" customHeight="1" x14ac:dyDescent="0.15">
      <c r="A126" s="200"/>
      <c r="B126" s="200"/>
      <c r="C126" s="210"/>
      <c r="D126" s="200"/>
      <c r="E126" s="200"/>
      <c r="F126" s="233"/>
      <c r="L126" s="210"/>
      <c r="R126" s="275"/>
      <c r="S126" s="240"/>
    </row>
    <row r="127" spans="1:22" s="61" customFormat="1" ht="15.75" customHeight="1" x14ac:dyDescent="0.15">
      <c r="A127" s="200"/>
      <c r="B127" s="200"/>
      <c r="C127" s="210"/>
      <c r="D127" s="200"/>
      <c r="E127" s="200"/>
      <c r="F127" s="233"/>
      <c r="L127" s="210"/>
      <c r="R127" s="275"/>
      <c r="S127" s="240"/>
    </row>
    <row r="128" spans="1:22" s="61" customFormat="1" ht="15.75" customHeight="1" x14ac:dyDescent="0.15">
      <c r="A128" s="200"/>
      <c r="B128" s="200"/>
      <c r="C128" s="210"/>
      <c r="D128" s="200"/>
      <c r="E128" s="200"/>
      <c r="F128" s="233"/>
      <c r="L128" s="210"/>
      <c r="R128" s="275"/>
      <c r="S128" s="240"/>
    </row>
    <row r="129" spans="1:19" s="61" customFormat="1" ht="15.75" customHeight="1" x14ac:dyDescent="0.15">
      <c r="A129" s="200"/>
      <c r="B129" s="200"/>
      <c r="C129" s="210"/>
      <c r="D129" s="200"/>
      <c r="E129" s="200"/>
      <c r="F129" s="233"/>
      <c r="L129" s="210"/>
      <c r="R129" s="275"/>
      <c r="S129" s="240"/>
    </row>
    <row r="130" spans="1:19" s="61" customFormat="1" ht="15.75" customHeight="1" x14ac:dyDescent="0.15">
      <c r="A130" s="200"/>
      <c r="B130" s="200"/>
      <c r="C130" s="210"/>
      <c r="D130" s="200"/>
      <c r="E130" s="200"/>
      <c r="F130" s="233"/>
      <c r="L130" s="210"/>
      <c r="R130" s="275"/>
      <c r="S130" s="240"/>
    </row>
    <row r="131" spans="1:19" s="61" customFormat="1" x14ac:dyDescent="0.15">
      <c r="A131" s="620"/>
      <c r="B131" s="620"/>
      <c r="F131" s="240"/>
      <c r="L131" s="210"/>
      <c r="R131" s="275"/>
      <c r="S131" s="240"/>
    </row>
    <row r="132" spans="1:19" s="9" customFormat="1" hidden="1" x14ac:dyDescent="0.15">
      <c r="B132" s="10"/>
      <c r="E132" s="11"/>
      <c r="F132" s="152"/>
      <c r="K132" s="9">
        <f t="shared" ref="K132:K141" si="28">IF(ISERR(SMALL(IF(FREQUENCY($B$15:$B$113,$B$15:$B$113),$B$15:$B$113),$A15)),"", SMALL(IF(FREQUENCY($B$15:$B$113,$B$15:$B$113),$B$15:$B$113),$A15))</f>
        <v>0</v>
      </c>
      <c r="M132" s="9">
        <f>SUMIF(C$15:C$112,#REF!,$G$15:$G$112)</f>
        <v>0</v>
      </c>
      <c r="O132" s="9" t="e">
        <f>SUMIF(C$15:C$112,#REF!,#REF!)</f>
        <v>#REF!</v>
      </c>
      <c r="P132" s="194"/>
      <c r="R132" s="273"/>
      <c r="S132" s="277"/>
    </row>
    <row r="133" spans="1:19" s="9" customFormat="1" hidden="1" x14ac:dyDescent="0.15">
      <c r="B133" s="10"/>
      <c r="E133" s="11"/>
      <c r="F133" s="152"/>
      <c r="K133" s="9" t="str">
        <f t="shared" si="28"/>
        <v/>
      </c>
      <c r="M133" s="9">
        <f>SUMIF(C$15:C$112,#REF!,$G$15:$G$112)</f>
        <v>0</v>
      </c>
      <c r="O133" s="9" t="e">
        <f>SUMIF(C$15:C$112,#REF!,#REF!)</f>
        <v>#REF!</v>
      </c>
      <c r="P133" s="7"/>
      <c r="R133" s="273"/>
      <c r="S133" s="277"/>
    </row>
    <row r="134" spans="1:19" s="9" customFormat="1" hidden="1" x14ac:dyDescent="0.15">
      <c r="B134" s="10"/>
      <c r="E134" s="11"/>
      <c r="F134" s="152"/>
      <c r="K134" s="9" t="str">
        <f t="shared" si="28"/>
        <v/>
      </c>
      <c r="M134" s="9">
        <f>SUMIF(C$15:C$112,#REF!,$G$15:$G$112)</f>
        <v>0</v>
      </c>
      <c r="O134" s="9" t="e">
        <f>SUMIF(C$15:C$112,#REF!,#REF!)</f>
        <v>#REF!</v>
      </c>
      <c r="P134" s="7"/>
      <c r="R134" s="273"/>
      <c r="S134" s="277"/>
    </row>
    <row r="135" spans="1:19" s="9" customFormat="1" hidden="1" x14ac:dyDescent="0.15">
      <c r="B135" s="10"/>
      <c r="E135" s="11"/>
      <c r="F135" s="152"/>
      <c r="K135" s="9" t="str">
        <f t="shared" si="28"/>
        <v/>
      </c>
      <c r="M135" s="9">
        <f>SUMIF(C$15:C$112,#REF!,$G$15:$G$112)</f>
        <v>0</v>
      </c>
      <c r="O135" s="9" t="e">
        <f>SUMIF(C$15:C$112,#REF!,#REF!)</f>
        <v>#REF!</v>
      </c>
      <c r="P135" s="7"/>
      <c r="R135" s="273"/>
      <c r="S135" s="277"/>
    </row>
    <row r="136" spans="1:19" s="9" customFormat="1" hidden="1" x14ac:dyDescent="0.15">
      <c r="B136" s="10"/>
      <c r="E136" s="11"/>
      <c r="F136" s="152"/>
      <c r="G136" s="12"/>
      <c r="H136" s="12"/>
      <c r="I136" s="12"/>
      <c r="K136" s="9" t="str">
        <f t="shared" si="28"/>
        <v/>
      </c>
      <c r="M136" s="9">
        <f>SUMIF(C$15:C$112,#REF!,$G$15:$G$112)</f>
        <v>0</v>
      </c>
      <c r="O136" s="9" t="e">
        <f>SUMIF(C$15:C$112,#REF!,#REF!)</f>
        <v>#REF!</v>
      </c>
      <c r="P136" s="7"/>
      <c r="R136" s="273"/>
      <c r="S136" s="277"/>
    </row>
    <row r="137" spans="1:19" s="9" customFormat="1" hidden="1" x14ac:dyDescent="0.15">
      <c r="B137" s="10"/>
      <c r="E137" s="11"/>
      <c r="F137" s="152"/>
      <c r="K137" s="9" t="str">
        <f t="shared" si="28"/>
        <v/>
      </c>
      <c r="M137" s="9">
        <f>SUMIF(C$15:C$112,#REF!,$G$15:$G$112)</f>
        <v>0</v>
      </c>
      <c r="O137" s="9" t="e">
        <f>SUMIF(C$15:C$112,#REF!,#REF!)</f>
        <v>#REF!</v>
      </c>
      <c r="P137" s="7"/>
      <c r="R137" s="273"/>
      <c r="S137" s="277"/>
    </row>
    <row r="138" spans="1:19" s="9" customFormat="1" hidden="1" x14ac:dyDescent="0.15">
      <c r="B138" s="10"/>
      <c r="E138" s="11"/>
      <c r="F138" s="152"/>
      <c r="K138" s="9" t="str">
        <f t="shared" si="28"/>
        <v/>
      </c>
      <c r="M138" s="9">
        <f>SUMIF(C$15:C$112,#REF!,$G$15:$G$112)</f>
        <v>0</v>
      </c>
      <c r="O138" s="9" t="e">
        <f>SUMIF(C$15:C$112,#REF!,#REF!)</f>
        <v>#REF!</v>
      </c>
      <c r="P138" s="7"/>
      <c r="R138" s="273"/>
      <c r="S138" s="277"/>
    </row>
    <row r="139" spans="1:19" s="9" customFormat="1" hidden="1" x14ac:dyDescent="0.15">
      <c r="B139" s="10"/>
      <c r="E139" s="11"/>
      <c r="F139" s="152"/>
      <c r="K139" s="9" t="str">
        <f t="shared" si="28"/>
        <v/>
      </c>
      <c r="M139" s="9">
        <f>SUMIF(C$15:C$112,#REF!,$G$15:$G$112)</f>
        <v>0</v>
      </c>
      <c r="O139" s="9" t="e">
        <f>SUMIF(C$15:C$112,#REF!,#REF!)</f>
        <v>#REF!</v>
      </c>
      <c r="P139" s="7"/>
      <c r="R139" s="273"/>
      <c r="S139" s="277"/>
    </row>
    <row r="140" spans="1:19" s="9" customFormat="1" hidden="1" x14ac:dyDescent="0.15">
      <c r="B140" s="10"/>
      <c r="E140" s="11"/>
      <c r="F140" s="152"/>
      <c r="K140" s="9" t="str">
        <f t="shared" si="28"/>
        <v/>
      </c>
      <c r="M140" s="9">
        <f>SUMIF(C$15:C$112,#REF!,$G$15:$G$112)</f>
        <v>0</v>
      </c>
      <c r="O140" s="9" t="e">
        <f>SUMIF(C$15:C$112,#REF!,#REF!)</f>
        <v>#REF!</v>
      </c>
      <c r="P140" s="7"/>
      <c r="R140" s="273"/>
      <c r="S140" s="277"/>
    </row>
    <row r="141" spans="1:19" s="9" customFormat="1" hidden="1" x14ac:dyDescent="0.15">
      <c r="B141" s="10"/>
      <c r="E141" s="11"/>
      <c r="F141" s="152"/>
      <c r="K141" s="9" t="str">
        <f t="shared" si="28"/>
        <v/>
      </c>
      <c r="M141" s="9">
        <f>SUMIF(C$15:C$112,#REF!,$G$15:$G$112)</f>
        <v>0</v>
      </c>
      <c r="O141" s="9" t="e">
        <f>SUMIF(C$15:C$112,#REF!,#REF!)</f>
        <v>#REF!</v>
      </c>
      <c r="P141" s="14"/>
      <c r="R141" s="273"/>
      <c r="S141" s="277"/>
    </row>
    <row r="142" spans="1:19" s="9" customFormat="1" x14ac:dyDescent="0.15">
      <c r="B142" s="10"/>
      <c r="E142" s="11"/>
      <c r="F142" s="152"/>
      <c r="R142" s="273"/>
      <c r="S142" s="277"/>
    </row>
    <row r="143" spans="1:19" s="9" customFormat="1" x14ac:dyDescent="0.15">
      <c r="B143" s="10"/>
      <c r="E143" s="11"/>
      <c r="F143" s="152"/>
      <c r="R143" s="273"/>
      <c r="S143" s="277"/>
    </row>
    <row r="144" spans="1:19" s="9" customFormat="1" x14ac:dyDescent="0.15">
      <c r="B144" s="10"/>
      <c r="E144" s="11"/>
      <c r="F144" s="152"/>
      <c r="R144" s="273"/>
      <c r="S144" s="277"/>
    </row>
    <row r="145" spans="5:19" s="9" customFormat="1" x14ac:dyDescent="0.15">
      <c r="E145" s="11"/>
      <c r="F145" s="152"/>
      <c r="G145" s="13"/>
      <c r="H145" s="13"/>
      <c r="I145" s="13"/>
      <c r="R145" s="273"/>
      <c r="S145" s="277"/>
    </row>
    <row r="146" spans="5:19" s="9" customFormat="1" x14ac:dyDescent="0.15">
      <c r="E146" s="11"/>
      <c r="F146" s="152"/>
      <c r="G146" s="12"/>
      <c r="H146" s="12"/>
      <c r="I146" s="12"/>
      <c r="R146" s="273"/>
      <c r="S146" s="277"/>
    </row>
    <row r="147" spans="5:19" s="9" customFormat="1" x14ac:dyDescent="0.15">
      <c r="E147" s="11"/>
      <c r="F147" s="152"/>
      <c r="G147" s="12"/>
      <c r="H147" s="12"/>
      <c r="I147" s="12"/>
      <c r="R147" s="273"/>
      <c r="S147" s="277"/>
    </row>
    <row r="148" spans="5:19" s="9" customFormat="1" x14ac:dyDescent="0.15">
      <c r="E148" s="11"/>
      <c r="F148" s="152"/>
      <c r="G148" s="12"/>
      <c r="H148" s="12"/>
      <c r="I148" s="12"/>
      <c r="R148" s="273"/>
      <c r="S148" s="277"/>
    </row>
    <row r="149" spans="5:19" s="9" customFormat="1" x14ac:dyDescent="0.15">
      <c r="E149" s="11"/>
      <c r="F149" s="152"/>
      <c r="G149" s="12"/>
      <c r="H149" s="12"/>
      <c r="I149" s="12"/>
      <c r="R149" s="273"/>
      <c r="S149" s="277"/>
    </row>
    <row r="150" spans="5:19" s="9" customFormat="1" x14ac:dyDescent="0.15">
      <c r="E150" s="11"/>
      <c r="F150" s="152"/>
      <c r="G150" s="12"/>
      <c r="H150" s="12"/>
      <c r="I150" s="12"/>
      <c r="R150" s="273"/>
      <c r="S150" s="277"/>
    </row>
    <row r="151" spans="5:19" s="9" customFormat="1" x14ac:dyDescent="0.15">
      <c r="E151" s="11"/>
      <c r="F151" s="152"/>
      <c r="G151" s="12"/>
      <c r="H151" s="12"/>
      <c r="I151" s="12"/>
      <c r="R151" s="273"/>
      <c r="S151" s="277"/>
    </row>
    <row r="152" spans="5:19" s="9" customFormat="1" x14ac:dyDescent="0.15">
      <c r="E152" s="11"/>
      <c r="F152" s="152"/>
      <c r="G152" s="12"/>
      <c r="H152" s="12"/>
      <c r="I152" s="12"/>
      <c r="R152" s="273"/>
      <c r="S152" s="277"/>
    </row>
    <row r="153" spans="5:19" s="9" customFormat="1" x14ac:dyDescent="0.15">
      <c r="E153" s="11"/>
      <c r="F153" s="152"/>
      <c r="G153" s="12"/>
      <c r="H153" s="12"/>
      <c r="I153" s="12"/>
      <c r="R153" s="273"/>
      <c r="S153" s="277"/>
    </row>
    <row r="154" spans="5:19" s="9" customFormat="1" x14ac:dyDescent="0.15">
      <c r="E154" s="11"/>
      <c r="F154" s="152"/>
      <c r="G154" s="12"/>
      <c r="H154" s="12"/>
      <c r="I154" s="12"/>
      <c r="R154" s="273"/>
      <c r="S154" s="277"/>
    </row>
    <row r="155" spans="5:19" s="9" customFormat="1" x14ac:dyDescent="0.15">
      <c r="E155" s="11"/>
      <c r="F155" s="152"/>
      <c r="G155" s="12"/>
      <c r="H155" s="12"/>
      <c r="I155" s="12"/>
      <c r="R155" s="273"/>
      <c r="S155" s="277"/>
    </row>
    <row r="156" spans="5:19" s="9" customFormat="1" x14ac:dyDescent="0.15">
      <c r="E156" s="11"/>
      <c r="F156" s="152"/>
      <c r="G156" s="12"/>
      <c r="H156" s="12"/>
      <c r="I156" s="12"/>
      <c r="R156" s="273"/>
      <c r="S156" s="277"/>
    </row>
    <row r="157" spans="5:19" s="9" customFormat="1" x14ac:dyDescent="0.15">
      <c r="E157" s="11"/>
      <c r="F157" s="152"/>
      <c r="G157" s="12"/>
      <c r="H157" s="12"/>
      <c r="I157" s="12"/>
      <c r="R157" s="273"/>
      <c r="S157" s="277"/>
    </row>
    <row r="158" spans="5:19" s="9" customFormat="1" x14ac:dyDescent="0.15">
      <c r="E158" s="11"/>
      <c r="F158" s="152"/>
      <c r="G158" s="12"/>
      <c r="H158" s="12"/>
      <c r="I158" s="12"/>
      <c r="R158" s="273"/>
      <c r="S158" s="277"/>
    </row>
    <row r="159" spans="5:19" s="9" customFormat="1" x14ac:dyDescent="0.15">
      <c r="E159" s="11"/>
      <c r="F159" s="152"/>
      <c r="G159" s="12"/>
      <c r="H159" s="12"/>
      <c r="I159" s="12"/>
      <c r="R159" s="273"/>
      <c r="S159" s="277"/>
    </row>
    <row r="160" spans="5:19" s="9" customFormat="1" x14ac:dyDescent="0.15">
      <c r="E160" s="11"/>
      <c r="F160" s="152"/>
      <c r="G160" s="12"/>
      <c r="H160" s="12"/>
      <c r="I160" s="12"/>
      <c r="R160" s="273"/>
      <c r="S160" s="277"/>
    </row>
    <row r="161" spans="5:19" s="9" customFormat="1" x14ac:dyDescent="0.15">
      <c r="E161" s="11"/>
      <c r="F161" s="152"/>
      <c r="G161" s="12"/>
      <c r="H161" s="12"/>
      <c r="I161" s="12"/>
      <c r="R161" s="273"/>
      <c r="S161" s="277"/>
    </row>
    <row r="162" spans="5:19" s="9" customFormat="1" x14ac:dyDescent="0.15">
      <c r="E162" s="11"/>
      <c r="F162" s="152"/>
      <c r="G162" s="12"/>
      <c r="H162" s="12"/>
      <c r="I162" s="12"/>
      <c r="R162" s="273"/>
      <c r="S162" s="277"/>
    </row>
    <row r="163" spans="5:19" s="9" customFormat="1" x14ac:dyDescent="0.15">
      <c r="E163" s="11"/>
      <c r="F163" s="152"/>
      <c r="G163" s="12"/>
      <c r="H163" s="12"/>
      <c r="I163" s="12"/>
      <c r="R163" s="273"/>
      <c r="S163" s="277"/>
    </row>
    <row r="164" spans="5:19" s="9" customFormat="1" x14ac:dyDescent="0.15">
      <c r="E164" s="11"/>
      <c r="F164" s="152"/>
      <c r="G164" s="12"/>
      <c r="H164" s="12"/>
      <c r="I164" s="12"/>
      <c r="R164" s="273"/>
      <c r="S164" s="277"/>
    </row>
    <row r="165" spans="5:19" s="9" customFormat="1" x14ac:dyDescent="0.15">
      <c r="E165" s="11"/>
      <c r="F165" s="152"/>
      <c r="G165" s="12"/>
      <c r="H165" s="12"/>
      <c r="I165" s="12"/>
      <c r="R165" s="273"/>
      <c r="S165" s="277"/>
    </row>
    <row r="166" spans="5:19" s="9" customFormat="1" x14ac:dyDescent="0.15">
      <c r="E166" s="11"/>
      <c r="F166" s="152"/>
      <c r="G166" s="12"/>
      <c r="H166" s="12"/>
      <c r="I166" s="12"/>
      <c r="R166" s="273"/>
      <c r="S166" s="277"/>
    </row>
    <row r="167" spans="5:19" s="9" customFormat="1" x14ac:dyDescent="0.15">
      <c r="E167" s="11"/>
      <c r="F167" s="152"/>
      <c r="G167" s="12"/>
      <c r="H167" s="12"/>
      <c r="I167" s="12"/>
      <c r="R167" s="273"/>
      <c r="S167" s="277"/>
    </row>
    <row r="168" spans="5:19" s="9" customFormat="1" x14ac:dyDescent="0.15">
      <c r="E168" s="11"/>
      <c r="F168" s="152"/>
      <c r="G168" s="12"/>
      <c r="H168" s="12"/>
      <c r="I168" s="12"/>
      <c r="R168" s="273"/>
      <c r="S168" s="277"/>
    </row>
    <row r="169" spans="5:19" s="9" customFormat="1" x14ac:dyDescent="0.15">
      <c r="E169" s="11"/>
      <c r="F169" s="152"/>
      <c r="G169" s="12"/>
      <c r="H169" s="12"/>
      <c r="I169" s="12"/>
      <c r="R169" s="273"/>
      <c r="S169" s="277"/>
    </row>
    <row r="170" spans="5:19" s="9" customFormat="1" x14ac:dyDescent="0.15">
      <c r="E170" s="11"/>
      <c r="F170" s="152"/>
      <c r="G170" s="12"/>
      <c r="H170" s="12"/>
      <c r="I170" s="12"/>
      <c r="R170" s="273"/>
      <c r="S170" s="277"/>
    </row>
    <row r="171" spans="5:19" s="9" customFormat="1" x14ac:dyDescent="0.15">
      <c r="E171" s="11"/>
      <c r="F171" s="152"/>
      <c r="G171" s="12"/>
      <c r="H171" s="12"/>
      <c r="I171" s="12"/>
      <c r="R171" s="273"/>
      <c r="S171" s="277"/>
    </row>
    <row r="172" spans="5:19" s="9" customFormat="1" x14ac:dyDescent="0.15">
      <c r="E172" s="11"/>
      <c r="F172" s="152"/>
      <c r="G172" s="12"/>
      <c r="H172" s="12"/>
      <c r="I172" s="12"/>
      <c r="R172" s="273"/>
      <c r="S172" s="277"/>
    </row>
    <row r="173" spans="5:19" s="9" customFormat="1" x14ac:dyDescent="0.15">
      <c r="E173" s="11"/>
      <c r="F173" s="152"/>
      <c r="G173" s="12"/>
      <c r="H173" s="12"/>
      <c r="I173" s="12"/>
      <c r="R173" s="273"/>
      <c r="S173" s="277"/>
    </row>
    <row r="174" spans="5:19" s="9" customFormat="1" x14ac:dyDescent="0.15">
      <c r="E174" s="11"/>
      <c r="F174" s="152"/>
      <c r="G174" s="12"/>
      <c r="H174" s="12"/>
      <c r="I174" s="12"/>
      <c r="R174" s="273"/>
      <c r="S174" s="277"/>
    </row>
    <row r="175" spans="5:19" s="9" customFormat="1" x14ac:dyDescent="0.15">
      <c r="E175" s="11"/>
      <c r="F175" s="152"/>
      <c r="G175" s="12"/>
      <c r="H175" s="12"/>
      <c r="I175" s="12"/>
      <c r="R175" s="273"/>
      <c r="S175" s="277"/>
    </row>
    <row r="176" spans="5:19" s="9" customFormat="1" x14ac:dyDescent="0.15">
      <c r="E176" s="11"/>
      <c r="F176" s="152"/>
      <c r="G176" s="12"/>
      <c r="H176" s="12"/>
      <c r="I176" s="12"/>
      <c r="R176" s="273"/>
      <c r="S176" s="277"/>
    </row>
    <row r="177" spans="5:19" s="9" customFormat="1" x14ac:dyDescent="0.15">
      <c r="E177" s="11"/>
      <c r="F177" s="152"/>
      <c r="G177" s="12"/>
      <c r="H177" s="12"/>
      <c r="I177" s="12"/>
      <c r="R177" s="273"/>
      <c r="S177" s="277"/>
    </row>
    <row r="178" spans="5:19" s="9" customFormat="1" x14ac:dyDescent="0.15">
      <c r="E178" s="11"/>
      <c r="F178" s="152"/>
      <c r="G178" s="12"/>
      <c r="H178" s="12"/>
      <c r="I178" s="12"/>
      <c r="R178" s="273"/>
      <c r="S178" s="277"/>
    </row>
    <row r="179" spans="5:19" s="9" customFormat="1" x14ac:dyDescent="0.15">
      <c r="E179" s="11"/>
      <c r="F179" s="152"/>
      <c r="G179" s="12"/>
      <c r="H179" s="12"/>
      <c r="I179" s="12"/>
      <c r="R179" s="273"/>
      <c r="S179" s="277"/>
    </row>
    <row r="180" spans="5:19" s="9" customFormat="1" x14ac:dyDescent="0.15">
      <c r="E180" s="11"/>
      <c r="F180" s="152"/>
      <c r="G180" s="12"/>
      <c r="H180" s="12"/>
      <c r="I180" s="12"/>
      <c r="R180" s="273"/>
      <c r="S180" s="277"/>
    </row>
    <row r="181" spans="5:19" s="9" customFormat="1" x14ac:dyDescent="0.15">
      <c r="E181" s="11"/>
      <c r="F181" s="152"/>
      <c r="G181" s="12"/>
      <c r="H181" s="12"/>
      <c r="I181" s="12"/>
      <c r="R181" s="273"/>
      <c r="S181" s="277"/>
    </row>
    <row r="182" spans="5:19" s="9" customFormat="1" x14ac:dyDescent="0.15">
      <c r="E182" s="11"/>
      <c r="F182" s="152"/>
      <c r="G182" s="12"/>
      <c r="H182" s="12"/>
      <c r="I182" s="12"/>
      <c r="R182" s="273"/>
      <c r="S182" s="277"/>
    </row>
    <row r="183" spans="5:19" s="9" customFormat="1" x14ac:dyDescent="0.15">
      <c r="E183" s="11"/>
      <c r="F183" s="152"/>
      <c r="G183" s="12"/>
      <c r="H183" s="12"/>
      <c r="I183" s="12"/>
      <c r="R183" s="273"/>
      <c r="S183" s="277"/>
    </row>
    <row r="184" spans="5:19" s="9" customFormat="1" x14ac:dyDescent="0.15">
      <c r="E184" s="11"/>
      <c r="F184" s="152"/>
      <c r="G184" s="12"/>
      <c r="H184" s="12"/>
      <c r="I184" s="12"/>
      <c r="R184" s="273"/>
      <c r="S184" s="277"/>
    </row>
    <row r="185" spans="5:19" s="9" customFormat="1" x14ac:dyDescent="0.15">
      <c r="E185" s="11"/>
      <c r="F185" s="152"/>
      <c r="G185" s="12"/>
      <c r="H185" s="12"/>
      <c r="I185" s="12"/>
      <c r="R185" s="273"/>
      <c r="S185" s="277"/>
    </row>
    <row r="186" spans="5:19" s="9" customFormat="1" x14ac:dyDescent="0.15">
      <c r="E186" s="11"/>
      <c r="F186" s="152"/>
      <c r="G186" s="12"/>
      <c r="H186" s="12"/>
      <c r="I186" s="12"/>
      <c r="R186" s="273"/>
      <c r="S186" s="277"/>
    </row>
    <row r="187" spans="5:19" s="9" customFormat="1" x14ac:dyDescent="0.15">
      <c r="E187" s="11"/>
      <c r="F187" s="152"/>
      <c r="G187" s="12"/>
      <c r="H187" s="12"/>
      <c r="I187" s="12"/>
      <c r="R187" s="273"/>
      <c r="S187" s="277"/>
    </row>
    <row r="188" spans="5:19" s="9" customFormat="1" x14ac:dyDescent="0.15">
      <c r="E188" s="11"/>
      <c r="F188" s="152"/>
      <c r="G188" s="12"/>
      <c r="H188" s="12"/>
      <c r="I188" s="12"/>
      <c r="R188" s="273"/>
      <c r="S188" s="277"/>
    </row>
    <row r="189" spans="5:19" s="9" customFormat="1" x14ac:dyDescent="0.15">
      <c r="E189" s="11"/>
      <c r="F189" s="152"/>
      <c r="G189" s="12"/>
      <c r="H189" s="12"/>
      <c r="I189" s="12"/>
      <c r="R189" s="273"/>
      <c r="S189" s="277"/>
    </row>
    <row r="190" spans="5:19" s="9" customFormat="1" x14ac:dyDescent="0.15">
      <c r="E190" s="11"/>
      <c r="F190" s="152"/>
      <c r="G190" s="12"/>
      <c r="H190" s="12"/>
      <c r="I190" s="12"/>
      <c r="R190" s="273"/>
      <c r="S190" s="277"/>
    </row>
    <row r="191" spans="5:19" s="9" customFormat="1" x14ac:dyDescent="0.15">
      <c r="E191" s="11"/>
      <c r="F191" s="152"/>
      <c r="R191" s="273"/>
      <c r="S191" s="277"/>
    </row>
    <row r="192" spans="5:19" s="9" customFormat="1" x14ac:dyDescent="0.15">
      <c r="E192" s="11"/>
      <c r="F192" s="152"/>
      <c r="R192" s="273"/>
      <c r="S192" s="277"/>
    </row>
    <row r="193" spans="5:19" s="9" customFormat="1" x14ac:dyDescent="0.15">
      <c r="E193" s="11"/>
      <c r="F193" s="152"/>
      <c r="R193" s="273"/>
      <c r="S193" s="277"/>
    </row>
    <row r="194" spans="5:19" x14ac:dyDescent="0.15">
      <c r="J194" s="9"/>
      <c r="P194" s="9"/>
    </row>
    <row r="195" spans="5:19" x14ac:dyDescent="0.15">
      <c r="J195" s="9"/>
      <c r="P195" s="9"/>
    </row>
    <row r="196" spans="5:19" x14ac:dyDescent="0.15">
      <c r="J196" s="9"/>
      <c r="P196" s="9"/>
    </row>
    <row r="197" spans="5:19" x14ac:dyDescent="0.15">
      <c r="J197" s="9"/>
      <c r="P197" s="9"/>
    </row>
    <row r="198" spans="5:19" x14ac:dyDescent="0.15">
      <c r="J198" s="9"/>
      <c r="P198" s="9"/>
    </row>
    <row r="199" spans="5:19" x14ac:dyDescent="0.15">
      <c r="J199" s="9"/>
      <c r="P199" s="9"/>
    </row>
    <row r="200" spans="5:19" x14ac:dyDescent="0.15">
      <c r="J200" s="9"/>
      <c r="P200" s="9"/>
    </row>
    <row r="201" spans="5:19" x14ac:dyDescent="0.15">
      <c r="J201" s="9"/>
      <c r="P201" s="9"/>
    </row>
    <row r="202" spans="5:19" x14ac:dyDescent="0.15">
      <c r="J202" s="9"/>
      <c r="P202" s="9"/>
    </row>
    <row r="203" spans="5:19" x14ac:dyDescent="0.15">
      <c r="J203" s="9"/>
      <c r="P203" s="9"/>
    </row>
    <row r="204" spans="5:19" x14ac:dyDescent="0.15">
      <c r="J204" s="9"/>
      <c r="P204" s="9"/>
    </row>
    <row r="205" spans="5:19" x14ac:dyDescent="0.15">
      <c r="J205" s="9"/>
      <c r="P205" s="9"/>
    </row>
    <row r="206" spans="5:19" x14ac:dyDescent="0.15">
      <c r="J206" s="9"/>
      <c r="P206" s="9"/>
    </row>
    <row r="207" spans="5:19" x14ac:dyDescent="0.15">
      <c r="J207" s="9"/>
      <c r="P207" s="9"/>
    </row>
    <row r="208" spans="5:19" x14ac:dyDescent="0.15">
      <c r="J208" s="9"/>
      <c r="P208" s="9"/>
    </row>
    <row r="209" spans="10:16" x14ac:dyDescent="0.15">
      <c r="J209" s="9"/>
      <c r="P209" s="9"/>
    </row>
    <row r="210" spans="10:16" x14ac:dyDescent="0.15">
      <c r="J210" s="9"/>
      <c r="P210" s="9"/>
    </row>
    <row r="211" spans="10:16" x14ac:dyDescent="0.15">
      <c r="J211" s="9"/>
      <c r="P211" s="9"/>
    </row>
    <row r="212" spans="10:16" x14ac:dyDescent="0.15">
      <c r="J212" s="9"/>
      <c r="P212" s="9"/>
    </row>
    <row r="213" spans="10:16" x14ac:dyDescent="0.15">
      <c r="J213" s="9"/>
      <c r="P213" s="9"/>
    </row>
    <row r="214" spans="10:16" x14ac:dyDescent="0.15">
      <c r="J214" s="9"/>
      <c r="P214" s="9"/>
    </row>
    <row r="215" spans="10:16" x14ac:dyDescent="0.15">
      <c r="J215" s="9"/>
      <c r="P215" s="9"/>
    </row>
    <row r="216" spans="10:16" x14ac:dyDescent="0.15">
      <c r="J216" s="9"/>
      <c r="P216" s="9"/>
    </row>
    <row r="217" spans="10:16" x14ac:dyDescent="0.15">
      <c r="J217" s="9"/>
      <c r="P217" s="9"/>
    </row>
    <row r="218" spans="10:16" x14ac:dyDescent="0.15">
      <c r="J218" s="9"/>
      <c r="P218" s="9"/>
    </row>
    <row r="219" spans="10:16" x14ac:dyDescent="0.15">
      <c r="J219" s="9"/>
      <c r="P219" s="9"/>
    </row>
    <row r="220" spans="10:16" x14ac:dyDescent="0.15">
      <c r="J220" s="9"/>
      <c r="P220" s="9"/>
    </row>
    <row r="221" spans="10:16" x14ac:dyDescent="0.15">
      <c r="J221" s="9"/>
      <c r="P221" s="9"/>
    </row>
    <row r="222" spans="10:16" x14ac:dyDescent="0.15">
      <c r="J222" s="9"/>
      <c r="P222" s="9"/>
    </row>
    <row r="223" spans="10:16" x14ac:dyDescent="0.15">
      <c r="J223" s="9"/>
      <c r="P223" s="9"/>
    </row>
    <row r="224" spans="10:16" x14ac:dyDescent="0.15">
      <c r="J224" s="9"/>
      <c r="P224" s="9"/>
    </row>
    <row r="225" spans="10:16" x14ac:dyDescent="0.15">
      <c r="J225" s="9"/>
      <c r="P225" s="9"/>
    </row>
    <row r="226" spans="10:16" x14ac:dyDescent="0.15">
      <c r="J226" s="9"/>
      <c r="P226" s="9"/>
    </row>
    <row r="227" spans="10:16" x14ac:dyDescent="0.15">
      <c r="J227" s="9"/>
      <c r="P227" s="9"/>
    </row>
    <row r="228" spans="10:16" x14ac:dyDescent="0.15">
      <c r="J228" s="9"/>
      <c r="P228" s="9"/>
    </row>
    <row r="229" spans="10:16" x14ac:dyDescent="0.15">
      <c r="J229" s="9"/>
      <c r="P229" s="9"/>
    </row>
    <row r="230" spans="10:16" x14ac:dyDescent="0.15">
      <c r="J230" s="9"/>
      <c r="P230" s="9"/>
    </row>
    <row r="231" spans="10:16" x14ac:dyDescent="0.15">
      <c r="J231" s="9"/>
      <c r="P231" s="9"/>
    </row>
    <row r="232" spans="10:16" x14ac:dyDescent="0.15">
      <c r="J232" s="9"/>
      <c r="P232" s="9"/>
    </row>
    <row r="233" spans="10:16" x14ac:dyDescent="0.15">
      <c r="J233" s="9"/>
      <c r="P233" s="9"/>
    </row>
    <row r="234" spans="10:16" x14ac:dyDescent="0.15">
      <c r="J234" s="9"/>
      <c r="P234" s="9"/>
    </row>
    <row r="235" spans="10:16" x14ac:dyDescent="0.15">
      <c r="J235" s="9"/>
      <c r="P235" s="9"/>
    </row>
    <row r="236" spans="10:16" x14ac:dyDescent="0.15">
      <c r="J236" s="9"/>
      <c r="P236" s="9"/>
    </row>
    <row r="237" spans="10:16" x14ac:dyDescent="0.15">
      <c r="J237" s="9"/>
      <c r="P237" s="9"/>
    </row>
    <row r="238" spans="10:16" x14ac:dyDescent="0.15">
      <c r="J238" s="9"/>
      <c r="P238" s="9"/>
    </row>
    <row r="239" spans="10:16" x14ac:dyDescent="0.15">
      <c r="J239" s="9"/>
      <c r="P239" s="9"/>
    </row>
    <row r="240" spans="10:16" x14ac:dyDescent="0.15">
      <c r="J240" s="9"/>
      <c r="P240" s="9"/>
    </row>
    <row r="241" spans="10:16" x14ac:dyDescent="0.15">
      <c r="J241" s="9"/>
      <c r="P241" s="9"/>
    </row>
    <row r="242" spans="10:16" x14ac:dyDescent="0.15">
      <c r="J242" s="9"/>
      <c r="P242" s="9"/>
    </row>
    <row r="243" spans="10:16" x14ac:dyDescent="0.15">
      <c r="J243" s="9"/>
      <c r="P243" s="9"/>
    </row>
    <row r="244" spans="10:16" x14ac:dyDescent="0.15">
      <c r="J244" s="9"/>
      <c r="P244" s="9"/>
    </row>
    <row r="245" spans="10:16" x14ac:dyDescent="0.15">
      <c r="J245" s="9"/>
      <c r="P245" s="9"/>
    </row>
    <row r="246" spans="10:16" x14ac:dyDescent="0.15">
      <c r="J246" s="9"/>
      <c r="P246" s="9"/>
    </row>
    <row r="247" spans="10:16" x14ac:dyDescent="0.15">
      <c r="J247" s="9"/>
      <c r="P247" s="9"/>
    </row>
    <row r="248" spans="10:16" x14ac:dyDescent="0.15">
      <c r="J248" s="9"/>
      <c r="P248" s="9"/>
    </row>
    <row r="249" spans="10:16" x14ac:dyDescent="0.15">
      <c r="J249" s="9"/>
      <c r="P249" s="9"/>
    </row>
    <row r="250" spans="10:16" x14ac:dyDescent="0.15">
      <c r="J250" s="9"/>
    </row>
    <row r="251" spans="10:16" x14ac:dyDescent="0.15">
      <c r="J251" s="9"/>
    </row>
    <row r="252" spans="10:16" x14ac:dyDescent="0.15">
      <c r="J252" s="9"/>
    </row>
    <row r="253" spans="10:16" x14ac:dyDescent="0.15">
      <c r="J253" s="9"/>
    </row>
    <row r="254" spans="10:16" x14ac:dyDescent="0.15">
      <c r="J254" s="9"/>
    </row>
    <row r="255" spans="10:16" x14ac:dyDescent="0.15">
      <c r="J255" s="9"/>
    </row>
    <row r="256" spans="10:16" x14ac:dyDescent="0.15">
      <c r="J256" s="9"/>
    </row>
    <row r="257" spans="10:10" x14ac:dyDescent="0.15">
      <c r="J257" s="9"/>
    </row>
    <row r="258" spans="10:10" x14ac:dyDescent="0.15">
      <c r="J258" s="9"/>
    </row>
    <row r="259" spans="10:10" x14ac:dyDescent="0.15">
      <c r="J259" s="9"/>
    </row>
    <row r="260" spans="10:10" x14ac:dyDescent="0.15">
      <c r="J260" s="9"/>
    </row>
    <row r="261" spans="10:10" x14ac:dyDescent="0.15">
      <c r="J261" s="9"/>
    </row>
    <row r="262" spans="10:10" x14ac:dyDescent="0.15">
      <c r="J262" s="9"/>
    </row>
    <row r="263" spans="10:10" x14ac:dyDescent="0.15">
      <c r="J263" s="9"/>
    </row>
    <row r="264" spans="10:10" x14ac:dyDescent="0.15">
      <c r="J264" s="9"/>
    </row>
    <row r="265" spans="10:10" x14ac:dyDescent="0.15">
      <c r="J265" s="9"/>
    </row>
    <row r="266" spans="10:10" x14ac:dyDescent="0.15">
      <c r="J266" s="9"/>
    </row>
    <row r="267" spans="10:10" x14ac:dyDescent="0.15">
      <c r="J267" s="9"/>
    </row>
    <row r="268" spans="10:10" x14ac:dyDescent="0.15">
      <c r="J268" s="9"/>
    </row>
    <row r="269" spans="10:10" x14ac:dyDescent="0.15">
      <c r="J269" s="9"/>
    </row>
    <row r="270" spans="10:10" x14ac:dyDescent="0.15">
      <c r="J270" s="9"/>
    </row>
    <row r="271" spans="10:10" x14ac:dyDescent="0.15">
      <c r="J271" s="9"/>
    </row>
    <row r="272" spans="10:10" x14ac:dyDescent="0.15">
      <c r="J272" s="9"/>
    </row>
    <row r="273" spans="10:10" x14ac:dyDescent="0.15">
      <c r="J273" s="9"/>
    </row>
    <row r="274" spans="10:10" x14ac:dyDescent="0.15">
      <c r="J274" s="9"/>
    </row>
    <row r="275" spans="10:10" x14ac:dyDescent="0.15">
      <c r="J275" s="9"/>
    </row>
    <row r="276" spans="10:10" x14ac:dyDescent="0.15">
      <c r="J276" s="9"/>
    </row>
    <row r="277" spans="10:10" x14ac:dyDescent="0.15">
      <c r="J277" s="9"/>
    </row>
    <row r="278" spans="10:10" x14ac:dyDescent="0.15">
      <c r="J278" s="9"/>
    </row>
    <row r="279" spans="10:10" x14ac:dyDescent="0.15">
      <c r="J279" s="9"/>
    </row>
  </sheetData>
  <sortState ref="B62:Q114">
    <sortCondition ref="B62:B114"/>
  </sortState>
  <mergeCells count="29">
    <mergeCell ref="D115:F117"/>
    <mergeCell ref="D9:E9"/>
    <mergeCell ref="D10:E10"/>
    <mergeCell ref="A131:B131"/>
    <mergeCell ref="K115:L115"/>
    <mergeCell ref="K117:L117"/>
    <mergeCell ref="K116:L116"/>
    <mergeCell ref="B115:C115"/>
    <mergeCell ref="B116:C116"/>
    <mergeCell ref="B117:C117"/>
    <mergeCell ref="K13:L13"/>
    <mergeCell ref="K12:O12"/>
    <mergeCell ref="J9:M9"/>
    <mergeCell ref="J10:M10"/>
    <mergeCell ref="J7:M7"/>
    <mergeCell ref="J8:M8"/>
    <mergeCell ref="G8:I8"/>
    <mergeCell ref="G9:I9"/>
    <mergeCell ref="G10:I10"/>
    <mergeCell ref="G7:I7"/>
    <mergeCell ref="A2:C2"/>
    <mergeCell ref="D2:F2"/>
    <mergeCell ref="J4:M4"/>
    <mergeCell ref="J5:M5"/>
    <mergeCell ref="J6:M6"/>
    <mergeCell ref="D4:E4"/>
    <mergeCell ref="G4:I4"/>
    <mergeCell ref="G5:I5"/>
    <mergeCell ref="G6:I6"/>
  </mergeCells>
  <phoneticPr fontId="6"/>
  <conditionalFormatting sqref="B137:B190 G132:I144">
    <cfRule type="expression" dxfId="3" priority="19" stopIfTrue="1">
      <formula>AND(#REF!&lt;#REF!,#REF!="欠番")</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⑲リスト!$G$1:$G$50</xm:f>
          </x14:formula1>
          <xm:sqref>F15:F114</xm:sqref>
        </x14:dataValidation>
        <x14:dataValidation type="list" allowBlank="1" showInputMessage="1" showErrorMessage="1">
          <x14:formula1>
            <xm:f>⑲リスト!$B$1:$B$2</xm:f>
          </x14:formula1>
          <xm:sqref>C40:C114</xm:sqref>
        </x14:dataValidation>
        <x14:dataValidation type="list" allowBlank="1" showInputMessage="1" showErrorMessage="1">
          <x14:formula1>
            <xm:f>⑲リスト!$B$1:$B$211</xm:f>
          </x14:formula1>
          <xm:sqref>C15:C39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55"/>
  <sheetViews>
    <sheetView showZeros="0" view="pageBreakPreview" topLeftCell="A40" zoomScaleNormal="100" zoomScaleSheetLayoutView="100" workbookViewId="0">
      <selection activeCell="E58" sqref="E58"/>
    </sheetView>
  </sheetViews>
  <sheetFormatPr defaultRowHeight="14.25" x14ac:dyDescent="0.15"/>
  <cols>
    <col min="1" max="1" width="8.5" style="50" customWidth="1"/>
    <col min="2" max="3" width="37.625" style="56" customWidth="1"/>
    <col min="4" max="8" width="18.625" style="50" customWidth="1"/>
    <col min="9" max="16384" width="9" style="50"/>
  </cols>
  <sheetData>
    <row r="1" spans="1:3" ht="16.5" customHeight="1" x14ac:dyDescent="0.15">
      <c r="A1" s="36" t="s">
        <v>176</v>
      </c>
      <c r="B1" s="44"/>
      <c r="C1" s="44"/>
    </row>
    <row r="2" spans="1:3" ht="22.5" customHeight="1" x14ac:dyDescent="0.15">
      <c r="A2" s="715" t="s">
        <v>126</v>
      </c>
      <c r="B2" s="715"/>
      <c r="C2" s="715"/>
    </row>
    <row r="3" spans="1:3" x14ac:dyDescent="0.15">
      <c r="A3" s="36"/>
      <c r="B3" s="44"/>
      <c r="C3" s="44"/>
    </row>
    <row r="4" spans="1:3" ht="21" customHeight="1" x14ac:dyDescent="0.15">
      <c r="A4" s="33" t="s">
        <v>127</v>
      </c>
      <c r="B4" s="170"/>
      <c r="C4" s="213"/>
    </row>
    <row r="5" spans="1:3" ht="15" customHeight="1" x14ac:dyDescent="0.15">
      <c r="A5" s="37"/>
      <c r="B5" s="45"/>
      <c r="C5" s="51" t="s">
        <v>128</v>
      </c>
    </row>
    <row r="6" spans="1:3" ht="45" customHeight="1" x14ac:dyDescent="0.15">
      <c r="A6" s="52" t="s">
        <v>129</v>
      </c>
      <c r="B6" s="226" t="s">
        <v>302</v>
      </c>
      <c r="C6" s="227" t="s">
        <v>303</v>
      </c>
    </row>
    <row r="7" spans="1:3" ht="14.1" customHeight="1" x14ac:dyDescent="0.15">
      <c r="A7" s="53" t="s">
        <v>130</v>
      </c>
      <c r="B7" s="54"/>
      <c r="C7" s="54"/>
    </row>
    <row r="8" spans="1:3" ht="14.1" customHeight="1" x14ac:dyDescent="0.15">
      <c r="A8" s="40" t="s">
        <v>131</v>
      </c>
      <c r="B8" s="54"/>
      <c r="C8" s="54"/>
    </row>
    <row r="9" spans="1:3" ht="14.1" customHeight="1" x14ac:dyDescent="0.15">
      <c r="A9" s="40" t="s">
        <v>132</v>
      </c>
      <c r="B9" s="54"/>
      <c r="C9" s="54"/>
    </row>
    <row r="10" spans="1:3" ht="14.1" customHeight="1" x14ac:dyDescent="0.15">
      <c r="A10" s="40" t="s">
        <v>133</v>
      </c>
      <c r="B10" s="54"/>
      <c r="C10" s="54"/>
    </row>
    <row r="11" spans="1:3" ht="14.1" customHeight="1" x14ac:dyDescent="0.15">
      <c r="A11" s="40" t="s">
        <v>134</v>
      </c>
      <c r="B11" s="54"/>
      <c r="C11" s="54"/>
    </row>
    <row r="12" spans="1:3" ht="14.1" customHeight="1" x14ac:dyDescent="0.15">
      <c r="A12" s="40" t="s">
        <v>135</v>
      </c>
      <c r="B12" s="54"/>
      <c r="C12" s="54"/>
    </row>
    <row r="13" spans="1:3" ht="14.1" customHeight="1" x14ac:dyDescent="0.15">
      <c r="A13" s="40" t="s">
        <v>136</v>
      </c>
      <c r="B13" s="54"/>
      <c r="C13" s="54"/>
    </row>
    <row r="14" spans="1:3" ht="14.1" customHeight="1" x14ac:dyDescent="0.15">
      <c r="A14" s="40" t="s">
        <v>137</v>
      </c>
      <c r="B14" s="54"/>
      <c r="C14" s="54"/>
    </row>
    <row r="15" spans="1:3" ht="14.1" customHeight="1" x14ac:dyDescent="0.15">
      <c r="A15" s="40" t="s">
        <v>138</v>
      </c>
      <c r="B15" s="54"/>
      <c r="C15" s="54"/>
    </row>
    <row r="16" spans="1:3" ht="14.1" customHeight="1" x14ac:dyDescent="0.15">
      <c r="A16" s="40" t="s">
        <v>139</v>
      </c>
      <c r="B16" s="54"/>
      <c r="C16" s="54"/>
    </row>
    <row r="17" spans="1:3" ht="14.1" customHeight="1" x14ac:dyDescent="0.15">
      <c r="A17" s="40" t="s">
        <v>140</v>
      </c>
      <c r="B17" s="54"/>
      <c r="C17" s="54"/>
    </row>
    <row r="18" spans="1:3" ht="14.1" customHeight="1" x14ac:dyDescent="0.15">
      <c r="A18" s="40" t="s">
        <v>141</v>
      </c>
      <c r="B18" s="54"/>
      <c r="C18" s="54"/>
    </row>
    <row r="19" spans="1:3" ht="14.1" customHeight="1" x14ac:dyDescent="0.15">
      <c r="A19" s="40" t="s">
        <v>142</v>
      </c>
      <c r="B19" s="54"/>
      <c r="C19" s="54"/>
    </row>
    <row r="20" spans="1:3" ht="14.1" customHeight="1" x14ac:dyDescent="0.15">
      <c r="A20" s="40" t="s">
        <v>143</v>
      </c>
      <c r="B20" s="54"/>
      <c r="C20" s="54"/>
    </row>
    <row r="21" spans="1:3" ht="14.1" customHeight="1" x14ac:dyDescent="0.15">
      <c r="A21" s="40" t="s">
        <v>144</v>
      </c>
      <c r="B21" s="54"/>
      <c r="C21" s="54"/>
    </row>
    <row r="22" spans="1:3" ht="14.1" customHeight="1" x14ac:dyDescent="0.15">
      <c r="A22" s="40" t="s">
        <v>145</v>
      </c>
      <c r="B22" s="54"/>
      <c r="C22" s="54"/>
    </row>
    <row r="23" spans="1:3" ht="14.1" customHeight="1" x14ac:dyDescent="0.15">
      <c r="A23" s="40" t="s">
        <v>146</v>
      </c>
      <c r="B23" s="54"/>
      <c r="C23" s="54"/>
    </row>
    <row r="24" spans="1:3" ht="14.1" customHeight="1" x14ac:dyDescent="0.15">
      <c r="A24" s="40" t="s">
        <v>147</v>
      </c>
      <c r="B24" s="54"/>
      <c r="C24" s="54"/>
    </row>
    <row r="25" spans="1:3" ht="14.1" customHeight="1" x14ac:dyDescent="0.15">
      <c r="A25" s="40" t="s">
        <v>148</v>
      </c>
      <c r="B25" s="54"/>
      <c r="C25" s="54"/>
    </row>
    <row r="26" spans="1:3" ht="14.1" customHeight="1" x14ac:dyDescent="0.15">
      <c r="A26" s="40" t="s">
        <v>149</v>
      </c>
      <c r="B26" s="54"/>
      <c r="C26" s="54"/>
    </row>
    <row r="27" spans="1:3" ht="14.1" customHeight="1" x14ac:dyDescent="0.15">
      <c r="A27" s="40" t="s">
        <v>150</v>
      </c>
      <c r="B27" s="54"/>
      <c r="C27" s="54"/>
    </row>
    <row r="28" spans="1:3" ht="14.1" customHeight="1" x14ac:dyDescent="0.15">
      <c r="A28" s="41" t="s">
        <v>151</v>
      </c>
      <c r="B28" s="54"/>
      <c r="C28" s="54"/>
    </row>
    <row r="29" spans="1:3" s="168" customFormat="1" ht="14.1" customHeight="1" x14ac:dyDescent="0.15">
      <c r="A29" s="167" t="s">
        <v>114</v>
      </c>
      <c r="B29" s="228"/>
      <c r="C29" s="228"/>
    </row>
    <row r="30" spans="1:3" ht="14.1" customHeight="1" x14ac:dyDescent="0.15">
      <c r="A30" s="53" t="s">
        <v>152</v>
      </c>
      <c r="B30" s="54"/>
      <c r="C30" s="54"/>
    </row>
    <row r="31" spans="1:3" ht="14.1" customHeight="1" x14ac:dyDescent="0.15">
      <c r="A31" s="40" t="s">
        <v>153</v>
      </c>
      <c r="B31" s="54"/>
      <c r="C31" s="54"/>
    </row>
    <row r="32" spans="1:3" ht="14.1" customHeight="1" x14ac:dyDescent="0.15">
      <c r="A32" s="40" t="s">
        <v>154</v>
      </c>
      <c r="B32" s="54"/>
      <c r="C32" s="54"/>
    </row>
    <row r="33" spans="1:4" ht="14.1" customHeight="1" x14ac:dyDescent="0.15">
      <c r="A33" s="40" t="s">
        <v>155</v>
      </c>
      <c r="B33" s="54"/>
      <c r="C33" s="54"/>
    </row>
    <row r="34" spans="1:4" ht="14.1" customHeight="1" x14ac:dyDescent="0.15">
      <c r="A34" s="40" t="s">
        <v>156</v>
      </c>
      <c r="B34" s="54"/>
      <c r="C34" s="54"/>
    </row>
    <row r="35" spans="1:4" ht="14.1" customHeight="1" x14ac:dyDescent="0.15">
      <c r="A35" s="40" t="s">
        <v>157</v>
      </c>
      <c r="B35" s="54"/>
      <c r="C35" s="54"/>
    </row>
    <row r="36" spans="1:4" ht="14.1" customHeight="1" x14ac:dyDescent="0.15">
      <c r="A36" s="40" t="s">
        <v>158</v>
      </c>
      <c r="B36" s="54"/>
      <c r="C36" s="54"/>
    </row>
    <row r="37" spans="1:4" ht="14.1" customHeight="1" x14ac:dyDescent="0.15">
      <c r="A37" s="40" t="s">
        <v>159</v>
      </c>
      <c r="B37" s="54"/>
      <c r="C37" s="54"/>
    </row>
    <row r="38" spans="1:4" ht="14.1" customHeight="1" x14ac:dyDescent="0.15">
      <c r="A38" s="40" t="s">
        <v>160</v>
      </c>
      <c r="B38" s="54"/>
      <c r="C38" s="54"/>
    </row>
    <row r="39" spans="1:4" ht="14.1" customHeight="1" x14ac:dyDescent="0.15">
      <c r="A39" s="40" t="s">
        <v>161</v>
      </c>
      <c r="B39" s="54"/>
      <c r="C39" s="54"/>
      <c r="D39" s="55"/>
    </row>
    <row r="40" spans="1:4" ht="14.1" customHeight="1" x14ac:dyDescent="0.15">
      <c r="A40" s="40" t="s">
        <v>162</v>
      </c>
      <c r="B40" s="54"/>
      <c r="C40" s="54"/>
    </row>
    <row r="41" spans="1:4" ht="14.1" customHeight="1" x14ac:dyDescent="0.15">
      <c r="A41" s="40" t="s">
        <v>163</v>
      </c>
      <c r="B41" s="54"/>
      <c r="C41" s="54"/>
    </row>
    <row r="42" spans="1:4" ht="14.1" customHeight="1" x14ac:dyDescent="0.15">
      <c r="A42" s="40" t="s">
        <v>164</v>
      </c>
      <c r="B42" s="54"/>
      <c r="C42" s="54"/>
    </row>
    <row r="43" spans="1:4" ht="14.1" customHeight="1" x14ac:dyDescent="0.15">
      <c r="A43" s="40" t="s">
        <v>165</v>
      </c>
      <c r="B43" s="54"/>
      <c r="C43" s="54"/>
    </row>
    <row r="44" spans="1:4" ht="14.1" customHeight="1" x14ac:dyDescent="0.15">
      <c r="A44" s="40" t="s">
        <v>166</v>
      </c>
      <c r="B44" s="54"/>
      <c r="C44" s="54"/>
    </row>
    <row r="45" spans="1:4" ht="14.1" customHeight="1" x14ac:dyDescent="0.15">
      <c r="A45" s="40" t="s">
        <v>167</v>
      </c>
      <c r="B45" s="54"/>
      <c r="C45" s="54"/>
    </row>
    <row r="46" spans="1:4" ht="14.1" customHeight="1" x14ac:dyDescent="0.15">
      <c r="A46" s="40" t="s">
        <v>168</v>
      </c>
      <c r="B46" s="54"/>
      <c r="C46" s="54"/>
    </row>
    <row r="47" spans="1:4" ht="14.1" customHeight="1" x14ac:dyDescent="0.15">
      <c r="A47" s="40" t="s">
        <v>169</v>
      </c>
      <c r="B47" s="54"/>
      <c r="C47" s="54"/>
    </row>
    <row r="48" spans="1:4" ht="14.1" customHeight="1" x14ac:dyDescent="0.15">
      <c r="A48" s="40" t="s">
        <v>170</v>
      </c>
      <c r="B48" s="54"/>
      <c r="C48" s="54"/>
    </row>
    <row r="49" spans="1:3" ht="14.1" customHeight="1" x14ac:dyDescent="0.15">
      <c r="A49" s="40" t="s">
        <v>171</v>
      </c>
      <c r="B49" s="54"/>
      <c r="C49" s="54"/>
    </row>
    <row r="50" spans="1:3" ht="14.1" customHeight="1" x14ac:dyDescent="0.15">
      <c r="A50" s="40" t="s">
        <v>172</v>
      </c>
      <c r="B50" s="54"/>
      <c r="C50" s="54"/>
    </row>
    <row r="51" spans="1:3" ht="14.1" customHeight="1" x14ac:dyDescent="0.15">
      <c r="A51" s="40" t="s">
        <v>173</v>
      </c>
      <c r="B51" s="54"/>
      <c r="C51" s="54"/>
    </row>
    <row r="52" spans="1:3" ht="14.1" customHeight="1" x14ac:dyDescent="0.15">
      <c r="A52" s="40" t="s">
        <v>174</v>
      </c>
      <c r="B52" s="54"/>
      <c r="C52" s="54"/>
    </row>
    <row r="53" spans="1:3" ht="14.1" customHeight="1" thickBot="1" x14ac:dyDescent="0.2">
      <c r="A53" s="41" t="s">
        <v>175</v>
      </c>
      <c r="B53" s="54"/>
      <c r="C53" s="54"/>
    </row>
    <row r="54" spans="1:3" s="169" customFormat="1" ht="20.100000000000001" customHeight="1" thickBot="1" x14ac:dyDescent="0.2">
      <c r="A54" s="313" t="s">
        <v>229</v>
      </c>
      <c r="B54" s="314">
        <f>SUM(B7:B53)</f>
        <v>0</v>
      </c>
      <c r="C54" s="314">
        <f>SUM(C7:C53)</f>
        <v>0</v>
      </c>
    </row>
    <row r="55" spans="1:3" x14ac:dyDescent="0.15">
      <c r="A55" s="50" t="s">
        <v>177</v>
      </c>
    </row>
  </sheetData>
  <mergeCells count="1">
    <mergeCell ref="A2:C2"/>
  </mergeCells>
  <phoneticPr fontId="6"/>
  <pageMargins left="0.7" right="0.7" top="0.75" bottom="0.75" header="0.3" footer="0.3"/>
  <pageSetup paperSize="9"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R26"/>
  <sheetViews>
    <sheetView view="pageBreakPreview" topLeftCell="A10" zoomScaleNormal="100" zoomScaleSheetLayoutView="100" workbookViewId="0">
      <selection activeCell="K21" sqref="K21"/>
    </sheetView>
  </sheetViews>
  <sheetFormatPr defaultRowHeight="13.5" x14ac:dyDescent="0.15"/>
  <cols>
    <col min="1" max="2" width="15" style="374" customWidth="1"/>
    <col min="3" max="9" width="14.375" style="374" customWidth="1"/>
    <col min="10" max="10" width="4.625" style="374" customWidth="1"/>
    <col min="11" max="256" width="9" style="374"/>
    <col min="257" max="258" width="15" style="374" customWidth="1"/>
    <col min="259" max="265" width="14.375" style="374" customWidth="1"/>
    <col min="266" max="266" width="4.625" style="374" customWidth="1"/>
    <col min="267" max="512" width="9" style="374"/>
    <col min="513" max="514" width="15" style="374" customWidth="1"/>
    <col min="515" max="521" width="14.375" style="374" customWidth="1"/>
    <col min="522" max="522" width="4.625" style="374" customWidth="1"/>
    <col min="523" max="768" width="9" style="374"/>
    <col min="769" max="770" width="15" style="374" customWidth="1"/>
    <col min="771" max="777" width="14.375" style="374" customWidth="1"/>
    <col min="778" max="778" width="4.625" style="374" customWidth="1"/>
    <col min="779" max="1024" width="9" style="374"/>
    <col min="1025" max="1026" width="15" style="374" customWidth="1"/>
    <col min="1027" max="1033" width="14.375" style="374" customWidth="1"/>
    <col min="1034" max="1034" width="4.625" style="374" customWidth="1"/>
    <col min="1035" max="1280" width="9" style="374"/>
    <col min="1281" max="1282" width="15" style="374" customWidth="1"/>
    <col min="1283" max="1289" width="14.375" style="374" customWidth="1"/>
    <col min="1290" max="1290" width="4.625" style="374" customWidth="1"/>
    <col min="1291" max="1536" width="9" style="374"/>
    <col min="1537" max="1538" width="15" style="374" customWidth="1"/>
    <col min="1539" max="1545" width="14.375" style="374" customWidth="1"/>
    <col min="1546" max="1546" width="4.625" style="374" customWidth="1"/>
    <col min="1547" max="1792" width="9" style="374"/>
    <col min="1793" max="1794" width="15" style="374" customWidth="1"/>
    <col min="1795" max="1801" width="14.375" style="374" customWidth="1"/>
    <col min="1802" max="1802" width="4.625" style="374" customWidth="1"/>
    <col min="1803" max="2048" width="9" style="374"/>
    <col min="2049" max="2050" width="15" style="374" customWidth="1"/>
    <col min="2051" max="2057" width="14.375" style="374" customWidth="1"/>
    <col min="2058" max="2058" width="4.625" style="374" customWidth="1"/>
    <col min="2059" max="2304" width="9" style="374"/>
    <col min="2305" max="2306" width="15" style="374" customWidth="1"/>
    <col min="2307" max="2313" width="14.375" style="374" customWidth="1"/>
    <col min="2314" max="2314" width="4.625" style="374" customWidth="1"/>
    <col min="2315" max="2560" width="9" style="374"/>
    <col min="2561" max="2562" width="15" style="374" customWidth="1"/>
    <col min="2563" max="2569" width="14.375" style="374" customWidth="1"/>
    <col min="2570" max="2570" width="4.625" style="374" customWidth="1"/>
    <col min="2571" max="2816" width="9" style="374"/>
    <col min="2817" max="2818" width="15" style="374" customWidth="1"/>
    <col min="2819" max="2825" width="14.375" style="374" customWidth="1"/>
    <col min="2826" max="2826" width="4.625" style="374" customWidth="1"/>
    <col min="2827" max="3072" width="9" style="374"/>
    <col min="3073" max="3074" width="15" style="374" customWidth="1"/>
    <col min="3075" max="3081" width="14.375" style="374" customWidth="1"/>
    <col min="3082" max="3082" width="4.625" style="374" customWidth="1"/>
    <col min="3083" max="3328" width="9" style="374"/>
    <col min="3329" max="3330" width="15" style="374" customWidth="1"/>
    <col min="3331" max="3337" width="14.375" style="374" customWidth="1"/>
    <col min="3338" max="3338" width="4.625" style="374" customWidth="1"/>
    <col min="3339" max="3584" width="9" style="374"/>
    <col min="3585" max="3586" width="15" style="374" customWidth="1"/>
    <col min="3587" max="3593" width="14.375" style="374" customWidth="1"/>
    <col min="3594" max="3594" width="4.625" style="374" customWidth="1"/>
    <col min="3595" max="3840" width="9" style="374"/>
    <col min="3841" max="3842" width="15" style="374" customWidth="1"/>
    <col min="3843" max="3849" width="14.375" style="374" customWidth="1"/>
    <col min="3850" max="3850" width="4.625" style="374" customWidth="1"/>
    <col min="3851" max="4096" width="9" style="374"/>
    <col min="4097" max="4098" width="15" style="374" customWidth="1"/>
    <col min="4099" max="4105" width="14.375" style="374" customWidth="1"/>
    <col min="4106" max="4106" width="4.625" style="374" customWidth="1"/>
    <col min="4107" max="4352" width="9" style="374"/>
    <col min="4353" max="4354" width="15" style="374" customWidth="1"/>
    <col min="4355" max="4361" width="14.375" style="374" customWidth="1"/>
    <col min="4362" max="4362" width="4.625" style="374" customWidth="1"/>
    <col min="4363" max="4608" width="9" style="374"/>
    <col min="4609" max="4610" width="15" style="374" customWidth="1"/>
    <col min="4611" max="4617" width="14.375" style="374" customWidth="1"/>
    <col min="4618" max="4618" width="4.625" style="374" customWidth="1"/>
    <col min="4619" max="4864" width="9" style="374"/>
    <col min="4865" max="4866" width="15" style="374" customWidth="1"/>
    <col min="4867" max="4873" width="14.375" style="374" customWidth="1"/>
    <col min="4874" max="4874" width="4.625" style="374" customWidth="1"/>
    <col min="4875" max="5120" width="9" style="374"/>
    <col min="5121" max="5122" width="15" style="374" customWidth="1"/>
    <col min="5123" max="5129" width="14.375" style="374" customWidth="1"/>
    <col min="5130" max="5130" width="4.625" style="374" customWidth="1"/>
    <col min="5131" max="5376" width="9" style="374"/>
    <col min="5377" max="5378" width="15" style="374" customWidth="1"/>
    <col min="5379" max="5385" width="14.375" style="374" customWidth="1"/>
    <col min="5386" max="5386" width="4.625" style="374" customWidth="1"/>
    <col min="5387" max="5632" width="9" style="374"/>
    <col min="5633" max="5634" width="15" style="374" customWidth="1"/>
    <col min="5635" max="5641" width="14.375" style="374" customWidth="1"/>
    <col min="5642" max="5642" width="4.625" style="374" customWidth="1"/>
    <col min="5643" max="5888" width="9" style="374"/>
    <col min="5889" max="5890" width="15" style="374" customWidth="1"/>
    <col min="5891" max="5897" width="14.375" style="374" customWidth="1"/>
    <col min="5898" max="5898" width="4.625" style="374" customWidth="1"/>
    <col min="5899" max="6144" width="9" style="374"/>
    <col min="6145" max="6146" width="15" style="374" customWidth="1"/>
    <col min="6147" max="6153" width="14.375" style="374" customWidth="1"/>
    <col min="6154" max="6154" width="4.625" style="374" customWidth="1"/>
    <col min="6155" max="6400" width="9" style="374"/>
    <col min="6401" max="6402" width="15" style="374" customWidth="1"/>
    <col min="6403" max="6409" width="14.375" style="374" customWidth="1"/>
    <col min="6410" max="6410" width="4.625" style="374" customWidth="1"/>
    <col min="6411" max="6656" width="9" style="374"/>
    <col min="6657" max="6658" width="15" style="374" customWidth="1"/>
    <col min="6659" max="6665" width="14.375" style="374" customWidth="1"/>
    <col min="6666" max="6666" width="4.625" style="374" customWidth="1"/>
    <col min="6667" max="6912" width="9" style="374"/>
    <col min="6913" max="6914" width="15" style="374" customWidth="1"/>
    <col min="6915" max="6921" width="14.375" style="374" customWidth="1"/>
    <col min="6922" max="6922" width="4.625" style="374" customWidth="1"/>
    <col min="6923" max="7168" width="9" style="374"/>
    <col min="7169" max="7170" width="15" style="374" customWidth="1"/>
    <col min="7171" max="7177" width="14.375" style="374" customWidth="1"/>
    <col min="7178" max="7178" width="4.625" style="374" customWidth="1"/>
    <col min="7179" max="7424" width="9" style="374"/>
    <col min="7425" max="7426" width="15" style="374" customWidth="1"/>
    <col min="7427" max="7433" width="14.375" style="374" customWidth="1"/>
    <col min="7434" max="7434" width="4.625" style="374" customWidth="1"/>
    <col min="7435" max="7680" width="9" style="374"/>
    <col min="7681" max="7682" width="15" style="374" customWidth="1"/>
    <col min="7683" max="7689" width="14.375" style="374" customWidth="1"/>
    <col min="7690" max="7690" width="4.625" style="374" customWidth="1"/>
    <col min="7691" max="7936" width="9" style="374"/>
    <col min="7937" max="7938" width="15" style="374" customWidth="1"/>
    <col min="7939" max="7945" width="14.375" style="374" customWidth="1"/>
    <col min="7946" max="7946" width="4.625" style="374" customWidth="1"/>
    <col min="7947" max="8192" width="9" style="374"/>
    <col min="8193" max="8194" width="15" style="374" customWidth="1"/>
    <col min="8195" max="8201" width="14.375" style="374" customWidth="1"/>
    <col min="8202" max="8202" width="4.625" style="374" customWidth="1"/>
    <col min="8203" max="8448" width="9" style="374"/>
    <col min="8449" max="8450" width="15" style="374" customWidth="1"/>
    <col min="8451" max="8457" width="14.375" style="374" customWidth="1"/>
    <col min="8458" max="8458" width="4.625" style="374" customWidth="1"/>
    <col min="8459" max="8704" width="9" style="374"/>
    <col min="8705" max="8706" width="15" style="374" customWidth="1"/>
    <col min="8707" max="8713" width="14.375" style="374" customWidth="1"/>
    <col min="8714" max="8714" width="4.625" style="374" customWidth="1"/>
    <col min="8715" max="8960" width="9" style="374"/>
    <col min="8961" max="8962" width="15" style="374" customWidth="1"/>
    <col min="8963" max="8969" width="14.375" style="374" customWidth="1"/>
    <col min="8970" max="8970" width="4.625" style="374" customWidth="1"/>
    <col min="8971" max="9216" width="9" style="374"/>
    <col min="9217" max="9218" width="15" style="374" customWidth="1"/>
    <col min="9219" max="9225" width="14.375" style="374" customWidth="1"/>
    <col min="9226" max="9226" width="4.625" style="374" customWidth="1"/>
    <col min="9227" max="9472" width="9" style="374"/>
    <col min="9473" max="9474" width="15" style="374" customWidth="1"/>
    <col min="9475" max="9481" width="14.375" style="374" customWidth="1"/>
    <col min="9482" max="9482" width="4.625" style="374" customWidth="1"/>
    <col min="9483" max="9728" width="9" style="374"/>
    <col min="9729" max="9730" width="15" style="374" customWidth="1"/>
    <col min="9731" max="9737" width="14.375" style="374" customWidth="1"/>
    <col min="9738" max="9738" width="4.625" style="374" customWidth="1"/>
    <col min="9739" max="9984" width="9" style="374"/>
    <col min="9985" max="9986" width="15" style="374" customWidth="1"/>
    <col min="9987" max="9993" width="14.375" style="374" customWidth="1"/>
    <col min="9994" max="9994" width="4.625" style="374" customWidth="1"/>
    <col min="9995" max="10240" width="9" style="374"/>
    <col min="10241" max="10242" width="15" style="374" customWidth="1"/>
    <col min="10243" max="10249" width="14.375" style="374" customWidth="1"/>
    <col min="10250" max="10250" width="4.625" style="374" customWidth="1"/>
    <col min="10251" max="10496" width="9" style="374"/>
    <col min="10497" max="10498" width="15" style="374" customWidth="1"/>
    <col min="10499" max="10505" width="14.375" style="374" customWidth="1"/>
    <col min="10506" max="10506" width="4.625" style="374" customWidth="1"/>
    <col min="10507" max="10752" width="9" style="374"/>
    <col min="10753" max="10754" width="15" style="374" customWidth="1"/>
    <col min="10755" max="10761" width="14.375" style="374" customWidth="1"/>
    <col min="10762" max="10762" width="4.625" style="374" customWidth="1"/>
    <col min="10763" max="11008" width="9" style="374"/>
    <col min="11009" max="11010" width="15" style="374" customWidth="1"/>
    <col min="11011" max="11017" width="14.375" style="374" customWidth="1"/>
    <col min="11018" max="11018" width="4.625" style="374" customWidth="1"/>
    <col min="11019" max="11264" width="9" style="374"/>
    <col min="11265" max="11266" width="15" style="374" customWidth="1"/>
    <col min="11267" max="11273" width="14.375" style="374" customWidth="1"/>
    <col min="11274" max="11274" width="4.625" style="374" customWidth="1"/>
    <col min="11275" max="11520" width="9" style="374"/>
    <col min="11521" max="11522" width="15" style="374" customWidth="1"/>
    <col min="11523" max="11529" width="14.375" style="374" customWidth="1"/>
    <col min="11530" max="11530" width="4.625" style="374" customWidth="1"/>
    <col min="11531" max="11776" width="9" style="374"/>
    <col min="11777" max="11778" width="15" style="374" customWidth="1"/>
    <col min="11779" max="11785" width="14.375" style="374" customWidth="1"/>
    <col min="11786" max="11786" width="4.625" style="374" customWidth="1"/>
    <col min="11787" max="12032" width="9" style="374"/>
    <col min="12033" max="12034" width="15" style="374" customWidth="1"/>
    <col min="12035" max="12041" width="14.375" style="374" customWidth="1"/>
    <col min="12042" max="12042" width="4.625" style="374" customWidth="1"/>
    <col min="12043" max="12288" width="9" style="374"/>
    <col min="12289" max="12290" width="15" style="374" customWidth="1"/>
    <col min="12291" max="12297" width="14.375" style="374" customWidth="1"/>
    <col min="12298" max="12298" width="4.625" style="374" customWidth="1"/>
    <col min="12299" max="12544" width="9" style="374"/>
    <col min="12545" max="12546" width="15" style="374" customWidth="1"/>
    <col min="12547" max="12553" width="14.375" style="374" customWidth="1"/>
    <col min="12554" max="12554" width="4.625" style="374" customWidth="1"/>
    <col min="12555" max="12800" width="9" style="374"/>
    <col min="12801" max="12802" width="15" style="374" customWidth="1"/>
    <col min="12803" max="12809" width="14.375" style="374" customWidth="1"/>
    <col min="12810" max="12810" width="4.625" style="374" customWidth="1"/>
    <col min="12811" max="13056" width="9" style="374"/>
    <col min="13057" max="13058" width="15" style="374" customWidth="1"/>
    <col min="13059" max="13065" width="14.375" style="374" customWidth="1"/>
    <col min="13066" max="13066" width="4.625" style="374" customWidth="1"/>
    <col min="13067" max="13312" width="9" style="374"/>
    <col min="13313" max="13314" width="15" style="374" customWidth="1"/>
    <col min="13315" max="13321" width="14.375" style="374" customWidth="1"/>
    <col min="13322" max="13322" width="4.625" style="374" customWidth="1"/>
    <col min="13323" max="13568" width="9" style="374"/>
    <col min="13569" max="13570" width="15" style="374" customWidth="1"/>
    <col min="13571" max="13577" width="14.375" style="374" customWidth="1"/>
    <col min="13578" max="13578" width="4.625" style="374" customWidth="1"/>
    <col min="13579" max="13824" width="9" style="374"/>
    <col min="13825" max="13826" width="15" style="374" customWidth="1"/>
    <col min="13827" max="13833" width="14.375" style="374" customWidth="1"/>
    <col min="13834" max="13834" width="4.625" style="374" customWidth="1"/>
    <col min="13835" max="14080" width="9" style="374"/>
    <col min="14081" max="14082" width="15" style="374" customWidth="1"/>
    <col min="14083" max="14089" width="14.375" style="374" customWidth="1"/>
    <col min="14090" max="14090" width="4.625" style="374" customWidth="1"/>
    <col min="14091" max="14336" width="9" style="374"/>
    <col min="14337" max="14338" width="15" style="374" customWidth="1"/>
    <col min="14339" max="14345" width="14.375" style="374" customWidth="1"/>
    <col min="14346" max="14346" width="4.625" style="374" customWidth="1"/>
    <col min="14347" max="14592" width="9" style="374"/>
    <col min="14593" max="14594" width="15" style="374" customWidth="1"/>
    <col min="14595" max="14601" width="14.375" style="374" customWidth="1"/>
    <col min="14602" max="14602" width="4.625" style="374" customWidth="1"/>
    <col min="14603" max="14848" width="9" style="374"/>
    <col min="14849" max="14850" width="15" style="374" customWidth="1"/>
    <col min="14851" max="14857" width="14.375" style="374" customWidth="1"/>
    <col min="14858" max="14858" width="4.625" style="374" customWidth="1"/>
    <col min="14859" max="15104" width="9" style="374"/>
    <col min="15105" max="15106" width="15" style="374" customWidth="1"/>
    <col min="15107" max="15113" width="14.375" style="374" customWidth="1"/>
    <col min="15114" max="15114" width="4.625" style="374" customWidth="1"/>
    <col min="15115" max="15360" width="9" style="374"/>
    <col min="15361" max="15362" width="15" style="374" customWidth="1"/>
    <col min="15363" max="15369" width="14.375" style="374" customWidth="1"/>
    <col min="15370" max="15370" width="4.625" style="374" customWidth="1"/>
    <col min="15371" max="15616" width="9" style="374"/>
    <col min="15617" max="15618" width="15" style="374" customWidth="1"/>
    <col min="15619" max="15625" width="14.375" style="374" customWidth="1"/>
    <col min="15626" max="15626" width="4.625" style="374" customWidth="1"/>
    <col min="15627" max="15872" width="9" style="374"/>
    <col min="15873" max="15874" width="15" style="374" customWidth="1"/>
    <col min="15875" max="15881" width="14.375" style="374" customWidth="1"/>
    <col min="15882" max="15882" width="4.625" style="374" customWidth="1"/>
    <col min="15883" max="16128" width="9" style="374"/>
    <col min="16129" max="16130" width="15" style="374" customWidth="1"/>
    <col min="16131" max="16137" width="14.375" style="374" customWidth="1"/>
    <col min="16138" max="16138" width="4.625" style="374" customWidth="1"/>
    <col min="16139" max="16384" width="9" style="374"/>
  </cols>
  <sheetData>
    <row r="1" spans="1:9" ht="14.25" x14ac:dyDescent="0.15">
      <c r="A1" s="373" t="s">
        <v>433</v>
      </c>
      <c r="I1" s="375" t="s">
        <v>400</v>
      </c>
    </row>
    <row r="2" spans="1:9" ht="14.25" thickBot="1" x14ac:dyDescent="0.2">
      <c r="A2" s="376" t="s">
        <v>401</v>
      </c>
    </row>
    <row r="3" spans="1:9" ht="15.75" customHeight="1" thickBot="1" x14ac:dyDescent="0.2">
      <c r="A3" s="719" t="s">
        <v>402</v>
      </c>
      <c r="B3" s="377" t="s">
        <v>403</v>
      </c>
      <c r="C3" s="378">
        <v>1</v>
      </c>
      <c r="D3" s="378">
        <v>2</v>
      </c>
      <c r="E3" s="378">
        <v>3</v>
      </c>
      <c r="F3" s="378">
        <v>4</v>
      </c>
      <c r="G3" s="378">
        <v>5</v>
      </c>
      <c r="H3" s="378" t="s">
        <v>404</v>
      </c>
      <c r="I3" s="379" t="s">
        <v>405</v>
      </c>
    </row>
    <row r="4" spans="1:9" ht="22.5" customHeight="1" x14ac:dyDescent="0.15">
      <c r="A4" s="720"/>
      <c r="B4" s="377" t="s">
        <v>406</v>
      </c>
      <c r="C4" s="378"/>
      <c r="D4" s="378"/>
      <c r="E4" s="378"/>
      <c r="F4" s="378"/>
      <c r="G4" s="378"/>
      <c r="H4" s="378" t="s">
        <v>435</v>
      </c>
      <c r="I4" s="381"/>
    </row>
    <row r="5" spans="1:9" ht="22.5" customHeight="1" x14ac:dyDescent="0.15">
      <c r="A5" s="720"/>
      <c r="B5" s="377" t="s">
        <v>407</v>
      </c>
      <c r="C5" s="378"/>
      <c r="D5" s="378"/>
      <c r="E5" s="378"/>
      <c r="F5" s="378"/>
      <c r="G5" s="378"/>
      <c r="H5" s="378" t="s">
        <v>435</v>
      </c>
      <c r="I5" s="383"/>
    </row>
    <row r="6" spans="1:9" ht="22.5" customHeight="1" thickBot="1" x14ac:dyDescent="0.2">
      <c r="A6" s="721"/>
      <c r="B6" s="384" t="s">
        <v>411</v>
      </c>
      <c r="C6" s="388"/>
      <c r="D6" s="388"/>
      <c r="E6" s="388"/>
      <c r="F6" s="388"/>
      <c r="G6" s="388"/>
      <c r="H6" s="388" t="s">
        <v>434</v>
      </c>
      <c r="I6" s="383"/>
    </row>
    <row r="7" spans="1:9" ht="14.25" thickTop="1" x14ac:dyDescent="0.15">
      <c r="A7" s="722" t="s">
        <v>415</v>
      </c>
      <c r="B7" s="723"/>
      <c r="C7" s="390" t="s">
        <v>416</v>
      </c>
      <c r="D7" s="390" t="s">
        <v>416</v>
      </c>
      <c r="E7" s="390" t="s">
        <v>416</v>
      </c>
      <c r="F7" s="390" t="s">
        <v>416</v>
      </c>
      <c r="G7" s="390" t="s">
        <v>416</v>
      </c>
      <c r="H7" s="390" t="s">
        <v>416</v>
      </c>
      <c r="I7" s="391" t="s">
        <v>416</v>
      </c>
    </row>
    <row r="8" spans="1:9" ht="22.5" customHeight="1" x14ac:dyDescent="0.15">
      <c r="A8" s="724" t="s">
        <v>417</v>
      </c>
      <c r="B8" s="725"/>
      <c r="C8" s="194"/>
      <c r="D8" s="194"/>
      <c r="E8" s="194"/>
      <c r="F8" s="194"/>
      <c r="G8" s="194"/>
      <c r="H8" s="194"/>
      <c r="I8" s="406">
        <f>SUM(C8:H8)</f>
        <v>0</v>
      </c>
    </row>
    <row r="9" spans="1:9" ht="22.5" customHeight="1" x14ac:dyDescent="0.15">
      <c r="A9" s="718" t="s">
        <v>374</v>
      </c>
      <c r="B9" s="726"/>
      <c r="C9" s="7"/>
      <c r="D9" s="7"/>
      <c r="E9" s="7"/>
      <c r="F9" s="7"/>
      <c r="G9" s="7"/>
      <c r="H9" s="7"/>
      <c r="I9" s="406">
        <f t="shared" ref="I9:I17" si="0">SUM(C9:H9)</f>
        <v>0</v>
      </c>
    </row>
    <row r="10" spans="1:9" ht="22.5" customHeight="1" x14ac:dyDescent="0.15">
      <c r="A10" s="718" t="s">
        <v>419</v>
      </c>
      <c r="B10" s="726"/>
      <c r="C10" s="7"/>
      <c r="D10" s="7"/>
      <c r="E10" s="7"/>
      <c r="F10" s="7"/>
      <c r="G10" s="7"/>
      <c r="H10" s="7"/>
      <c r="I10" s="406">
        <f t="shared" si="0"/>
        <v>0</v>
      </c>
    </row>
    <row r="11" spans="1:9" ht="22.5" customHeight="1" x14ac:dyDescent="0.15">
      <c r="A11" s="718" t="s">
        <v>420</v>
      </c>
      <c r="B11" s="726"/>
      <c r="C11" s="7"/>
      <c r="D11" s="7"/>
      <c r="E11" s="7"/>
      <c r="F11" s="7"/>
      <c r="G11" s="7"/>
      <c r="H11" s="7"/>
      <c r="I11" s="406">
        <f t="shared" si="0"/>
        <v>0</v>
      </c>
    </row>
    <row r="12" spans="1:9" ht="22.5" customHeight="1" x14ac:dyDescent="0.15">
      <c r="A12" s="718" t="s">
        <v>373</v>
      </c>
      <c r="B12" s="726"/>
      <c r="C12" s="7"/>
      <c r="D12" s="7"/>
      <c r="E12" s="7"/>
      <c r="F12" s="7"/>
      <c r="G12" s="7"/>
      <c r="H12" s="7"/>
      <c r="I12" s="406">
        <f t="shared" si="0"/>
        <v>0</v>
      </c>
    </row>
    <row r="13" spans="1:9" ht="22.5" customHeight="1" x14ac:dyDescent="0.15">
      <c r="A13" s="718" t="s">
        <v>421</v>
      </c>
      <c r="B13" s="726"/>
      <c r="C13" s="7"/>
      <c r="D13" s="7"/>
      <c r="E13" s="7"/>
      <c r="F13" s="7"/>
      <c r="G13" s="7"/>
      <c r="H13" s="7"/>
      <c r="I13" s="406">
        <f t="shared" si="0"/>
        <v>0</v>
      </c>
    </row>
    <row r="14" spans="1:9" ht="22.5" customHeight="1" x14ac:dyDescent="0.15">
      <c r="A14" s="718" t="s">
        <v>423</v>
      </c>
      <c r="B14" s="726"/>
      <c r="C14" s="7"/>
      <c r="D14" s="7"/>
      <c r="E14" s="7"/>
      <c r="F14" s="7"/>
      <c r="G14" s="7"/>
      <c r="H14" s="7"/>
      <c r="I14" s="406">
        <f t="shared" si="0"/>
        <v>0</v>
      </c>
    </row>
    <row r="15" spans="1:9" ht="22.5" customHeight="1" x14ac:dyDescent="0.15">
      <c r="A15" s="718" t="s">
        <v>423</v>
      </c>
      <c r="B15" s="726"/>
      <c r="C15" s="7"/>
      <c r="D15" s="7"/>
      <c r="E15" s="7"/>
      <c r="F15" s="7"/>
      <c r="G15" s="7"/>
      <c r="H15" s="7"/>
      <c r="I15" s="406">
        <f t="shared" si="0"/>
        <v>0</v>
      </c>
    </row>
    <row r="16" spans="1:9" ht="9.9499999999999993" customHeight="1" x14ac:dyDescent="0.15">
      <c r="A16" s="718"/>
      <c r="B16" s="726"/>
      <c r="C16" s="7"/>
      <c r="D16" s="7"/>
      <c r="E16" s="7"/>
      <c r="F16" s="7"/>
      <c r="G16" s="7"/>
      <c r="H16" s="7"/>
      <c r="I16" s="406"/>
    </row>
    <row r="17" spans="1:18" ht="22.5" customHeight="1" x14ac:dyDescent="0.15">
      <c r="A17" s="718" t="s">
        <v>424</v>
      </c>
      <c r="B17" s="718"/>
      <c r="C17" s="7">
        <v>100</v>
      </c>
      <c r="D17" s="7"/>
      <c r="E17" s="7"/>
      <c r="F17" s="7"/>
      <c r="G17" s="7"/>
      <c r="H17" s="7"/>
      <c r="I17" s="406">
        <f t="shared" si="0"/>
        <v>100</v>
      </c>
    </row>
    <row r="18" spans="1:18" s="397" customFormat="1" ht="9.9499999999999993" customHeight="1" thickBot="1" x14ac:dyDescent="0.2">
      <c r="A18" s="731"/>
      <c r="B18" s="732"/>
      <c r="C18" s="7"/>
      <c r="D18" s="7"/>
      <c r="E18" s="7"/>
      <c r="F18" s="7"/>
      <c r="G18" s="7"/>
      <c r="H18" s="7"/>
      <c r="I18" s="407"/>
    </row>
    <row r="19" spans="1:18" ht="22.5" customHeight="1" thickBot="1" x14ac:dyDescent="0.2">
      <c r="A19" s="733" t="s">
        <v>425</v>
      </c>
      <c r="B19" s="734"/>
      <c r="C19" s="408">
        <f>SUM(C8:C15)+C17</f>
        <v>100</v>
      </c>
      <c r="D19" s="408">
        <f t="shared" ref="D19:I19" si="1">SUM(D8:D15)+D17</f>
        <v>0</v>
      </c>
      <c r="E19" s="408">
        <f t="shared" si="1"/>
        <v>0</v>
      </c>
      <c r="F19" s="408">
        <f t="shared" si="1"/>
        <v>0</v>
      </c>
      <c r="G19" s="408">
        <f t="shared" si="1"/>
        <v>0</v>
      </c>
      <c r="H19" s="408">
        <f t="shared" si="1"/>
        <v>0</v>
      </c>
      <c r="I19" s="409">
        <f t="shared" si="1"/>
        <v>100</v>
      </c>
      <c r="J19" s="400" t="s">
        <v>426</v>
      </c>
    </row>
    <row r="20" spans="1:18" s="397" customFormat="1" ht="9.9499999999999993" customHeight="1" thickBot="1" x14ac:dyDescent="0.2">
      <c r="A20" s="735"/>
      <c r="B20" s="735"/>
      <c r="C20" s="410"/>
      <c r="D20" s="410"/>
      <c r="E20" s="410"/>
      <c r="F20" s="410"/>
      <c r="G20" s="410"/>
      <c r="H20" s="410"/>
      <c r="I20" s="411"/>
    </row>
    <row r="21" spans="1:18" ht="22.5" customHeight="1" thickBot="1" x14ac:dyDescent="0.2">
      <c r="A21" s="733" t="s">
        <v>427</v>
      </c>
      <c r="B21" s="734"/>
      <c r="C21" s="412">
        <v>99</v>
      </c>
      <c r="D21" s="7"/>
      <c r="E21" s="7"/>
      <c r="F21" s="7"/>
      <c r="G21" s="7"/>
      <c r="H21" s="413"/>
      <c r="I21" s="414">
        <f>SUM(C21:H21)</f>
        <v>99</v>
      </c>
      <c r="J21" s="400" t="s">
        <v>438</v>
      </c>
      <c r="K21" s="415" t="str">
        <f>IF(I19&gt;I21,"","賃金改善額Bが加算額Aを上回っていません")</f>
        <v/>
      </c>
      <c r="L21" s="415"/>
      <c r="M21" s="415"/>
      <c r="N21" s="415"/>
      <c r="O21" s="415"/>
      <c r="P21" s="415"/>
      <c r="Q21" s="415"/>
      <c r="R21" s="415"/>
    </row>
    <row r="22" spans="1:18" ht="6.75" customHeight="1" x14ac:dyDescent="0.15">
      <c r="A22" s="397"/>
      <c r="B22" s="397"/>
      <c r="C22" s="403"/>
      <c r="D22" s="403"/>
      <c r="E22" s="403"/>
      <c r="F22" s="403"/>
      <c r="G22" s="403"/>
      <c r="H22" s="403"/>
      <c r="I22" s="404"/>
      <c r="J22" s="405"/>
    </row>
    <row r="23" spans="1:18" ht="24.95" customHeight="1" x14ac:dyDescent="0.15">
      <c r="A23" s="736" t="s">
        <v>429</v>
      </c>
      <c r="B23" s="736"/>
      <c r="C23" s="736"/>
      <c r="D23" s="736"/>
      <c r="E23" s="736"/>
      <c r="F23" s="736"/>
      <c r="G23" s="736"/>
      <c r="H23" s="736"/>
      <c r="I23" s="736"/>
      <c r="J23" s="736"/>
    </row>
    <row r="24" spans="1:18" ht="24.95" customHeight="1" x14ac:dyDescent="0.15">
      <c r="A24" s="729" t="s">
        <v>430</v>
      </c>
      <c r="B24" s="729"/>
      <c r="C24" s="729"/>
      <c r="D24" s="729"/>
      <c r="E24" s="729"/>
      <c r="F24" s="729"/>
      <c r="G24" s="729"/>
      <c r="H24" s="729"/>
      <c r="I24" s="729"/>
      <c r="J24" s="729"/>
    </row>
    <row r="25" spans="1:18" ht="21" customHeight="1" x14ac:dyDescent="0.15">
      <c r="A25" s="728" t="s">
        <v>431</v>
      </c>
      <c r="B25" s="729"/>
      <c r="C25" s="729"/>
      <c r="D25" s="729"/>
      <c r="E25" s="729"/>
      <c r="F25" s="729"/>
      <c r="G25" s="729"/>
      <c r="H25" s="729"/>
      <c r="I25" s="729"/>
      <c r="J25" s="729"/>
    </row>
    <row r="26" spans="1:18" ht="24.95" customHeight="1" x14ac:dyDescent="0.15">
      <c r="A26" s="730" t="s">
        <v>432</v>
      </c>
      <c r="B26" s="730"/>
      <c r="C26" s="730"/>
      <c r="D26" s="730"/>
      <c r="E26" s="730"/>
      <c r="F26" s="730"/>
      <c r="G26" s="730"/>
      <c r="H26" s="730"/>
      <c r="I26" s="730"/>
      <c r="J26" s="730"/>
    </row>
  </sheetData>
  <mergeCells count="20">
    <mergeCell ref="A25:J25"/>
    <mergeCell ref="A26:J26"/>
    <mergeCell ref="A18:B18"/>
    <mergeCell ref="A19:B19"/>
    <mergeCell ref="A20:B20"/>
    <mergeCell ref="A21:B21"/>
    <mergeCell ref="A23:J23"/>
    <mergeCell ref="A24:J24"/>
    <mergeCell ref="A17:B17"/>
    <mergeCell ref="A3:A6"/>
    <mergeCell ref="A7:B7"/>
    <mergeCell ref="A8:B8"/>
    <mergeCell ref="A9:B9"/>
    <mergeCell ref="A10:B10"/>
    <mergeCell ref="A11:B11"/>
    <mergeCell ref="A12:B12"/>
    <mergeCell ref="A13:B13"/>
    <mergeCell ref="A14:B14"/>
    <mergeCell ref="A15:B15"/>
    <mergeCell ref="A16:B16"/>
  </mergeCells>
  <phoneticPr fontId="6"/>
  <printOptions horizontalCentered="1"/>
  <pageMargins left="0.25" right="0.25" top="0.75" bottom="0.75" header="0.3" footer="0.3"/>
  <pageSetup paperSize="9" orientation="landscape" r:id="rId1"/>
  <headerFooter>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topLeftCell="A10" zoomScaleNormal="100" zoomScaleSheetLayoutView="100" workbookViewId="0">
      <selection activeCell="E22" sqref="E22"/>
    </sheetView>
  </sheetViews>
  <sheetFormatPr defaultRowHeight="13.5" x14ac:dyDescent="0.15"/>
  <cols>
    <col min="1" max="2" width="15" style="374" customWidth="1"/>
    <col min="3" max="6" width="14.375" style="374" customWidth="1"/>
    <col min="7" max="7" width="13.75" style="374" customWidth="1"/>
    <col min="8" max="9" width="14.375" style="374" customWidth="1"/>
    <col min="10" max="10" width="6.625" style="374" customWidth="1"/>
    <col min="11" max="11" width="8.75" style="374" customWidth="1"/>
    <col min="12" max="256" width="9" style="374"/>
    <col min="257" max="258" width="15" style="374" customWidth="1"/>
    <col min="259" max="262" width="14.375" style="374" customWidth="1"/>
    <col min="263" max="263" width="13.75" style="374" customWidth="1"/>
    <col min="264" max="265" width="14.375" style="374" customWidth="1"/>
    <col min="266" max="266" width="6.625" style="374" customWidth="1"/>
    <col min="267" max="267" width="8.75" style="374" customWidth="1"/>
    <col min="268" max="512" width="9" style="374"/>
    <col min="513" max="514" width="15" style="374" customWidth="1"/>
    <col min="515" max="518" width="14.375" style="374" customWidth="1"/>
    <col min="519" max="519" width="13.75" style="374" customWidth="1"/>
    <col min="520" max="521" width="14.375" style="374" customWidth="1"/>
    <col min="522" max="522" width="6.625" style="374" customWidth="1"/>
    <col min="523" max="523" width="8.75" style="374" customWidth="1"/>
    <col min="524" max="768" width="9" style="374"/>
    <col min="769" max="770" width="15" style="374" customWidth="1"/>
    <col min="771" max="774" width="14.375" style="374" customWidth="1"/>
    <col min="775" max="775" width="13.75" style="374" customWidth="1"/>
    <col min="776" max="777" width="14.375" style="374" customWidth="1"/>
    <col min="778" max="778" width="6.625" style="374" customWidth="1"/>
    <col min="779" max="779" width="8.75" style="374" customWidth="1"/>
    <col min="780" max="1024" width="9" style="374"/>
    <col min="1025" max="1026" width="15" style="374" customWidth="1"/>
    <col min="1027" max="1030" width="14.375" style="374" customWidth="1"/>
    <col min="1031" max="1031" width="13.75" style="374" customWidth="1"/>
    <col min="1032" max="1033" width="14.375" style="374" customWidth="1"/>
    <col min="1034" max="1034" width="6.625" style="374" customWidth="1"/>
    <col min="1035" max="1035" width="8.75" style="374" customWidth="1"/>
    <col min="1036" max="1280" width="9" style="374"/>
    <col min="1281" max="1282" width="15" style="374" customWidth="1"/>
    <col min="1283" max="1286" width="14.375" style="374" customWidth="1"/>
    <col min="1287" max="1287" width="13.75" style="374" customWidth="1"/>
    <col min="1288" max="1289" width="14.375" style="374" customWidth="1"/>
    <col min="1290" max="1290" width="6.625" style="374" customWidth="1"/>
    <col min="1291" max="1291" width="8.75" style="374" customWidth="1"/>
    <col min="1292" max="1536" width="9" style="374"/>
    <col min="1537" max="1538" width="15" style="374" customWidth="1"/>
    <col min="1539" max="1542" width="14.375" style="374" customWidth="1"/>
    <col min="1543" max="1543" width="13.75" style="374" customWidth="1"/>
    <col min="1544" max="1545" width="14.375" style="374" customWidth="1"/>
    <col min="1546" max="1546" width="6.625" style="374" customWidth="1"/>
    <col min="1547" max="1547" width="8.75" style="374" customWidth="1"/>
    <col min="1548" max="1792" width="9" style="374"/>
    <col min="1793" max="1794" width="15" style="374" customWidth="1"/>
    <col min="1795" max="1798" width="14.375" style="374" customWidth="1"/>
    <col min="1799" max="1799" width="13.75" style="374" customWidth="1"/>
    <col min="1800" max="1801" width="14.375" style="374" customWidth="1"/>
    <col min="1802" max="1802" width="6.625" style="374" customWidth="1"/>
    <col min="1803" max="1803" width="8.75" style="374" customWidth="1"/>
    <col min="1804" max="2048" width="9" style="374"/>
    <col min="2049" max="2050" width="15" style="374" customWidth="1"/>
    <col min="2051" max="2054" width="14.375" style="374" customWidth="1"/>
    <col min="2055" max="2055" width="13.75" style="374" customWidth="1"/>
    <col min="2056" max="2057" width="14.375" style="374" customWidth="1"/>
    <col min="2058" max="2058" width="6.625" style="374" customWidth="1"/>
    <col min="2059" max="2059" width="8.75" style="374" customWidth="1"/>
    <col min="2060" max="2304" width="9" style="374"/>
    <col min="2305" max="2306" width="15" style="374" customWidth="1"/>
    <col min="2307" max="2310" width="14.375" style="374" customWidth="1"/>
    <col min="2311" max="2311" width="13.75" style="374" customWidth="1"/>
    <col min="2312" max="2313" width="14.375" style="374" customWidth="1"/>
    <col min="2314" max="2314" width="6.625" style="374" customWidth="1"/>
    <col min="2315" max="2315" width="8.75" style="374" customWidth="1"/>
    <col min="2316" max="2560" width="9" style="374"/>
    <col min="2561" max="2562" width="15" style="374" customWidth="1"/>
    <col min="2563" max="2566" width="14.375" style="374" customWidth="1"/>
    <col min="2567" max="2567" width="13.75" style="374" customWidth="1"/>
    <col min="2568" max="2569" width="14.375" style="374" customWidth="1"/>
    <col min="2570" max="2570" width="6.625" style="374" customWidth="1"/>
    <col min="2571" max="2571" width="8.75" style="374" customWidth="1"/>
    <col min="2572" max="2816" width="9" style="374"/>
    <col min="2817" max="2818" width="15" style="374" customWidth="1"/>
    <col min="2819" max="2822" width="14.375" style="374" customWidth="1"/>
    <col min="2823" max="2823" width="13.75" style="374" customWidth="1"/>
    <col min="2824" max="2825" width="14.375" style="374" customWidth="1"/>
    <col min="2826" max="2826" width="6.625" style="374" customWidth="1"/>
    <col min="2827" max="2827" width="8.75" style="374" customWidth="1"/>
    <col min="2828" max="3072" width="9" style="374"/>
    <col min="3073" max="3074" width="15" style="374" customWidth="1"/>
    <col min="3075" max="3078" width="14.375" style="374" customWidth="1"/>
    <col min="3079" max="3079" width="13.75" style="374" customWidth="1"/>
    <col min="3080" max="3081" width="14.375" style="374" customWidth="1"/>
    <col min="3082" max="3082" width="6.625" style="374" customWidth="1"/>
    <col min="3083" max="3083" width="8.75" style="374" customWidth="1"/>
    <col min="3084" max="3328" width="9" style="374"/>
    <col min="3329" max="3330" width="15" style="374" customWidth="1"/>
    <col min="3331" max="3334" width="14.375" style="374" customWidth="1"/>
    <col min="3335" max="3335" width="13.75" style="374" customWidth="1"/>
    <col min="3336" max="3337" width="14.375" style="374" customWidth="1"/>
    <col min="3338" max="3338" width="6.625" style="374" customWidth="1"/>
    <col min="3339" max="3339" width="8.75" style="374" customWidth="1"/>
    <col min="3340" max="3584" width="9" style="374"/>
    <col min="3585" max="3586" width="15" style="374" customWidth="1"/>
    <col min="3587" max="3590" width="14.375" style="374" customWidth="1"/>
    <col min="3591" max="3591" width="13.75" style="374" customWidth="1"/>
    <col min="3592" max="3593" width="14.375" style="374" customWidth="1"/>
    <col min="3594" max="3594" width="6.625" style="374" customWidth="1"/>
    <col min="3595" max="3595" width="8.75" style="374" customWidth="1"/>
    <col min="3596" max="3840" width="9" style="374"/>
    <col min="3841" max="3842" width="15" style="374" customWidth="1"/>
    <col min="3843" max="3846" width="14.375" style="374" customWidth="1"/>
    <col min="3847" max="3847" width="13.75" style="374" customWidth="1"/>
    <col min="3848" max="3849" width="14.375" style="374" customWidth="1"/>
    <col min="3850" max="3850" width="6.625" style="374" customWidth="1"/>
    <col min="3851" max="3851" width="8.75" style="374" customWidth="1"/>
    <col min="3852" max="4096" width="9" style="374"/>
    <col min="4097" max="4098" width="15" style="374" customWidth="1"/>
    <col min="4099" max="4102" width="14.375" style="374" customWidth="1"/>
    <col min="4103" max="4103" width="13.75" style="374" customWidth="1"/>
    <col min="4104" max="4105" width="14.375" style="374" customWidth="1"/>
    <col min="4106" max="4106" width="6.625" style="374" customWidth="1"/>
    <col min="4107" max="4107" width="8.75" style="374" customWidth="1"/>
    <col min="4108" max="4352" width="9" style="374"/>
    <col min="4353" max="4354" width="15" style="374" customWidth="1"/>
    <col min="4355" max="4358" width="14.375" style="374" customWidth="1"/>
    <col min="4359" max="4359" width="13.75" style="374" customWidth="1"/>
    <col min="4360" max="4361" width="14.375" style="374" customWidth="1"/>
    <col min="4362" max="4362" width="6.625" style="374" customWidth="1"/>
    <col min="4363" max="4363" width="8.75" style="374" customWidth="1"/>
    <col min="4364" max="4608" width="9" style="374"/>
    <col min="4609" max="4610" width="15" style="374" customWidth="1"/>
    <col min="4611" max="4614" width="14.375" style="374" customWidth="1"/>
    <col min="4615" max="4615" width="13.75" style="374" customWidth="1"/>
    <col min="4616" max="4617" width="14.375" style="374" customWidth="1"/>
    <col min="4618" max="4618" width="6.625" style="374" customWidth="1"/>
    <col min="4619" max="4619" width="8.75" style="374" customWidth="1"/>
    <col min="4620" max="4864" width="9" style="374"/>
    <col min="4865" max="4866" width="15" style="374" customWidth="1"/>
    <col min="4867" max="4870" width="14.375" style="374" customWidth="1"/>
    <col min="4871" max="4871" width="13.75" style="374" customWidth="1"/>
    <col min="4872" max="4873" width="14.375" style="374" customWidth="1"/>
    <col min="4874" max="4874" width="6.625" style="374" customWidth="1"/>
    <col min="4875" max="4875" width="8.75" style="374" customWidth="1"/>
    <col min="4876" max="5120" width="9" style="374"/>
    <col min="5121" max="5122" width="15" style="374" customWidth="1"/>
    <col min="5123" max="5126" width="14.375" style="374" customWidth="1"/>
    <col min="5127" max="5127" width="13.75" style="374" customWidth="1"/>
    <col min="5128" max="5129" width="14.375" style="374" customWidth="1"/>
    <col min="5130" max="5130" width="6.625" style="374" customWidth="1"/>
    <col min="5131" max="5131" width="8.75" style="374" customWidth="1"/>
    <col min="5132" max="5376" width="9" style="374"/>
    <col min="5377" max="5378" width="15" style="374" customWidth="1"/>
    <col min="5379" max="5382" width="14.375" style="374" customWidth="1"/>
    <col min="5383" max="5383" width="13.75" style="374" customWidth="1"/>
    <col min="5384" max="5385" width="14.375" style="374" customWidth="1"/>
    <col min="5386" max="5386" width="6.625" style="374" customWidth="1"/>
    <col min="5387" max="5387" width="8.75" style="374" customWidth="1"/>
    <col min="5388" max="5632" width="9" style="374"/>
    <col min="5633" max="5634" width="15" style="374" customWidth="1"/>
    <col min="5635" max="5638" width="14.375" style="374" customWidth="1"/>
    <col min="5639" max="5639" width="13.75" style="374" customWidth="1"/>
    <col min="5640" max="5641" width="14.375" style="374" customWidth="1"/>
    <col min="5642" max="5642" width="6.625" style="374" customWidth="1"/>
    <col min="5643" max="5643" width="8.75" style="374" customWidth="1"/>
    <col min="5644" max="5888" width="9" style="374"/>
    <col min="5889" max="5890" width="15" style="374" customWidth="1"/>
    <col min="5891" max="5894" width="14.375" style="374" customWidth="1"/>
    <col min="5895" max="5895" width="13.75" style="374" customWidth="1"/>
    <col min="5896" max="5897" width="14.375" style="374" customWidth="1"/>
    <col min="5898" max="5898" width="6.625" style="374" customWidth="1"/>
    <col min="5899" max="5899" width="8.75" style="374" customWidth="1"/>
    <col min="5900" max="6144" width="9" style="374"/>
    <col min="6145" max="6146" width="15" style="374" customWidth="1"/>
    <col min="6147" max="6150" width="14.375" style="374" customWidth="1"/>
    <col min="6151" max="6151" width="13.75" style="374" customWidth="1"/>
    <col min="6152" max="6153" width="14.375" style="374" customWidth="1"/>
    <col min="6154" max="6154" width="6.625" style="374" customWidth="1"/>
    <col min="6155" max="6155" width="8.75" style="374" customWidth="1"/>
    <col min="6156" max="6400" width="9" style="374"/>
    <col min="6401" max="6402" width="15" style="374" customWidth="1"/>
    <col min="6403" max="6406" width="14.375" style="374" customWidth="1"/>
    <col min="6407" max="6407" width="13.75" style="374" customWidth="1"/>
    <col min="6408" max="6409" width="14.375" style="374" customWidth="1"/>
    <col min="6410" max="6410" width="6.625" style="374" customWidth="1"/>
    <col min="6411" max="6411" width="8.75" style="374" customWidth="1"/>
    <col min="6412" max="6656" width="9" style="374"/>
    <col min="6657" max="6658" width="15" style="374" customWidth="1"/>
    <col min="6659" max="6662" width="14.375" style="374" customWidth="1"/>
    <col min="6663" max="6663" width="13.75" style="374" customWidth="1"/>
    <col min="6664" max="6665" width="14.375" style="374" customWidth="1"/>
    <col min="6666" max="6666" width="6.625" style="374" customWidth="1"/>
    <col min="6667" max="6667" width="8.75" style="374" customWidth="1"/>
    <col min="6668" max="6912" width="9" style="374"/>
    <col min="6913" max="6914" width="15" style="374" customWidth="1"/>
    <col min="6915" max="6918" width="14.375" style="374" customWidth="1"/>
    <col min="6919" max="6919" width="13.75" style="374" customWidth="1"/>
    <col min="6920" max="6921" width="14.375" style="374" customWidth="1"/>
    <col min="6922" max="6922" width="6.625" style="374" customWidth="1"/>
    <col min="6923" max="6923" width="8.75" style="374" customWidth="1"/>
    <col min="6924" max="7168" width="9" style="374"/>
    <col min="7169" max="7170" width="15" style="374" customWidth="1"/>
    <col min="7171" max="7174" width="14.375" style="374" customWidth="1"/>
    <col min="7175" max="7175" width="13.75" style="374" customWidth="1"/>
    <col min="7176" max="7177" width="14.375" style="374" customWidth="1"/>
    <col min="7178" max="7178" width="6.625" style="374" customWidth="1"/>
    <col min="7179" max="7179" width="8.75" style="374" customWidth="1"/>
    <col min="7180" max="7424" width="9" style="374"/>
    <col min="7425" max="7426" width="15" style="374" customWidth="1"/>
    <col min="7427" max="7430" width="14.375" style="374" customWidth="1"/>
    <col min="7431" max="7431" width="13.75" style="374" customWidth="1"/>
    <col min="7432" max="7433" width="14.375" style="374" customWidth="1"/>
    <col min="7434" max="7434" width="6.625" style="374" customWidth="1"/>
    <col min="7435" max="7435" width="8.75" style="374" customWidth="1"/>
    <col min="7436" max="7680" width="9" style="374"/>
    <col min="7681" max="7682" width="15" style="374" customWidth="1"/>
    <col min="7683" max="7686" width="14.375" style="374" customWidth="1"/>
    <col min="7687" max="7687" width="13.75" style="374" customWidth="1"/>
    <col min="7688" max="7689" width="14.375" style="374" customWidth="1"/>
    <col min="7690" max="7690" width="6.625" style="374" customWidth="1"/>
    <col min="7691" max="7691" width="8.75" style="374" customWidth="1"/>
    <col min="7692" max="7936" width="9" style="374"/>
    <col min="7937" max="7938" width="15" style="374" customWidth="1"/>
    <col min="7939" max="7942" width="14.375" style="374" customWidth="1"/>
    <col min="7943" max="7943" width="13.75" style="374" customWidth="1"/>
    <col min="7944" max="7945" width="14.375" style="374" customWidth="1"/>
    <col min="7946" max="7946" width="6.625" style="374" customWidth="1"/>
    <col min="7947" max="7947" width="8.75" style="374" customWidth="1"/>
    <col min="7948" max="8192" width="9" style="374"/>
    <col min="8193" max="8194" width="15" style="374" customWidth="1"/>
    <col min="8195" max="8198" width="14.375" style="374" customWidth="1"/>
    <col min="8199" max="8199" width="13.75" style="374" customWidth="1"/>
    <col min="8200" max="8201" width="14.375" style="374" customWidth="1"/>
    <col min="8202" max="8202" width="6.625" style="374" customWidth="1"/>
    <col min="8203" max="8203" width="8.75" style="374" customWidth="1"/>
    <col min="8204" max="8448" width="9" style="374"/>
    <col min="8449" max="8450" width="15" style="374" customWidth="1"/>
    <col min="8451" max="8454" width="14.375" style="374" customWidth="1"/>
    <col min="8455" max="8455" width="13.75" style="374" customWidth="1"/>
    <col min="8456" max="8457" width="14.375" style="374" customWidth="1"/>
    <col min="8458" max="8458" width="6.625" style="374" customWidth="1"/>
    <col min="8459" max="8459" width="8.75" style="374" customWidth="1"/>
    <col min="8460" max="8704" width="9" style="374"/>
    <col min="8705" max="8706" width="15" style="374" customWidth="1"/>
    <col min="8707" max="8710" width="14.375" style="374" customWidth="1"/>
    <col min="8711" max="8711" width="13.75" style="374" customWidth="1"/>
    <col min="8712" max="8713" width="14.375" style="374" customWidth="1"/>
    <col min="8714" max="8714" width="6.625" style="374" customWidth="1"/>
    <col min="8715" max="8715" width="8.75" style="374" customWidth="1"/>
    <col min="8716" max="8960" width="9" style="374"/>
    <col min="8961" max="8962" width="15" style="374" customWidth="1"/>
    <col min="8963" max="8966" width="14.375" style="374" customWidth="1"/>
    <col min="8967" max="8967" width="13.75" style="374" customWidth="1"/>
    <col min="8968" max="8969" width="14.375" style="374" customWidth="1"/>
    <col min="8970" max="8970" width="6.625" style="374" customWidth="1"/>
    <col min="8971" max="8971" width="8.75" style="374" customWidth="1"/>
    <col min="8972" max="9216" width="9" style="374"/>
    <col min="9217" max="9218" width="15" style="374" customWidth="1"/>
    <col min="9219" max="9222" width="14.375" style="374" customWidth="1"/>
    <col min="9223" max="9223" width="13.75" style="374" customWidth="1"/>
    <col min="9224" max="9225" width="14.375" style="374" customWidth="1"/>
    <col min="9226" max="9226" width="6.625" style="374" customWidth="1"/>
    <col min="9227" max="9227" width="8.75" style="374" customWidth="1"/>
    <col min="9228" max="9472" width="9" style="374"/>
    <col min="9473" max="9474" width="15" style="374" customWidth="1"/>
    <col min="9475" max="9478" width="14.375" style="374" customWidth="1"/>
    <col min="9479" max="9479" width="13.75" style="374" customWidth="1"/>
    <col min="9480" max="9481" width="14.375" style="374" customWidth="1"/>
    <col min="9482" max="9482" width="6.625" style="374" customWidth="1"/>
    <col min="9483" max="9483" width="8.75" style="374" customWidth="1"/>
    <col min="9484" max="9728" width="9" style="374"/>
    <col min="9729" max="9730" width="15" style="374" customWidth="1"/>
    <col min="9731" max="9734" width="14.375" style="374" customWidth="1"/>
    <col min="9735" max="9735" width="13.75" style="374" customWidth="1"/>
    <col min="9736" max="9737" width="14.375" style="374" customWidth="1"/>
    <col min="9738" max="9738" width="6.625" style="374" customWidth="1"/>
    <col min="9739" max="9739" width="8.75" style="374" customWidth="1"/>
    <col min="9740" max="9984" width="9" style="374"/>
    <col min="9985" max="9986" width="15" style="374" customWidth="1"/>
    <col min="9987" max="9990" width="14.375" style="374" customWidth="1"/>
    <col min="9991" max="9991" width="13.75" style="374" customWidth="1"/>
    <col min="9992" max="9993" width="14.375" style="374" customWidth="1"/>
    <col min="9994" max="9994" width="6.625" style="374" customWidth="1"/>
    <col min="9995" max="9995" width="8.75" style="374" customWidth="1"/>
    <col min="9996" max="10240" width="9" style="374"/>
    <col min="10241" max="10242" width="15" style="374" customWidth="1"/>
    <col min="10243" max="10246" width="14.375" style="374" customWidth="1"/>
    <col min="10247" max="10247" width="13.75" style="374" customWidth="1"/>
    <col min="10248" max="10249" width="14.375" style="374" customWidth="1"/>
    <col min="10250" max="10250" width="6.625" style="374" customWidth="1"/>
    <col min="10251" max="10251" width="8.75" style="374" customWidth="1"/>
    <col min="10252" max="10496" width="9" style="374"/>
    <col min="10497" max="10498" width="15" style="374" customWidth="1"/>
    <col min="10499" max="10502" width="14.375" style="374" customWidth="1"/>
    <col min="10503" max="10503" width="13.75" style="374" customWidth="1"/>
    <col min="10504" max="10505" width="14.375" style="374" customWidth="1"/>
    <col min="10506" max="10506" width="6.625" style="374" customWidth="1"/>
    <col min="10507" max="10507" width="8.75" style="374" customWidth="1"/>
    <col min="10508" max="10752" width="9" style="374"/>
    <col min="10753" max="10754" width="15" style="374" customWidth="1"/>
    <col min="10755" max="10758" width="14.375" style="374" customWidth="1"/>
    <col min="10759" max="10759" width="13.75" style="374" customWidth="1"/>
    <col min="10760" max="10761" width="14.375" style="374" customWidth="1"/>
    <col min="10762" max="10762" width="6.625" style="374" customWidth="1"/>
    <col min="10763" max="10763" width="8.75" style="374" customWidth="1"/>
    <col min="10764" max="11008" width="9" style="374"/>
    <col min="11009" max="11010" width="15" style="374" customWidth="1"/>
    <col min="11011" max="11014" width="14.375" style="374" customWidth="1"/>
    <col min="11015" max="11015" width="13.75" style="374" customWidth="1"/>
    <col min="11016" max="11017" width="14.375" style="374" customWidth="1"/>
    <col min="11018" max="11018" width="6.625" style="374" customWidth="1"/>
    <col min="11019" max="11019" width="8.75" style="374" customWidth="1"/>
    <col min="11020" max="11264" width="9" style="374"/>
    <col min="11265" max="11266" width="15" style="374" customWidth="1"/>
    <col min="11267" max="11270" width="14.375" style="374" customWidth="1"/>
    <col min="11271" max="11271" width="13.75" style="374" customWidth="1"/>
    <col min="11272" max="11273" width="14.375" style="374" customWidth="1"/>
    <col min="11274" max="11274" width="6.625" style="374" customWidth="1"/>
    <col min="11275" max="11275" width="8.75" style="374" customWidth="1"/>
    <col min="11276" max="11520" width="9" style="374"/>
    <col min="11521" max="11522" width="15" style="374" customWidth="1"/>
    <col min="11523" max="11526" width="14.375" style="374" customWidth="1"/>
    <col min="11527" max="11527" width="13.75" style="374" customWidth="1"/>
    <col min="11528" max="11529" width="14.375" style="374" customWidth="1"/>
    <col min="11530" max="11530" width="6.625" style="374" customWidth="1"/>
    <col min="11531" max="11531" width="8.75" style="374" customWidth="1"/>
    <col min="11532" max="11776" width="9" style="374"/>
    <col min="11777" max="11778" width="15" style="374" customWidth="1"/>
    <col min="11779" max="11782" width="14.375" style="374" customWidth="1"/>
    <col min="11783" max="11783" width="13.75" style="374" customWidth="1"/>
    <col min="11784" max="11785" width="14.375" style="374" customWidth="1"/>
    <col min="11786" max="11786" width="6.625" style="374" customWidth="1"/>
    <col min="11787" max="11787" width="8.75" style="374" customWidth="1"/>
    <col min="11788" max="12032" width="9" style="374"/>
    <col min="12033" max="12034" width="15" style="374" customWidth="1"/>
    <col min="12035" max="12038" width="14.375" style="374" customWidth="1"/>
    <col min="12039" max="12039" width="13.75" style="374" customWidth="1"/>
    <col min="12040" max="12041" width="14.375" style="374" customWidth="1"/>
    <col min="12042" max="12042" width="6.625" style="374" customWidth="1"/>
    <col min="12043" max="12043" width="8.75" style="374" customWidth="1"/>
    <col min="12044" max="12288" width="9" style="374"/>
    <col min="12289" max="12290" width="15" style="374" customWidth="1"/>
    <col min="12291" max="12294" width="14.375" style="374" customWidth="1"/>
    <col min="12295" max="12295" width="13.75" style="374" customWidth="1"/>
    <col min="12296" max="12297" width="14.375" style="374" customWidth="1"/>
    <col min="12298" max="12298" width="6.625" style="374" customWidth="1"/>
    <col min="12299" max="12299" width="8.75" style="374" customWidth="1"/>
    <col min="12300" max="12544" width="9" style="374"/>
    <col min="12545" max="12546" width="15" style="374" customWidth="1"/>
    <col min="12547" max="12550" width="14.375" style="374" customWidth="1"/>
    <col min="12551" max="12551" width="13.75" style="374" customWidth="1"/>
    <col min="12552" max="12553" width="14.375" style="374" customWidth="1"/>
    <col min="12554" max="12554" width="6.625" style="374" customWidth="1"/>
    <col min="12555" max="12555" width="8.75" style="374" customWidth="1"/>
    <col min="12556" max="12800" width="9" style="374"/>
    <col min="12801" max="12802" width="15" style="374" customWidth="1"/>
    <col min="12803" max="12806" width="14.375" style="374" customWidth="1"/>
    <col min="12807" max="12807" width="13.75" style="374" customWidth="1"/>
    <col min="12808" max="12809" width="14.375" style="374" customWidth="1"/>
    <col min="12810" max="12810" width="6.625" style="374" customWidth="1"/>
    <col min="12811" max="12811" width="8.75" style="374" customWidth="1"/>
    <col min="12812" max="13056" width="9" style="374"/>
    <col min="13057" max="13058" width="15" style="374" customWidth="1"/>
    <col min="13059" max="13062" width="14.375" style="374" customWidth="1"/>
    <col min="13063" max="13063" width="13.75" style="374" customWidth="1"/>
    <col min="13064" max="13065" width="14.375" style="374" customWidth="1"/>
    <col min="13066" max="13066" width="6.625" style="374" customWidth="1"/>
    <col min="13067" max="13067" width="8.75" style="374" customWidth="1"/>
    <col min="13068" max="13312" width="9" style="374"/>
    <col min="13313" max="13314" width="15" style="374" customWidth="1"/>
    <col min="13315" max="13318" width="14.375" style="374" customWidth="1"/>
    <col min="13319" max="13319" width="13.75" style="374" customWidth="1"/>
    <col min="13320" max="13321" width="14.375" style="374" customWidth="1"/>
    <col min="13322" max="13322" width="6.625" style="374" customWidth="1"/>
    <col min="13323" max="13323" width="8.75" style="374" customWidth="1"/>
    <col min="13324" max="13568" width="9" style="374"/>
    <col min="13569" max="13570" width="15" style="374" customWidth="1"/>
    <col min="13571" max="13574" width="14.375" style="374" customWidth="1"/>
    <col min="13575" max="13575" width="13.75" style="374" customWidth="1"/>
    <col min="13576" max="13577" width="14.375" style="374" customWidth="1"/>
    <col min="13578" max="13578" width="6.625" style="374" customWidth="1"/>
    <col min="13579" max="13579" width="8.75" style="374" customWidth="1"/>
    <col min="13580" max="13824" width="9" style="374"/>
    <col min="13825" max="13826" width="15" style="374" customWidth="1"/>
    <col min="13827" max="13830" width="14.375" style="374" customWidth="1"/>
    <col min="13831" max="13831" width="13.75" style="374" customWidth="1"/>
    <col min="13832" max="13833" width="14.375" style="374" customWidth="1"/>
    <col min="13834" max="13834" width="6.625" style="374" customWidth="1"/>
    <col min="13835" max="13835" width="8.75" style="374" customWidth="1"/>
    <col min="13836" max="14080" width="9" style="374"/>
    <col min="14081" max="14082" width="15" style="374" customWidth="1"/>
    <col min="14083" max="14086" width="14.375" style="374" customWidth="1"/>
    <col min="14087" max="14087" width="13.75" style="374" customWidth="1"/>
    <col min="14088" max="14089" width="14.375" style="374" customWidth="1"/>
    <col min="14090" max="14090" width="6.625" style="374" customWidth="1"/>
    <col min="14091" max="14091" width="8.75" style="374" customWidth="1"/>
    <col min="14092" max="14336" width="9" style="374"/>
    <col min="14337" max="14338" width="15" style="374" customWidth="1"/>
    <col min="14339" max="14342" width="14.375" style="374" customWidth="1"/>
    <col min="14343" max="14343" width="13.75" style="374" customWidth="1"/>
    <col min="14344" max="14345" width="14.375" style="374" customWidth="1"/>
    <col min="14346" max="14346" width="6.625" style="374" customWidth="1"/>
    <col min="14347" max="14347" width="8.75" style="374" customWidth="1"/>
    <col min="14348" max="14592" width="9" style="374"/>
    <col min="14593" max="14594" width="15" style="374" customWidth="1"/>
    <col min="14595" max="14598" width="14.375" style="374" customWidth="1"/>
    <col min="14599" max="14599" width="13.75" style="374" customWidth="1"/>
    <col min="14600" max="14601" width="14.375" style="374" customWidth="1"/>
    <col min="14602" max="14602" width="6.625" style="374" customWidth="1"/>
    <col min="14603" max="14603" width="8.75" style="374" customWidth="1"/>
    <col min="14604" max="14848" width="9" style="374"/>
    <col min="14849" max="14850" width="15" style="374" customWidth="1"/>
    <col min="14851" max="14854" width="14.375" style="374" customWidth="1"/>
    <col min="14855" max="14855" width="13.75" style="374" customWidth="1"/>
    <col min="14856" max="14857" width="14.375" style="374" customWidth="1"/>
    <col min="14858" max="14858" width="6.625" style="374" customWidth="1"/>
    <col min="14859" max="14859" width="8.75" style="374" customWidth="1"/>
    <col min="14860" max="15104" width="9" style="374"/>
    <col min="15105" max="15106" width="15" style="374" customWidth="1"/>
    <col min="15107" max="15110" width="14.375" style="374" customWidth="1"/>
    <col min="15111" max="15111" width="13.75" style="374" customWidth="1"/>
    <col min="15112" max="15113" width="14.375" style="374" customWidth="1"/>
    <col min="15114" max="15114" width="6.625" style="374" customWidth="1"/>
    <col min="15115" max="15115" width="8.75" style="374" customWidth="1"/>
    <col min="15116" max="15360" width="9" style="374"/>
    <col min="15361" max="15362" width="15" style="374" customWidth="1"/>
    <col min="15363" max="15366" width="14.375" style="374" customWidth="1"/>
    <col min="15367" max="15367" width="13.75" style="374" customWidth="1"/>
    <col min="15368" max="15369" width="14.375" style="374" customWidth="1"/>
    <col min="15370" max="15370" width="6.625" style="374" customWidth="1"/>
    <col min="15371" max="15371" width="8.75" style="374" customWidth="1"/>
    <col min="15372" max="15616" width="9" style="374"/>
    <col min="15617" max="15618" width="15" style="374" customWidth="1"/>
    <col min="15619" max="15622" width="14.375" style="374" customWidth="1"/>
    <col min="15623" max="15623" width="13.75" style="374" customWidth="1"/>
    <col min="15624" max="15625" width="14.375" style="374" customWidth="1"/>
    <col min="15626" max="15626" width="6.625" style="374" customWidth="1"/>
    <col min="15627" max="15627" width="8.75" style="374" customWidth="1"/>
    <col min="15628" max="15872" width="9" style="374"/>
    <col min="15873" max="15874" width="15" style="374" customWidth="1"/>
    <col min="15875" max="15878" width="14.375" style="374" customWidth="1"/>
    <col min="15879" max="15879" width="13.75" style="374" customWidth="1"/>
    <col min="15880" max="15881" width="14.375" style="374" customWidth="1"/>
    <col min="15882" max="15882" width="6.625" style="374" customWidth="1"/>
    <col min="15883" max="15883" width="8.75" style="374" customWidth="1"/>
    <col min="15884" max="16128" width="9" style="374"/>
    <col min="16129" max="16130" width="15" style="374" customWidth="1"/>
    <col min="16131" max="16134" width="14.375" style="374" customWidth="1"/>
    <col min="16135" max="16135" width="13.75" style="374" customWidth="1"/>
    <col min="16136" max="16137" width="14.375" style="374" customWidth="1"/>
    <col min="16138" max="16138" width="6.625" style="374" customWidth="1"/>
    <col min="16139" max="16139" width="8.75" style="374" customWidth="1"/>
    <col min="16140" max="16384" width="9" style="374"/>
  </cols>
  <sheetData>
    <row r="1" spans="1:9" ht="14.25" x14ac:dyDescent="0.15">
      <c r="A1" s="373" t="s">
        <v>399</v>
      </c>
      <c r="I1" s="375" t="s">
        <v>400</v>
      </c>
    </row>
    <row r="2" spans="1:9" ht="14.25" thickBot="1" x14ac:dyDescent="0.2">
      <c r="A2" s="376" t="s">
        <v>401</v>
      </c>
    </row>
    <row r="3" spans="1:9" ht="15.75" customHeight="1" thickBot="1" x14ac:dyDescent="0.2">
      <c r="A3" s="719" t="s">
        <v>402</v>
      </c>
      <c r="B3" s="377" t="s">
        <v>403</v>
      </c>
      <c r="C3" s="378">
        <v>1</v>
      </c>
      <c r="D3" s="378">
        <v>2</v>
      </c>
      <c r="E3" s="378">
        <v>3</v>
      </c>
      <c r="F3" s="378">
        <v>4</v>
      </c>
      <c r="G3" s="378">
        <v>5</v>
      </c>
      <c r="H3" s="378" t="s">
        <v>404</v>
      </c>
      <c r="I3" s="379" t="s">
        <v>405</v>
      </c>
    </row>
    <row r="4" spans="1:9" ht="22.5" customHeight="1" x14ac:dyDescent="0.15">
      <c r="A4" s="720"/>
      <c r="B4" s="377" t="s">
        <v>406</v>
      </c>
      <c r="C4" s="380">
        <v>2311111111</v>
      </c>
      <c r="D4" s="380">
        <v>2311111112</v>
      </c>
      <c r="E4" s="380"/>
      <c r="F4" s="378"/>
      <c r="G4" s="378"/>
      <c r="H4" s="380">
        <v>2311111113</v>
      </c>
      <c r="I4" s="381"/>
    </row>
    <row r="5" spans="1:9" ht="22.5" customHeight="1" x14ac:dyDescent="0.15">
      <c r="A5" s="720"/>
      <c r="B5" s="377" t="s">
        <v>407</v>
      </c>
      <c r="C5" s="382" t="s">
        <v>408</v>
      </c>
      <c r="D5" s="382" t="s">
        <v>409</v>
      </c>
      <c r="E5" s="382"/>
      <c r="F5" s="378"/>
      <c r="G5" s="378"/>
      <c r="H5" s="382" t="s">
        <v>410</v>
      </c>
      <c r="I5" s="383"/>
    </row>
    <row r="6" spans="1:9" ht="31.5" customHeight="1" thickBot="1" x14ac:dyDescent="0.2">
      <c r="A6" s="721"/>
      <c r="B6" s="384" t="s">
        <v>411</v>
      </c>
      <c r="C6" s="385" t="s">
        <v>412</v>
      </c>
      <c r="D6" s="386" t="s">
        <v>413</v>
      </c>
      <c r="E6" s="387"/>
      <c r="F6" s="388"/>
      <c r="G6" s="388"/>
      <c r="H6" s="387" t="s">
        <v>414</v>
      </c>
      <c r="I6" s="389"/>
    </row>
    <row r="7" spans="1:9" ht="14.25" thickTop="1" x14ac:dyDescent="0.15">
      <c r="A7" s="722" t="s">
        <v>415</v>
      </c>
      <c r="B7" s="723"/>
      <c r="C7" s="390" t="s">
        <v>416</v>
      </c>
      <c r="D7" s="390" t="s">
        <v>416</v>
      </c>
      <c r="E7" s="390"/>
      <c r="F7" s="390" t="s">
        <v>416</v>
      </c>
      <c r="G7" s="390" t="s">
        <v>416</v>
      </c>
      <c r="H7" s="390" t="s">
        <v>416</v>
      </c>
      <c r="I7" s="391" t="s">
        <v>416</v>
      </c>
    </row>
    <row r="8" spans="1:9" ht="22.5" customHeight="1" x14ac:dyDescent="0.15">
      <c r="A8" s="724" t="s">
        <v>417</v>
      </c>
      <c r="B8" s="725"/>
      <c r="C8" s="392">
        <v>70000</v>
      </c>
      <c r="D8" s="392">
        <v>27200</v>
      </c>
      <c r="E8" s="392"/>
      <c r="F8" s="393"/>
      <c r="G8" s="393"/>
      <c r="H8" s="392">
        <v>23600</v>
      </c>
      <c r="I8" s="392">
        <v>120800</v>
      </c>
    </row>
    <row r="9" spans="1:9" ht="22.5" customHeight="1" x14ac:dyDescent="0.15">
      <c r="A9" s="718" t="s">
        <v>418</v>
      </c>
      <c r="B9" s="726"/>
      <c r="C9" s="394">
        <v>800000</v>
      </c>
      <c r="D9" s="394">
        <v>400000</v>
      </c>
      <c r="E9" s="394"/>
      <c r="F9" s="395"/>
      <c r="G9" s="395"/>
      <c r="H9" s="394">
        <v>360000</v>
      </c>
      <c r="I9" s="394">
        <v>1560000</v>
      </c>
    </row>
    <row r="10" spans="1:9" ht="22.5" customHeight="1" x14ac:dyDescent="0.15">
      <c r="A10" s="718" t="s">
        <v>419</v>
      </c>
      <c r="B10" s="726"/>
      <c r="C10" s="395"/>
      <c r="D10" s="395"/>
      <c r="E10" s="395"/>
      <c r="F10" s="395"/>
      <c r="G10" s="395"/>
      <c r="H10" s="395"/>
      <c r="I10" s="395"/>
    </row>
    <row r="11" spans="1:9" ht="22.5" customHeight="1" x14ac:dyDescent="0.15">
      <c r="A11" s="718" t="s">
        <v>420</v>
      </c>
      <c r="B11" s="726"/>
      <c r="C11" s="395"/>
      <c r="D11" s="395"/>
      <c r="E11" s="395"/>
      <c r="F11" s="395"/>
      <c r="G11" s="395"/>
      <c r="H11" s="395"/>
      <c r="I11" s="395"/>
    </row>
    <row r="12" spans="1:9" ht="22.5" customHeight="1" x14ac:dyDescent="0.15">
      <c r="A12" s="718" t="s">
        <v>373</v>
      </c>
      <c r="B12" s="726"/>
      <c r="C12" s="394">
        <v>96000</v>
      </c>
      <c r="D12" s="394">
        <v>61800</v>
      </c>
      <c r="E12" s="394"/>
      <c r="F12" s="395"/>
      <c r="G12" s="395"/>
      <c r="H12" s="394">
        <v>66399</v>
      </c>
      <c r="I12" s="394">
        <v>224199</v>
      </c>
    </row>
    <row r="13" spans="1:9" ht="22.5" customHeight="1" x14ac:dyDescent="0.15">
      <c r="A13" s="718" t="s">
        <v>421</v>
      </c>
      <c r="B13" s="726"/>
      <c r="C13" s="395"/>
      <c r="D13" s="395"/>
      <c r="E13" s="394"/>
      <c r="F13" s="395"/>
      <c r="G13" s="395"/>
      <c r="H13" s="394"/>
      <c r="I13" s="394"/>
    </row>
    <row r="14" spans="1:9" ht="22.5" customHeight="1" x14ac:dyDescent="0.15">
      <c r="A14" s="718" t="s">
        <v>422</v>
      </c>
      <c r="B14" s="726"/>
      <c r="C14" s="394">
        <v>35000</v>
      </c>
      <c r="D14" s="394">
        <v>30000</v>
      </c>
      <c r="E14" s="394"/>
      <c r="F14" s="395"/>
      <c r="G14" s="395"/>
      <c r="H14" s="394">
        <v>30000</v>
      </c>
      <c r="I14" s="394">
        <v>95000</v>
      </c>
    </row>
    <row r="15" spans="1:9" ht="22.5" customHeight="1" x14ac:dyDescent="0.15">
      <c r="A15" s="718" t="s">
        <v>423</v>
      </c>
      <c r="B15" s="726"/>
      <c r="C15" s="395"/>
      <c r="D15" s="395"/>
      <c r="E15" s="395"/>
      <c r="F15" s="395"/>
      <c r="G15" s="395"/>
      <c r="H15" s="395"/>
      <c r="I15" s="395"/>
    </row>
    <row r="16" spans="1:9" ht="9.9499999999999993" customHeight="1" x14ac:dyDescent="0.15">
      <c r="A16" s="718"/>
      <c r="B16" s="726"/>
      <c r="C16" s="395"/>
      <c r="D16" s="395"/>
      <c r="E16" s="395"/>
      <c r="F16" s="395"/>
      <c r="G16" s="395"/>
      <c r="H16" s="395"/>
      <c r="I16" s="395"/>
    </row>
    <row r="17" spans="1:10" ht="22.5" customHeight="1" x14ac:dyDescent="0.15">
      <c r="A17" s="718" t="s">
        <v>424</v>
      </c>
      <c r="B17" s="718"/>
      <c r="C17" s="395"/>
      <c r="D17" s="395"/>
      <c r="E17" s="395"/>
      <c r="F17" s="395"/>
      <c r="G17" s="395"/>
      <c r="H17" s="395"/>
      <c r="I17" s="395"/>
    </row>
    <row r="18" spans="1:10" s="397" customFormat="1" ht="9.9499999999999993" customHeight="1" thickBot="1" x14ac:dyDescent="0.2">
      <c r="A18" s="731"/>
      <c r="B18" s="732"/>
      <c r="C18" s="395"/>
      <c r="D18" s="395"/>
      <c r="E18" s="395"/>
      <c r="F18" s="395"/>
      <c r="G18" s="395"/>
      <c r="H18" s="395"/>
      <c r="I18" s="396"/>
    </row>
    <row r="19" spans="1:10" ht="22.5" customHeight="1" thickBot="1" x14ac:dyDescent="0.2">
      <c r="A19" s="733" t="s">
        <v>425</v>
      </c>
      <c r="B19" s="734"/>
      <c r="C19" s="398">
        <v>1001000</v>
      </c>
      <c r="D19" s="394">
        <v>519000</v>
      </c>
      <c r="E19" s="394"/>
      <c r="F19" s="395"/>
      <c r="G19" s="395"/>
      <c r="H19" s="394">
        <v>479999</v>
      </c>
      <c r="I19" s="399">
        <v>1999999</v>
      </c>
      <c r="J19" s="400" t="s">
        <v>426</v>
      </c>
    </row>
    <row r="20" spans="1:10" s="397" customFormat="1" ht="9.9499999999999993" customHeight="1" thickBot="1" x14ac:dyDescent="0.2">
      <c r="A20" s="735"/>
      <c r="B20" s="735"/>
      <c r="C20" s="395"/>
      <c r="D20" s="395"/>
      <c r="E20" s="395"/>
      <c r="F20" s="395"/>
      <c r="G20" s="395"/>
      <c r="H20" s="395"/>
      <c r="I20" s="401"/>
    </row>
    <row r="21" spans="1:10" ht="22.5" customHeight="1" thickBot="1" x14ac:dyDescent="0.2">
      <c r="A21" s="733" t="s">
        <v>427</v>
      </c>
      <c r="B21" s="734"/>
      <c r="C21" s="402">
        <v>1000000</v>
      </c>
      <c r="D21" s="394">
        <v>504999</v>
      </c>
      <c r="E21" s="394"/>
      <c r="F21" s="395"/>
      <c r="G21" s="395"/>
      <c r="H21" s="394">
        <v>475000</v>
      </c>
      <c r="I21" s="399">
        <v>1979999</v>
      </c>
      <c r="J21" s="400" t="s">
        <v>428</v>
      </c>
    </row>
    <row r="22" spans="1:10" ht="6.75" customHeight="1" x14ac:dyDescent="0.15">
      <c r="A22" s="397"/>
      <c r="B22" s="397"/>
      <c r="C22" s="403"/>
      <c r="D22" s="403"/>
      <c r="E22" s="403"/>
      <c r="F22" s="403"/>
      <c r="G22" s="403"/>
      <c r="H22" s="403"/>
      <c r="I22" s="404"/>
      <c r="J22" s="405"/>
    </row>
    <row r="23" spans="1:10" ht="24.95" customHeight="1" x14ac:dyDescent="0.15">
      <c r="A23" s="736" t="s">
        <v>429</v>
      </c>
      <c r="B23" s="736"/>
      <c r="C23" s="736"/>
      <c r="D23" s="736"/>
      <c r="E23" s="736"/>
      <c r="F23" s="736"/>
      <c r="G23" s="736"/>
      <c r="H23" s="736"/>
      <c r="I23" s="736"/>
      <c r="J23" s="736"/>
    </row>
    <row r="24" spans="1:10" ht="24.95" customHeight="1" x14ac:dyDescent="0.15">
      <c r="A24" s="729" t="s">
        <v>430</v>
      </c>
      <c r="B24" s="729"/>
      <c r="C24" s="729"/>
      <c r="D24" s="729"/>
      <c r="E24" s="729"/>
      <c r="F24" s="729"/>
      <c r="G24" s="729"/>
      <c r="H24" s="729"/>
      <c r="I24" s="729"/>
      <c r="J24" s="729"/>
    </row>
    <row r="25" spans="1:10" ht="21" customHeight="1" x14ac:dyDescent="0.15">
      <c r="A25" s="728" t="s">
        <v>431</v>
      </c>
      <c r="B25" s="729"/>
      <c r="C25" s="729"/>
      <c r="D25" s="729"/>
      <c r="E25" s="729"/>
      <c r="F25" s="729"/>
      <c r="G25" s="729"/>
      <c r="H25" s="729"/>
      <c r="I25" s="729"/>
      <c r="J25" s="729"/>
    </row>
    <row r="26" spans="1:10" ht="24.95" customHeight="1" x14ac:dyDescent="0.15">
      <c r="A26" s="730" t="s">
        <v>432</v>
      </c>
      <c r="B26" s="730"/>
      <c r="C26" s="730"/>
      <c r="D26" s="730"/>
      <c r="E26" s="730"/>
      <c r="F26" s="730"/>
      <c r="G26" s="730"/>
      <c r="H26" s="730"/>
      <c r="I26" s="730"/>
      <c r="J26" s="730"/>
    </row>
  </sheetData>
  <mergeCells count="20">
    <mergeCell ref="A25:J25"/>
    <mergeCell ref="A26:J26"/>
    <mergeCell ref="A18:B18"/>
    <mergeCell ref="A19:B19"/>
    <mergeCell ref="A20:B20"/>
    <mergeCell ref="A21:B21"/>
    <mergeCell ref="A23:J23"/>
    <mergeCell ref="A24:J24"/>
    <mergeCell ref="A17:B17"/>
    <mergeCell ref="A3:A6"/>
    <mergeCell ref="A7:B7"/>
    <mergeCell ref="A8:B8"/>
    <mergeCell ref="A9:B9"/>
    <mergeCell ref="A10:B10"/>
    <mergeCell ref="A11:B11"/>
    <mergeCell ref="A12:B12"/>
    <mergeCell ref="A13:B13"/>
    <mergeCell ref="A14:B14"/>
    <mergeCell ref="A15:B15"/>
    <mergeCell ref="A16:B16"/>
  </mergeCells>
  <phoneticPr fontId="6"/>
  <printOptions horizontalCentered="1"/>
  <pageMargins left="0.25" right="0.25" top="0.75" bottom="0.75" header="0.3" footer="0.3"/>
  <pageSetup paperSize="9" orientation="landscape" r:id="rId1"/>
  <headerFooter>
    <oddFooter>&amp;R&amp;P／&amp;N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34"/>
  <sheetViews>
    <sheetView view="pageBreakPreview" zoomScale="60" zoomScaleNormal="100" workbookViewId="0">
      <selection activeCell="P30" sqref="P30"/>
    </sheetView>
  </sheetViews>
  <sheetFormatPr defaultRowHeight="13.5" x14ac:dyDescent="0.15"/>
  <cols>
    <col min="1" max="1" width="16.375" style="327" customWidth="1"/>
    <col min="2" max="3" width="11.625" style="327" customWidth="1"/>
    <col min="4" max="15" width="8.625" style="327" customWidth="1"/>
    <col min="16" max="16" width="10.625" style="327" customWidth="1"/>
    <col min="17" max="16384" width="9" style="327"/>
  </cols>
  <sheetData>
    <row r="1" spans="1:16" x14ac:dyDescent="0.15">
      <c r="A1" s="326" t="s">
        <v>340</v>
      </c>
    </row>
    <row r="2" spans="1:16" ht="27" customHeight="1" x14ac:dyDescent="0.15">
      <c r="A2" s="737" t="s">
        <v>341</v>
      </c>
      <c r="B2" s="737"/>
      <c r="C2" s="737"/>
      <c r="D2" s="737"/>
      <c r="E2" s="737"/>
      <c r="F2" s="737"/>
      <c r="G2" s="737"/>
      <c r="H2" s="737"/>
      <c r="I2" s="737"/>
      <c r="J2" s="737"/>
      <c r="K2" s="737"/>
      <c r="L2" s="737"/>
      <c r="M2" s="737"/>
      <c r="N2" s="737"/>
      <c r="O2" s="737"/>
      <c r="P2" s="737"/>
    </row>
    <row r="3" spans="1:16" ht="24" customHeight="1" thickBot="1" x14ac:dyDescent="0.2">
      <c r="A3" s="327" t="s">
        <v>342</v>
      </c>
      <c r="C3" s="327" t="s">
        <v>343</v>
      </c>
      <c r="O3" s="328" t="s">
        <v>344</v>
      </c>
      <c r="P3" s="329"/>
    </row>
    <row r="4" spans="1:16" ht="21" customHeight="1" x14ac:dyDescent="0.15">
      <c r="A4" s="738" t="s">
        <v>345</v>
      </c>
      <c r="B4" s="740" t="s">
        <v>346</v>
      </c>
      <c r="C4" s="742" t="s">
        <v>347</v>
      </c>
      <c r="D4" s="744" t="s">
        <v>348</v>
      </c>
      <c r="E4" s="745"/>
      <c r="F4" s="745"/>
      <c r="G4" s="745"/>
      <c r="H4" s="745"/>
      <c r="I4" s="745"/>
      <c r="J4" s="745"/>
      <c r="K4" s="745"/>
      <c r="L4" s="745"/>
      <c r="M4" s="745"/>
      <c r="N4" s="745"/>
      <c r="O4" s="746"/>
      <c r="P4" s="747" t="s">
        <v>349</v>
      </c>
    </row>
    <row r="5" spans="1:16" ht="21" customHeight="1" thickBot="1" x14ac:dyDescent="0.2">
      <c r="A5" s="739"/>
      <c r="B5" s="741"/>
      <c r="C5" s="743"/>
      <c r="D5" s="330" t="s">
        <v>350</v>
      </c>
      <c r="E5" s="331" t="s">
        <v>350</v>
      </c>
      <c r="F5" s="331" t="s">
        <v>350</v>
      </c>
      <c r="G5" s="331" t="s">
        <v>350</v>
      </c>
      <c r="H5" s="331" t="s">
        <v>350</v>
      </c>
      <c r="I5" s="331" t="s">
        <v>350</v>
      </c>
      <c r="J5" s="331" t="s">
        <v>350</v>
      </c>
      <c r="K5" s="331" t="s">
        <v>350</v>
      </c>
      <c r="L5" s="331" t="s">
        <v>350</v>
      </c>
      <c r="M5" s="331" t="s">
        <v>350</v>
      </c>
      <c r="N5" s="331" t="s">
        <v>350</v>
      </c>
      <c r="O5" s="330" t="s">
        <v>350</v>
      </c>
      <c r="P5" s="748"/>
    </row>
    <row r="6" spans="1:16" ht="20.25" customHeight="1" x14ac:dyDescent="0.15">
      <c r="A6" s="750"/>
      <c r="B6" s="332"/>
      <c r="C6" s="753"/>
      <c r="D6" s="333"/>
      <c r="E6" s="334"/>
      <c r="F6" s="334"/>
      <c r="G6" s="334"/>
      <c r="H6" s="334"/>
      <c r="I6" s="334"/>
      <c r="J6" s="334"/>
      <c r="K6" s="334"/>
      <c r="L6" s="334"/>
      <c r="M6" s="334"/>
      <c r="N6" s="334"/>
      <c r="O6" s="333"/>
      <c r="P6" s="335">
        <f>SUM(D6:O6)</f>
        <v>0</v>
      </c>
    </row>
    <row r="7" spans="1:16" ht="20.25" customHeight="1" x14ac:dyDescent="0.15">
      <c r="A7" s="751"/>
      <c r="B7" s="336"/>
      <c r="C7" s="754"/>
      <c r="D7" s="337"/>
      <c r="E7" s="338"/>
      <c r="F7" s="338"/>
      <c r="G7" s="338"/>
      <c r="H7" s="338"/>
      <c r="I7" s="338"/>
      <c r="J7" s="338"/>
      <c r="K7" s="338"/>
      <c r="L7" s="338"/>
      <c r="M7" s="338"/>
      <c r="N7" s="338"/>
      <c r="O7" s="337"/>
      <c r="P7" s="335">
        <f t="shared" ref="P7:P30" si="0">SUM(D7:O7)</f>
        <v>0</v>
      </c>
    </row>
    <row r="8" spans="1:16" ht="20.25" customHeight="1" x14ac:dyDescent="0.15">
      <c r="A8" s="752"/>
      <c r="B8" s="336"/>
      <c r="C8" s="755"/>
      <c r="D8" s="337"/>
      <c r="E8" s="338"/>
      <c r="F8" s="338"/>
      <c r="G8" s="338"/>
      <c r="H8" s="338"/>
      <c r="I8" s="338"/>
      <c r="J8" s="338"/>
      <c r="K8" s="338"/>
      <c r="L8" s="338"/>
      <c r="M8" s="338"/>
      <c r="N8" s="338"/>
      <c r="O8" s="337"/>
      <c r="P8" s="335">
        <f t="shared" si="0"/>
        <v>0</v>
      </c>
    </row>
    <row r="9" spans="1:16" ht="20.25" customHeight="1" x14ac:dyDescent="0.15">
      <c r="A9" s="756"/>
      <c r="B9" s="336"/>
      <c r="C9" s="757"/>
      <c r="D9" s="337"/>
      <c r="E9" s="338"/>
      <c r="F9" s="338"/>
      <c r="G9" s="338"/>
      <c r="H9" s="338"/>
      <c r="I9" s="338"/>
      <c r="J9" s="338"/>
      <c r="K9" s="338"/>
      <c r="L9" s="338"/>
      <c r="M9" s="338"/>
      <c r="N9" s="338"/>
      <c r="O9" s="337"/>
      <c r="P9" s="335">
        <f t="shared" si="0"/>
        <v>0</v>
      </c>
    </row>
    <row r="10" spans="1:16" ht="20.25" customHeight="1" x14ac:dyDescent="0.15">
      <c r="A10" s="751"/>
      <c r="B10" s="336"/>
      <c r="C10" s="754"/>
      <c r="D10" s="337"/>
      <c r="E10" s="338"/>
      <c r="F10" s="338"/>
      <c r="G10" s="338"/>
      <c r="H10" s="338"/>
      <c r="I10" s="338"/>
      <c r="J10" s="338"/>
      <c r="K10" s="338"/>
      <c r="L10" s="338"/>
      <c r="M10" s="338"/>
      <c r="N10" s="338"/>
      <c r="O10" s="337"/>
      <c r="P10" s="335">
        <f t="shared" si="0"/>
        <v>0</v>
      </c>
    </row>
    <row r="11" spans="1:16" ht="20.25" customHeight="1" x14ac:dyDescent="0.15">
      <c r="A11" s="752"/>
      <c r="B11" s="336"/>
      <c r="C11" s="755"/>
      <c r="D11" s="337"/>
      <c r="E11" s="338"/>
      <c r="F11" s="338"/>
      <c r="G11" s="338"/>
      <c r="H11" s="338"/>
      <c r="I11" s="338"/>
      <c r="J11" s="338"/>
      <c r="K11" s="338"/>
      <c r="L11" s="338"/>
      <c r="M11" s="338"/>
      <c r="N11" s="338"/>
      <c r="O11" s="337"/>
      <c r="P11" s="335">
        <f t="shared" si="0"/>
        <v>0</v>
      </c>
    </row>
    <row r="12" spans="1:16" ht="20.25" customHeight="1" x14ac:dyDescent="0.15">
      <c r="A12" s="340"/>
      <c r="B12" s="336"/>
      <c r="C12" s="341"/>
      <c r="D12" s="342"/>
      <c r="E12" s="343"/>
      <c r="F12" s="343"/>
      <c r="G12" s="343"/>
      <c r="H12" s="343"/>
      <c r="I12" s="343"/>
      <c r="J12" s="343"/>
      <c r="K12" s="343"/>
      <c r="L12" s="343"/>
      <c r="M12" s="343"/>
      <c r="N12" s="343"/>
      <c r="O12" s="342"/>
      <c r="P12" s="335">
        <f t="shared" si="0"/>
        <v>0</v>
      </c>
    </row>
    <row r="13" spans="1:16" ht="20.25" customHeight="1" x14ac:dyDescent="0.15">
      <c r="A13" s="340"/>
      <c r="B13" s="336"/>
      <c r="C13" s="341"/>
      <c r="D13" s="342"/>
      <c r="E13" s="343"/>
      <c r="F13" s="343"/>
      <c r="G13" s="343"/>
      <c r="H13" s="343"/>
      <c r="I13" s="343"/>
      <c r="J13" s="343"/>
      <c r="K13" s="343"/>
      <c r="L13" s="343"/>
      <c r="M13" s="343"/>
      <c r="N13" s="343"/>
      <c r="O13" s="342"/>
      <c r="P13" s="335">
        <f t="shared" si="0"/>
        <v>0</v>
      </c>
    </row>
    <row r="14" spans="1:16" ht="20.25" customHeight="1" x14ac:dyDescent="0.15">
      <c r="A14" s="340"/>
      <c r="B14" s="336"/>
      <c r="C14" s="341"/>
      <c r="D14" s="342"/>
      <c r="E14" s="343"/>
      <c r="F14" s="343"/>
      <c r="G14" s="343"/>
      <c r="H14" s="343"/>
      <c r="I14" s="343"/>
      <c r="J14" s="343"/>
      <c r="K14" s="343"/>
      <c r="L14" s="343"/>
      <c r="M14" s="343"/>
      <c r="N14" s="343"/>
      <c r="O14" s="342"/>
      <c r="P14" s="335">
        <f t="shared" si="0"/>
        <v>0</v>
      </c>
    </row>
    <row r="15" spans="1:16" ht="20.25" customHeight="1" x14ac:dyDescent="0.15">
      <c r="A15" s="340"/>
      <c r="B15" s="336"/>
      <c r="C15" s="341"/>
      <c r="D15" s="342"/>
      <c r="E15" s="343"/>
      <c r="F15" s="343"/>
      <c r="G15" s="343"/>
      <c r="H15" s="345"/>
      <c r="I15" s="345"/>
      <c r="J15" s="343"/>
      <c r="K15" s="343"/>
      <c r="L15" s="343"/>
      <c r="M15" s="343"/>
      <c r="N15" s="343"/>
      <c r="O15" s="342"/>
      <c r="P15" s="335">
        <f t="shared" si="0"/>
        <v>0</v>
      </c>
    </row>
    <row r="16" spans="1:16" ht="20.25" customHeight="1" x14ac:dyDescent="0.15">
      <c r="A16" s="346"/>
      <c r="B16" s="347"/>
      <c r="C16" s="348"/>
      <c r="D16" s="349"/>
      <c r="E16" s="350"/>
      <c r="F16" s="350"/>
      <c r="G16" s="350"/>
      <c r="H16" s="350"/>
      <c r="I16" s="350"/>
      <c r="J16" s="350"/>
      <c r="K16" s="350"/>
      <c r="L16" s="350"/>
      <c r="M16" s="350"/>
      <c r="N16" s="350"/>
      <c r="O16" s="349"/>
      <c r="P16" s="335">
        <f t="shared" si="0"/>
        <v>0</v>
      </c>
    </row>
    <row r="17" spans="1:16" ht="20.25" customHeight="1" x14ac:dyDescent="0.15">
      <c r="A17" s="346"/>
      <c r="B17" s="347"/>
      <c r="C17" s="348"/>
      <c r="D17" s="349"/>
      <c r="E17" s="350"/>
      <c r="F17" s="350"/>
      <c r="G17" s="350"/>
      <c r="H17" s="350"/>
      <c r="I17" s="350"/>
      <c r="J17" s="350"/>
      <c r="K17" s="350"/>
      <c r="L17" s="350"/>
      <c r="M17" s="350"/>
      <c r="N17" s="350"/>
      <c r="O17" s="349"/>
      <c r="P17" s="335">
        <f t="shared" si="0"/>
        <v>0</v>
      </c>
    </row>
    <row r="18" spans="1:16" ht="20.25" customHeight="1" x14ac:dyDescent="0.15">
      <c r="A18" s="346"/>
      <c r="B18" s="347"/>
      <c r="C18" s="348"/>
      <c r="D18" s="349"/>
      <c r="E18" s="350"/>
      <c r="F18" s="350"/>
      <c r="G18" s="350"/>
      <c r="H18" s="350"/>
      <c r="I18" s="350"/>
      <c r="J18" s="350"/>
      <c r="K18" s="350"/>
      <c r="L18" s="350"/>
      <c r="M18" s="350"/>
      <c r="N18" s="350"/>
      <c r="O18" s="349"/>
      <c r="P18" s="335">
        <f t="shared" si="0"/>
        <v>0</v>
      </c>
    </row>
    <row r="19" spans="1:16" ht="20.25" customHeight="1" x14ac:dyDescent="0.15">
      <c r="A19" s="346"/>
      <c r="B19" s="347"/>
      <c r="C19" s="348"/>
      <c r="D19" s="349"/>
      <c r="E19" s="350"/>
      <c r="F19" s="350"/>
      <c r="G19" s="350"/>
      <c r="H19" s="350"/>
      <c r="I19" s="350"/>
      <c r="J19" s="350"/>
      <c r="K19" s="350"/>
      <c r="L19" s="350"/>
      <c r="M19" s="350"/>
      <c r="N19" s="350"/>
      <c r="O19" s="349"/>
      <c r="P19" s="335">
        <f t="shared" si="0"/>
        <v>0</v>
      </c>
    </row>
    <row r="20" spans="1:16" ht="20.25" customHeight="1" x14ac:dyDescent="0.15">
      <c r="A20" s="346"/>
      <c r="B20" s="347"/>
      <c r="C20" s="348"/>
      <c r="D20" s="349"/>
      <c r="E20" s="350"/>
      <c r="F20" s="350"/>
      <c r="G20" s="350"/>
      <c r="H20" s="350"/>
      <c r="I20" s="350"/>
      <c r="J20" s="350"/>
      <c r="K20" s="350"/>
      <c r="L20" s="350"/>
      <c r="M20" s="350"/>
      <c r="N20" s="350"/>
      <c r="O20" s="349"/>
      <c r="P20" s="335">
        <f t="shared" si="0"/>
        <v>0</v>
      </c>
    </row>
    <row r="21" spans="1:16" ht="20.25" customHeight="1" x14ac:dyDescent="0.15">
      <c r="A21" s="352"/>
      <c r="B21" s="353"/>
      <c r="C21" s="354"/>
      <c r="D21" s="355"/>
      <c r="E21" s="356"/>
      <c r="F21" s="356"/>
      <c r="G21" s="356"/>
      <c r="H21" s="356"/>
      <c r="I21" s="356"/>
      <c r="J21" s="356"/>
      <c r="K21" s="356"/>
      <c r="L21" s="356"/>
      <c r="M21" s="356"/>
      <c r="N21" s="356"/>
      <c r="O21" s="355"/>
      <c r="P21" s="335">
        <f t="shared" si="0"/>
        <v>0</v>
      </c>
    </row>
    <row r="22" spans="1:16" ht="20.25" customHeight="1" x14ac:dyDescent="0.15">
      <c r="A22" s="352"/>
      <c r="B22" s="353"/>
      <c r="C22" s="354"/>
      <c r="D22" s="355"/>
      <c r="E22" s="356"/>
      <c r="F22" s="356"/>
      <c r="G22" s="356"/>
      <c r="H22" s="356"/>
      <c r="I22" s="356"/>
      <c r="J22" s="356"/>
      <c r="K22" s="356"/>
      <c r="L22" s="356"/>
      <c r="M22" s="356"/>
      <c r="N22" s="356"/>
      <c r="O22" s="355"/>
      <c r="P22" s="335">
        <f t="shared" si="0"/>
        <v>0</v>
      </c>
    </row>
    <row r="23" spans="1:16" ht="20.25" customHeight="1" x14ac:dyDescent="0.15">
      <c r="A23" s="352"/>
      <c r="B23" s="353"/>
      <c r="C23" s="354"/>
      <c r="D23" s="355"/>
      <c r="E23" s="356"/>
      <c r="F23" s="356"/>
      <c r="G23" s="356"/>
      <c r="H23" s="356"/>
      <c r="I23" s="356"/>
      <c r="J23" s="356"/>
      <c r="K23" s="356"/>
      <c r="L23" s="356"/>
      <c r="M23" s="356"/>
      <c r="N23" s="356"/>
      <c r="O23" s="355"/>
      <c r="P23" s="335">
        <f t="shared" si="0"/>
        <v>0</v>
      </c>
    </row>
    <row r="24" spans="1:16" ht="20.25" customHeight="1" x14ac:dyDescent="0.15">
      <c r="A24" s="352"/>
      <c r="B24" s="353"/>
      <c r="C24" s="354"/>
      <c r="D24" s="355"/>
      <c r="E24" s="356"/>
      <c r="F24" s="356"/>
      <c r="G24" s="356"/>
      <c r="H24" s="356"/>
      <c r="I24" s="356"/>
      <c r="J24" s="356"/>
      <c r="K24" s="356"/>
      <c r="L24" s="356"/>
      <c r="M24" s="356"/>
      <c r="N24" s="356"/>
      <c r="O24" s="355"/>
      <c r="P24" s="335">
        <f t="shared" si="0"/>
        <v>0</v>
      </c>
    </row>
    <row r="25" spans="1:16" ht="20.25" customHeight="1" x14ac:dyDescent="0.15">
      <c r="A25" s="352"/>
      <c r="B25" s="353"/>
      <c r="C25" s="354"/>
      <c r="D25" s="355"/>
      <c r="E25" s="356"/>
      <c r="F25" s="356"/>
      <c r="G25" s="356"/>
      <c r="H25" s="356"/>
      <c r="I25" s="356"/>
      <c r="J25" s="356"/>
      <c r="K25" s="356"/>
      <c r="L25" s="356"/>
      <c r="M25" s="356"/>
      <c r="N25" s="356"/>
      <c r="O25" s="355"/>
      <c r="P25" s="335">
        <f t="shared" si="0"/>
        <v>0</v>
      </c>
    </row>
    <row r="26" spans="1:16" ht="20.25" customHeight="1" x14ac:dyDescent="0.15">
      <c r="A26" s="352"/>
      <c r="B26" s="353"/>
      <c r="C26" s="354"/>
      <c r="D26" s="355"/>
      <c r="E26" s="356"/>
      <c r="F26" s="356"/>
      <c r="G26" s="356"/>
      <c r="H26" s="356"/>
      <c r="I26" s="356"/>
      <c r="J26" s="356"/>
      <c r="K26" s="356"/>
      <c r="L26" s="356"/>
      <c r="M26" s="356"/>
      <c r="N26" s="356"/>
      <c r="O26" s="355"/>
      <c r="P26" s="335">
        <f t="shared" si="0"/>
        <v>0</v>
      </c>
    </row>
    <row r="27" spans="1:16" ht="20.25" customHeight="1" x14ac:dyDescent="0.15">
      <c r="A27" s="352"/>
      <c r="B27" s="353"/>
      <c r="C27" s="354"/>
      <c r="D27" s="355"/>
      <c r="E27" s="356"/>
      <c r="F27" s="356"/>
      <c r="G27" s="356"/>
      <c r="H27" s="356"/>
      <c r="I27" s="356"/>
      <c r="J27" s="356"/>
      <c r="K27" s="356"/>
      <c r="L27" s="356"/>
      <c r="M27" s="356"/>
      <c r="N27" s="356"/>
      <c r="O27" s="355"/>
      <c r="P27" s="335">
        <f t="shared" si="0"/>
        <v>0</v>
      </c>
    </row>
    <row r="28" spans="1:16" ht="20.25" customHeight="1" thickBot="1" x14ac:dyDescent="0.2">
      <c r="A28" s="357"/>
      <c r="B28" s="358"/>
      <c r="C28" s="359"/>
      <c r="D28" s="360"/>
      <c r="E28" s="361"/>
      <c r="F28" s="361"/>
      <c r="G28" s="361"/>
      <c r="H28" s="361"/>
      <c r="I28" s="361"/>
      <c r="J28" s="361"/>
      <c r="K28" s="361"/>
      <c r="L28" s="361"/>
      <c r="M28" s="361"/>
      <c r="N28" s="361"/>
      <c r="O28" s="360"/>
      <c r="P28" s="335">
        <f t="shared" si="0"/>
        <v>0</v>
      </c>
    </row>
    <row r="29" spans="1:16" ht="24.75" customHeight="1" thickBot="1" x14ac:dyDescent="0.2">
      <c r="A29" s="758" t="s">
        <v>351</v>
      </c>
      <c r="B29" s="759"/>
      <c r="C29" s="760"/>
      <c r="D29" s="363"/>
      <c r="E29" s="364"/>
      <c r="F29" s="364"/>
      <c r="G29" s="364"/>
      <c r="H29" s="364"/>
      <c r="I29" s="364"/>
      <c r="J29" s="364"/>
      <c r="K29" s="364"/>
      <c r="L29" s="364"/>
      <c r="M29" s="364"/>
      <c r="N29" s="364"/>
      <c r="O29" s="363"/>
      <c r="P29" s="335">
        <f t="shared" si="0"/>
        <v>0</v>
      </c>
    </row>
    <row r="30" spans="1:16" ht="27" customHeight="1" thickBot="1" x14ac:dyDescent="0.2">
      <c r="A30" s="758" t="s">
        <v>352</v>
      </c>
      <c r="B30" s="759"/>
      <c r="C30" s="760"/>
      <c r="D30" s="366"/>
      <c r="E30" s="367"/>
      <c r="F30" s="367"/>
      <c r="G30" s="367"/>
      <c r="H30" s="367"/>
      <c r="I30" s="367"/>
      <c r="J30" s="367"/>
      <c r="K30" s="367"/>
      <c r="L30" s="367"/>
      <c r="M30" s="367"/>
      <c r="N30" s="367"/>
      <c r="O30" s="366"/>
      <c r="P30" s="335">
        <f t="shared" si="0"/>
        <v>0</v>
      </c>
    </row>
    <row r="31" spans="1:16" ht="18.75" customHeight="1" x14ac:dyDescent="0.15">
      <c r="A31" s="327" t="s">
        <v>353</v>
      </c>
    </row>
    <row r="32" spans="1:16" ht="18.75" customHeight="1" x14ac:dyDescent="0.15">
      <c r="A32" s="327" t="s">
        <v>354</v>
      </c>
    </row>
    <row r="33" spans="1:16" x14ac:dyDescent="0.15">
      <c r="A33" s="327" t="s">
        <v>355</v>
      </c>
    </row>
    <row r="34" spans="1:16" ht="24.95" customHeight="1" x14ac:dyDescent="0.15">
      <c r="A34" s="749" t="s">
        <v>356</v>
      </c>
      <c r="B34" s="749"/>
      <c r="C34" s="749"/>
      <c r="D34" s="749"/>
      <c r="E34" s="749"/>
      <c r="F34" s="749"/>
      <c r="G34" s="749"/>
      <c r="H34" s="749"/>
      <c r="I34" s="749"/>
      <c r="J34" s="749"/>
      <c r="K34" s="749"/>
      <c r="L34" s="749"/>
      <c r="M34" s="749"/>
      <c r="N34" s="749"/>
      <c r="O34" s="749"/>
      <c r="P34" s="749"/>
    </row>
  </sheetData>
  <mergeCells count="13">
    <mergeCell ref="A34:P34"/>
    <mergeCell ref="A6:A8"/>
    <mergeCell ref="C6:C8"/>
    <mergeCell ref="A9:A11"/>
    <mergeCell ref="C9:C11"/>
    <mergeCell ref="A29:C29"/>
    <mergeCell ref="A30:C30"/>
    <mergeCell ref="A2:P2"/>
    <mergeCell ref="A4:A5"/>
    <mergeCell ref="B4:B5"/>
    <mergeCell ref="C4:C5"/>
    <mergeCell ref="D4:O4"/>
    <mergeCell ref="P4:P5"/>
  </mergeCells>
  <phoneticPr fontId="6"/>
  <printOptions horizontalCentered="1"/>
  <pageMargins left="0.59055118110236227" right="0.59055118110236227" top="0.78740157480314965" bottom="0.44" header="0.51181102362204722" footer="0.33"/>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60" zoomScaleNormal="100" workbookViewId="0"/>
  </sheetViews>
  <sheetFormatPr defaultRowHeight="13.5" x14ac:dyDescent="0.15"/>
  <cols>
    <col min="1" max="1" width="16.375" style="327" customWidth="1"/>
    <col min="2" max="3" width="11.625" style="327" customWidth="1"/>
    <col min="4" max="15" width="8.625" style="327" customWidth="1"/>
    <col min="16" max="16" width="10.625" style="327" customWidth="1"/>
    <col min="17" max="16384" width="9" style="327"/>
  </cols>
  <sheetData>
    <row r="1" spans="1:16" x14ac:dyDescent="0.15">
      <c r="A1" s="326" t="s">
        <v>340</v>
      </c>
    </row>
    <row r="2" spans="1:16" ht="27" customHeight="1" x14ac:dyDescent="0.15">
      <c r="A2" s="737" t="s">
        <v>341</v>
      </c>
      <c r="B2" s="737"/>
      <c r="C2" s="737"/>
      <c r="D2" s="737"/>
      <c r="E2" s="737"/>
      <c r="F2" s="737"/>
      <c r="G2" s="737"/>
      <c r="H2" s="737"/>
      <c r="I2" s="737"/>
      <c r="J2" s="737"/>
      <c r="K2" s="737"/>
      <c r="L2" s="737"/>
      <c r="M2" s="737"/>
      <c r="N2" s="737"/>
      <c r="O2" s="737"/>
      <c r="P2" s="737"/>
    </row>
    <row r="3" spans="1:16" ht="24" customHeight="1" thickBot="1" x14ac:dyDescent="0.2">
      <c r="A3" s="327" t="s">
        <v>342</v>
      </c>
      <c r="C3" s="327" t="s">
        <v>343</v>
      </c>
      <c r="O3" s="328" t="s">
        <v>357</v>
      </c>
      <c r="P3" s="329"/>
    </row>
    <row r="4" spans="1:16" ht="21" customHeight="1" x14ac:dyDescent="0.15">
      <c r="A4" s="738" t="s">
        <v>345</v>
      </c>
      <c r="B4" s="740" t="s">
        <v>346</v>
      </c>
      <c r="C4" s="742" t="s">
        <v>347</v>
      </c>
      <c r="D4" s="744" t="s">
        <v>348</v>
      </c>
      <c r="E4" s="745"/>
      <c r="F4" s="745"/>
      <c r="G4" s="745"/>
      <c r="H4" s="745"/>
      <c r="I4" s="745"/>
      <c r="J4" s="745"/>
      <c r="K4" s="745"/>
      <c r="L4" s="745"/>
      <c r="M4" s="745"/>
      <c r="N4" s="745"/>
      <c r="O4" s="746"/>
      <c r="P4" s="747" t="s">
        <v>349</v>
      </c>
    </row>
    <row r="5" spans="1:16" ht="21" customHeight="1" thickBot="1" x14ac:dyDescent="0.2">
      <c r="A5" s="739"/>
      <c r="B5" s="741"/>
      <c r="C5" s="743"/>
      <c r="D5" s="369" t="s">
        <v>358</v>
      </c>
      <c r="E5" s="370" t="s">
        <v>359</v>
      </c>
      <c r="F5" s="370" t="s">
        <v>360</v>
      </c>
      <c r="G5" s="370" t="s">
        <v>361</v>
      </c>
      <c r="H5" s="370" t="s">
        <v>362</v>
      </c>
      <c r="I5" s="370" t="s">
        <v>363</v>
      </c>
      <c r="J5" s="370" t="s">
        <v>364</v>
      </c>
      <c r="K5" s="370" t="s">
        <v>365</v>
      </c>
      <c r="L5" s="370" t="s">
        <v>366</v>
      </c>
      <c r="M5" s="370" t="s">
        <v>367</v>
      </c>
      <c r="N5" s="370" t="s">
        <v>368</v>
      </c>
      <c r="O5" s="369" t="s">
        <v>369</v>
      </c>
      <c r="P5" s="748"/>
    </row>
    <row r="6" spans="1:16" ht="20.25" customHeight="1" x14ac:dyDescent="0.15">
      <c r="A6" s="750" t="s">
        <v>370</v>
      </c>
      <c r="B6" s="332" t="s">
        <v>371</v>
      </c>
      <c r="C6" s="753" t="s">
        <v>372</v>
      </c>
      <c r="D6" s="333">
        <v>10000</v>
      </c>
      <c r="E6" s="334">
        <v>10000</v>
      </c>
      <c r="F6" s="334">
        <v>10000</v>
      </c>
      <c r="G6" s="334">
        <v>10000</v>
      </c>
      <c r="H6" s="334">
        <v>10000</v>
      </c>
      <c r="I6" s="334">
        <v>10000</v>
      </c>
      <c r="J6" s="334">
        <v>10000</v>
      </c>
      <c r="K6" s="334">
        <v>10000</v>
      </c>
      <c r="L6" s="334">
        <v>10000</v>
      </c>
      <c r="M6" s="334">
        <v>10000</v>
      </c>
      <c r="N6" s="334">
        <v>10000</v>
      </c>
      <c r="O6" s="333">
        <v>10000</v>
      </c>
      <c r="P6" s="335">
        <f>SUM(D6:O6)</f>
        <v>120000</v>
      </c>
    </row>
    <row r="7" spans="1:16" ht="20.25" customHeight="1" x14ac:dyDescent="0.15">
      <c r="A7" s="751"/>
      <c r="B7" s="336" t="s">
        <v>373</v>
      </c>
      <c r="C7" s="754"/>
      <c r="D7" s="337">
        <v>0</v>
      </c>
      <c r="E7" s="338">
        <v>20000</v>
      </c>
      <c r="F7" s="338">
        <v>0</v>
      </c>
      <c r="G7" s="338">
        <v>0</v>
      </c>
      <c r="H7" s="338">
        <v>0</v>
      </c>
      <c r="I7" s="338">
        <v>0</v>
      </c>
      <c r="J7" s="338">
        <v>0</v>
      </c>
      <c r="K7" s="338">
        <v>20000</v>
      </c>
      <c r="L7" s="338">
        <v>0</v>
      </c>
      <c r="M7" s="338">
        <v>0</v>
      </c>
      <c r="N7" s="338">
        <v>0</v>
      </c>
      <c r="O7" s="337">
        <v>0</v>
      </c>
      <c r="P7" s="339">
        <f>SUM(D7:O7)</f>
        <v>40000</v>
      </c>
    </row>
    <row r="8" spans="1:16" ht="20.25" customHeight="1" x14ac:dyDescent="0.15">
      <c r="A8" s="752"/>
      <c r="B8" s="336" t="s">
        <v>374</v>
      </c>
      <c r="C8" s="755"/>
      <c r="D8" s="337">
        <v>3000</v>
      </c>
      <c r="E8" s="338">
        <v>3000</v>
      </c>
      <c r="F8" s="338">
        <v>3000</v>
      </c>
      <c r="G8" s="338">
        <v>3000</v>
      </c>
      <c r="H8" s="338">
        <v>3000</v>
      </c>
      <c r="I8" s="338">
        <v>3000</v>
      </c>
      <c r="J8" s="338">
        <v>3000</v>
      </c>
      <c r="K8" s="338">
        <v>3000</v>
      </c>
      <c r="L8" s="338">
        <v>3000</v>
      </c>
      <c r="M8" s="338">
        <v>3000</v>
      </c>
      <c r="N8" s="338">
        <v>3000</v>
      </c>
      <c r="O8" s="337">
        <v>3000</v>
      </c>
      <c r="P8" s="339">
        <f t="shared" ref="P8:P29" si="0">SUM(D8:O8)</f>
        <v>36000</v>
      </c>
    </row>
    <row r="9" spans="1:16" ht="20.25" customHeight="1" x14ac:dyDescent="0.15">
      <c r="A9" s="756" t="s">
        <v>375</v>
      </c>
      <c r="B9" s="336" t="s">
        <v>376</v>
      </c>
      <c r="C9" s="757" t="s">
        <v>377</v>
      </c>
      <c r="D9" s="337">
        <v>6000</v>
      </c>
      <c r="E9" s="338">
        <v>6000</v>
      </c>
      <c r="F9" s="338">
        <v>6000</v>
      </c>
      <c r="G9" s="338">
        <v>6000</v>
      </c>
      <c r="H9" s="338">
        <v>6000</v>
      </c>
      <c r="I9" s="338">
        <v>6000</v>
      </c>
      <c r="J9" s="338">
        <v>6000</v>
      </c>
      <c r="K9" s="338">
        <v>6000</v>
      </c>
      <c r="L9" s="338">
        <v>6000</v>
      </c>
      <c r="M9" s="338">
        <v>6000</v>
      </c>
      <c r="N9" s="338">
        <v>6000</v>
      </c>
      <c r="O9" s="337">
        <v>6000</v>
      </c>
      <c r="P9" s="339">
        <f t="shared" si="0"/>
        <v>72000</v>
      </c>
    </row>
    <row r="10" spans="1:16" ht="20.25" customHeight="1" x14ac:dyDescent="0.15">
      <c r="A10" s="751"/>
      <c r="B10" s="336" t="s">
        <v>378</v>
      </c>
      <c r="C10" s="754"/>
      <c r="D10" s="337">
        <v>0</v>
      </c>
      <c r="E10" s="338">
        <v>15000</v>
      </c>
      <c r="F10" s="338">
        <v>0</v>
      </c>
      <c r="G10" s="338">
        <v>0</v>
      </c>
      <c r="H10" s="338">
        <v>0</v>
      </c>
      <c r="I10" s="338">
        <v>0</v>
      </c>
      <c r="J10" s="338">
        <v>0</v>
      </c>
      <c r="K10" s="338">
        <v>15000</v>
      </c>
      <c r="L10" s="338">
        <v>0</v>
      </c>
      <c r="M10" s="338">
        <v>0</v>
      </c>
      <c r="N10" s="338">
        <v>0</v>
      </c>
      <c r="O10" s="337">
        <v>0</v>
      </c>
      <c r="P10" s="339">
        <f t="shared" si="0"/>
        <v>30000</v>
      </c>
    </row>
    <row r="11" spans="1:16" ht="20.25" customHeight="1" x14ac:dyDescent="0.15">
      <c r="A11" s="752"/>
      <c r="B11" s="336" t="s">
        <v>374</v>
      </c>
      <c r="C11" s="755"/>
      <c r="D11" s="337">
        <v>1000</v>
      </c>
      <c r="E11" s="338">
        <v>1000</v>
      </c>
      <c r="F11" s="338">
        <v>1000</v>
      </c>
      <c r="G11" s="338">
        <v>1000</v>
      </c>
      <c r="H11" s="338">
        <v>1000</v>
      </c>
      <c r="I11" s="338">
        <v>1000</v>
      </c>
      <c r="J11" s="338">
        <v>1000</v>
      </c>
      <c r="K11" s="338">
        <v>1000</v>
      </c>
      <c r="L11" s="338">
        <v>1000</v>
      </c>
      <c r="M11" s="338">
        <v>1000</v>
      </c>
      <c r="N11" s="338">
        <v>1000</v>
      </c>
      <c r="O11" s="337">
        <v>1000</v>
      </c>
      <c r="P11" s="339">
        <f t="shared" si="0"/>
        <v>12000</v>
      </c>
    </row>
    <row r="12" spans="1:16" ht="20.25" customHeight="1" x14ac:dyDescent="0.15">
      <c r="A12" s="340" t="s">
        <v>379</v>
      </c>
      <c r="B12" s="336" t="s">
        <v>376</v>
      </c>
      <c r="C12" s="341" t="s">
        <v>377</v>
      </c>
      <c r="D12" s="342" t="s">
        <v>380</v>
      </c>
      <c r="E12" s="343" t="s">
        <v>381</v>
      </c>
      <c r="F12" s="343" t="s">
        <v>381</v>
      </c>
      <c r="G12" s="343" t="s">
        <v>381</v>
      </c>
      <c r="H12" s="343" t="s">
        <v>381</v>
      </c>
      <c r="I12" s="343" t="s">
        <v>381</v>
      </c>
      <c r="J12" s="343" t="s">
        <v>381</v>
      </c>
      <c r="K12" s="343" t="s">
        <v>381</v>
      </c>
      <c r="L12" s="343" t="s">
        <v>381</v>
      </c>
      <c r="M12" s="343" t="s">
        <v>381</v>
      </c>
      <c r="N12" s="343" t="s">
        <v>381</v>
      </c>
      <c r="O12" s="342" t="s">
        <v>381</v>
      </c>
      <c r="P12" s="344" t="s">
        <v>382</v>
      </c>
    </row>
    <row r="13" spans="1:16" ht="20.25" customHeight="1" x14ac:dyDescent="0.15">
      <c r="A13" s="340" t="s">
        <v>383</v>
      </c>
      <c r="B13" s="336" t="s">
        <v>384</v>
      </c>
      <c r="C13" s="341" t="s">
        <v>385</v>
      </c>
      <c r="D13" s="342" t="s">
        <v>381</v>
      </c>
      <c r="E13" s="343" t="s">
        <v>381</v>
      </c>
      <c r="F13" s="343" t="s">
        <v>381</v>
      </c>
      <c r="G13" s="343" t="s">
        <v>381</v>
      </c>
      <c r="H13" s="343" t="s">
        <v>381</v>
      </c>
      <c r="I13" s="343" t="s">
        <v>381</v>
      </c>
      <c r="J13" s="343" t="s">
        <v>381</v>
      </c>
      <c r="K13" s="343" t="s">
        <v>381</v>
      </c>
      <c r="L13" s="343" t="s">
        <v>381</v>
      </c>
      <c r="M13" s="343" t="s">
        <v>381</v>
      </c>
      <c r="N13" s="343" t="s">
        <v>381</v>
      </c>
      <c r="O13" s="342" t="s">
        <v>381</v>
      </c>
      <c r="P13" s="344" t="s">
        <v>382</v>
      </c>
    </row>
    <row r="14" spans="1:16" ht="20.25" customHeight="1" x14ac:dyDescent="0.15">
      <c r="A14" s="340" t="s">
        <v>386</v>
      </c>
      <c r="B14" s="336" t="s">
        <v>387</v>
      </c>
      <c r="C14" s="341" t="s">
        <v>388</v>
      </c>
      <c r="D14" s="342" t="s">
        <v>381</v>
      </c>
      <c r="E14" s="343" t="s">
        <v>381</v>
      </c>
      <c r="F14" s="343" t="s">
        <v>381</v>
      </c>
      <c r="G14" s="343" t="s">
        <v>381</v>
      </c>
      <c r="H14" s="343" t="s">
        <v>381</v>
      </c>
      <c r="I14" s="343" t="s">
        <v>381</v>
      </c>
      <c r="J14" s="343" t="s">
        <v>381</v>
      </c>
      <c r="K14" s="343" t="s">
        <v>381</v>
      </c>
      <c r="L14" s="343" t="s">
        <v>381</v>
      </c>
      <c r="M14" s="343" t="s">
        <v>381</v>
      </c>
      <c r="N14" s="343" t="s">
        <v>381</v>
      </c>
      <c r="O14" s="342" t="s">
        <v>381</v>
      </c>
      <c r="P14" s="344" t="s">
        <v>382</v>
      </c>
    </row>
    <row r="15" spans="1:16" ht="20.25" customHeight="1" x14ac:dyDescent="0.15">
      <c r="A15" s="340" t="s">
        <v>379</v>
      </c>
      <c r="B15" s="336" t="s">
        <v>387</v>
      </c>
      <c r="C15" s="341" t="s">
        <v>385</v>
      </c>
      <c r="D15" s="342" t="s">
        <v>381</v>
      </c>
      <c r="E15" s="343" t="s">
        <v>381</v>
      </c>
      <c r="F15" s="343" t="s">
        <v>381</v>
      </c>
      <c r="G15" s="343" t="s">
        <v>381</v>
      </c>
      <c r="H15" s="371">
        <v>0</v>
      </c>
      <c r="I15" s="371">
        <v>0</v>
      </c>
      <c r="J15" s="343" t="s">
        <v>381</v>
      </c>
      <c r="K15" s="343" t="s">
        <v>381</v>
      </c>
      <c r="L15" s="343" t="s">
        <v>381</v>
      </c>
      <c r="M15" s="343" t="s">
        <v>381</v>
      </c>
      <c r="N15" s="343" t="s">
        <v>381</v>
      </c>
      <c r="O15" s="342" t="s">
        <v>381</v>
      </c>
      <c r="P15" s="344" t="s">
        <v>382</v>
      </c>
    </row>
    <row r="16" spans="1:16" ht="20.25" customHeight="1" x14ac:dyDescent="0.15">
      <c r="A16" s="346" t="s">
        <v>389</v>
      </c>
      <c r="B16" s="347" t="s">
        <v>389</v>
      </c>
      <c r="C16" s="348" t="s">
        <v>390</v>
      </c>
      <c r="D16" s="349" t="s">
        <v>390</v>
      </c>
      <c r="E16" s="350" t="s">
        <v>390</v>
      </c>
      <c r="F16" s="350" t="s">
        <v>390</v>
      </c>
      <c r="G16" s="350" t="s">
        <v>390</v>
      </c>
      <c r="H16" s="350" t="s">
        <v>390</v>
      </c>
      <c r="I16" s="350" t="s">
        <v>390</v>
      </c>
      <c r="J16" s="350" t="s">
        <v>390</v>
      </c>
      <c r="K16" s="350" t="s">
        <v>390</v>
      </c>
      <c r="L16" s="350" t="s">
        <v>390</v>
      </c>
      <c r="M16" s="350" t="s">
        <v>390</v>
      </c>
      <c r="N16" s="350" t="s">
        <v>390</v>
      </c>
      <c r="O16" s="349" t="s">
        <v>390</v>
      </c>
      <c r="P16" s="351" t="s">
        <v>390</v>
      </c>
    </row>
    <row r="17" spans="1:16" ht="20.25" customHeight="1" x14ac:dyDescent="0.15">
      <c r="A17" s="346" t="s">
        <v>389</v>
      </c>
      <c r="B17" s="347" t="s">
        <v>391</v>
      </c>
      <c r="C17" s="348" t="s">
        <v>390</v>
      </c>
      <c r="D17" s="349" t="s">
        <v>390</v>
      </c>
      <c r="E17" s="350" t="s">
        <v>390</v>
      </c>
      <c r="F17" s="350" t="s">
        <v>390</v>
      </c>
      <c r="G17" s="350" t="s">
        <v>390</v>
      </c>
      <c r="H17" s="350" t="s">
        <v>390</v>
      </c>
      <c r="I17" s="350" t="s">
        <v>390</v>
      </c>
      <c r="J17" s="350" t="s">
        <v>390</v>
      </c>
      <c r="K17" s="350" t="s">
        <v>390</v>
      </c>
      <c r="L17" s="350" t="s">
        <v>390</v>
      </c>
      <c r="M17" s="350" t="s">
        <v>390</v>
      </c>
      <c r="N17" s="350" t="s">
        <v>390</v>
      </c>
      <c r="O17" s="349" t="s">
        <v>390</v>
      </c>
      <c r="P17" s="351" t="s">
        <v>390</v>
      </c>
    </row>
    <row r="18" spans="1:16" ht="20.25" customHeight="1" x14ac:dyDescent="0.15">
      <c r="A18" s="346" t="s">
        <v>389</v>
      </c>
      <c r="B18" s="347" t="s">
        <v>389</v>
      </c>
      <c r="C18" s="348" t="s">
        <v>390</v>
      </c>
      <c r="D18" s="349" t="s">
        <v>390</v>
      </c>
      <c r="E18" s="350" t="s">
        <v>390</v>
      </c>
      <c r="F18" s="350" t="s">
        <v>390</v>
      </c>
      <c r="G18" s="350" t="s">
        <v>390</v>
      </c>
      <c r="H18" s="350" t="s">
        <v>390</v>
      </c>
      <c r="I18" s="350" t="s">
        <v>390</v>
      </c>
      <c r="J18" s="350" t="s">
        <v>390</v>
      </c>
      <c r="K18" s="350" t="s">
        <v>390</v>
      </c>
      <c r="L18" s="350" t="s">
        <v>390</v>
      </c>
      <c r="M18" s="350" t="s">
        <v>390</v>
      </c>
      <c r="N18" s="350" t="s">
        <v>390</v>
      </c>
      <c r="O18" s="349" t="s">
        <v>390</v>
      </c>
      <c r="P18" s="351" t="s">
        <v>390</v>
      </c>
    </row>
    <row r="19" spans="1:16" ht="20.25" customHeight="1" x14ac:dyDescent="0.15">
      <c r="A19" s="346" t="s">
        <v>389</v>
      </c>
      <c r="B19" s="347" t="s">
        <v>389</v>
      </c>
      <c r="C19" s="348" t="s">
        <v>390</v>
      </c>
      <c r="D19" s="349" t="s">
        <v>390</v>
      </c>
      <c r="E19" s="350" t="s">
        <v>390</v>
      </c>
      <c r="F19" s="350" t="s">
        <v>390</v>
      </c>
      <c r="G19" s="350" t="s">
        <v>390</v>
      </c>
      <c r="H19" s="350" t="s">
        <v>390</v>
      </c>
      <c r="I19" s="350" t="s">
        <v>390</v>
      </c>
      <c r="J19" s="350" t="s">
        <v>390</v>
      </c>
      <c r="K19" s="350" t="s">
        <v>390</v>
      </c>
      <c r="L19" s="350" t="s">
        <v>390</v>
      </c>
      <c r="M19" s="350" t="s">
        <v>390</v>
      </c>
      <c r="N19" s="350" t="s">
        <v>390</v>
      </c>
      <c r="O19" s="349" t="s">
        <v>390</v>
      </c>
      <c r="P19" s="351" t="s">
        <v>390</v>
      </c>
    </row>
    <row r="20" spans="1:16" ht="20.25" customHeight="1" x14ac:dyDescent="0.15">
      <c r="A20" s="346" t="s">
        <v>389</v>
      </c>
      <c r="B20" s="347" t="s">
        <v>389</v>
      </c>
      <c r="C20" s="348" t="s">
        <v>390</v>
      </c>
      <c r="D20" s="349" t="s">
        <v>390</v>
      </c>
      <c r="E20" s="350" t="s">
        <v>390</v>
      </c>
      <c r="F20" s="350" t="s">
        <v>390</v>
      </c>
      <c r="G20" s="350" t="s">
        <v>390</v>
      </c>
      <c r="H20" s="350" t="s">
        <v>390</v>
      </c>
      <c r="I20" s="350" t="s">
        <v>390</v>
      </c>
      <c r="J20" s="350" t="s">
        <v>390</v>
      </c>
      <c r="K20" s="350" t="s">
        <v>390</v>
      </c>
      <c r="L20" s="350" t="s">
        <v>390</v>
      </c>
      <c r="M20" s="350" t="s">
        <v>390</v>
      </c>
      <c r="N20" s="350" t="s">
        <v>390</v>
      </c>
      <c r="O20" s="349" t="s">
        <v>390</v>
      </c>
      <c r="P20" s="351" t="s">
        <v>390</v>
      </c>
    </row>
    <row r="21" spans="1:16" ht="20.25" customHeight="1" x14ac:dyDescent="0.15">
      <c r="A21" s="352"/>
      <c r="B21" s="353"/>
      <c r="C21" s="354"/>
      <c r="D21" s="355"/>
      <c r="E21" s="356"/>
      <c r="F21" s="356"/>
      <c r="G21" s="356"/>
      <c r="H21" s="356"/>
      <c r="I21" s="356"/>
      <c r="J21" s="356"/>
      <c r="K21" s="356"/>
      <c r="L21" s="356"/>
      <c r="M21" s="356"/>
      <c r="N21" s="356"/>
      <c r="O21" s="355"/>
      <c r="P21" s="339">
        <f t="shared" si="0"/>
        <v>0</v>
      </c>
    </row>
    <row r="22" spans="1:16" ht="20.25" customHeight="1" x14ac:dyDescent="0.15">
      <c r="A22" s="352"/>
      <c r="B22" s="353"/>
      <c r="C22" s="354"/>
      <c r="D22" s="355"/>
      <c r="E22" s="356"/>
      <c r="F22" s="356"/>
      <c r="G22" s="356"/>
      <c r="H22" s="356"/>
      <c r="I22" s="356"/>
      <c r="J22" s="356"/>
      <c r="K22" s="356"/>
      <c r="L22" s="356"/>
      <c r="M22" s="356"/>
      <c r="N22" s="356"/>
      <c r="O22" s="355"/>
      <c r="P22" s="339">
        <f t="shared" si="0"/>
        <v>0</v>
      </c>
    </row>
    <row r="23" spans="1:16" ht="20.25" customHeight="1" x14ac:dyDescent="0.15">
      <c r="A23" s="352"/>
      <c r="B23" s="353"/>
      <c r="C23" s="354"/>
      <c r="D23" s="355"/>
      <c r="E23" s="356"/>
      <c r="F23" s="356"/>
      <c r="G23" s="356"/>
      <c r="H23" s="356"/>
      <c r="I23" s="356"/>
      <c r="J23" s="356"/>
      <c r="K23" s="356"/>
      <c r="L23" s="356"/>
      <c r="M23" s="356"/>
      <c r="N23" s="356"/>
      <c r="O23" s="355"/>
      <c r="P23" s="339">
        <f t="shared" si="0"/>
        <v>0</v>
      </c>
    </row>
    <row r="24" spans="1:16" ht="20.25" customHeight="1" x14ac:dyDescent="0.15">
      <c r="A24" s="352"/>
      <c r="B24" s="353"/>
      <c r="C24" s="354"/>
      <c r="D24" s="355"/>
      <c r="E24" s="356"/>
      <c r="F24" s="356"/>
      <c r="G24" s="356"/>
      <c r="H24" s="356"/>
      <c r="I24" s="356"/>
      <c r="J24" s="356"/>
      <c r="K24" s="356"/>
      <c r="L24" s="356"/>
      <c r="M24" s="356"/>
      <c r="N24" s="356"/>
      <c r="O24" s="355"/>
      <c r="P24" s="339">
        <f t="shared" si="0"/>
        <v>0</v>
      </c>
    </row>
    <row r="25" spans="1:16" ht="20.25" customHeight="1" x14ac:dyDescent="0.15">
      <c r="A25" s="352"/>
      <c r="B25" s="353"/>
      <c r="C25" s="354"/>
      <c r="D25" s="355"/>
      <c r="E25" s="356"/>
      <c r="F25" s="356"/>
      <c r="G25" s="356"/>
      <c r="H25" s="356"/>
      <c r="I25" s="356"/>
      <c r="J25" s="356"/>
      <c r="K25" s="356"/>
      <c r="L25" s="356"/>
      <c r="M25" s="356"/>
      <c r="N25" s="356"/>
      <c r="O25" s="355"/>
      <c r="P25" s="339">
        <f t="shared" si="0"/>
        <v>0</v>
      </c>
    </row>
    <row r="26" spans="1:16" ht="20.25" customHeight="1" x14ac:dyDescent="0.15">
      <c r="A26" s="352"/>
      <c r="B26" s="353"/>
      <c r="C26" s="354"/>
      <c r="D26" s="355"/>
      <c r="E26" s="356"/>
      <c r="F26" s="356"/>
      <c r="G26" s="356"/>
      <c r="H26" s="356"/>
      <c r="I26" s="356"/>
      <c r="J26" s="356"/>
      <c r="K26" s="356"/>
      <c r="L26" s="356"/>
      <c r="M26" s="356"/>
      <c r="N26" s="356"/>
      <c r="O26" s="355"/>
      <c r="P26" s="339">
        <f t="shared" si="0"/>
        <v>0</v>
      </c>
    </row>
    <row r="27" spans="1:16" ht="20.25" customHeight="1" x14ac:dyDescent="0.15">
      <c r="A27" s="352"/>
      <c r="B27" s="353"/>
      <c r="C27" s="354"/>
      <c r="D27" s="355"/>
      <c r="E27" s="356"/>
      <c r="F27" s="356"/>
      <c r="G27" s="356"/>
      <c r="H27" s="356"/>
      <c r="I27" s="356"/>
      <c r="J27" s="356"/>
      <c r="K27" s="356"/>
      <c r="L27" s="356"/>
      <c r="M27" s="356"/>
      <c r="N27" s="356"/>
      <c r="O27" s="355"/>
      <c r="P27" s="339">
        <f t="shared" si="0"/>
        <v>0</v>
      </c>
    </row>
    <row r="28" spans="1:16" ht="20.25" customHeight="1" x14ac:dyDescent="0.15">
      <c r="A28" s="352"/>
      <c r="B28" s="353"/>
      <c r="C28" s="354"/>
      <c r="D28" s="355"/>
      <c r="E28" s="356"/>
      <c r="F28" s="356"/>
      <c r="G28" s="356"/>
      <c r="H28" s="356"/>
      <c r="I28" s="356"/>
      <c r="J28" s="356"/>
      <c r="K28" s="356"/>
      <c r="L28" s="356"/>
      <c r="M28" s="356"/>
      <c r="N28" s="356"/>
      <c r="O28" s="355"/>
      <c r="P28" s="339">
        <f t="shared" si="0"/>
        <v>0</v>
      </c>
    </row>
    <row r="29" spans="1:16" ht="20.25" customHeight="1" thickBot="1" x14ac:dyDescent="0.2">
      <c r="A29" s="357"/>
      <c r="B29" s="358"/>
      <c r="C29" s="359"/>
      <c r="D29" s="360"/>
      <c r="E29" s="361"/>
      <c r="F29" s="361"/>
      <c r="G29" s="361"/>
      <c r="H29" s="361"/>
      <c r="I29" s="361"/>
      <c r="J29" s="361"/>
      <c r="K29" s="361"/>
      <c r="L29" s="361"/>
      <c r="M29" s="361"/>
      <c r="N29" s="361"/>
      <c r="O29" s="360"/>
      <c r="P29" s="362">
        <f t="shared" si="0"/>
        <v>0</v>
      </c>
    </row>
    <row r="30" spans="1:16" ht="24.75" customHeight="1" thickBot="1" x14ac:dyDescent="0.2">
      <c r="A30" s="758" t="s">
        <v>351</v>
      </c>
      <c r="B30" s="759"/>
      <c r="C30" s="760"/>
      <c r="D30" s="363" t="s">
        <v>392</v>
      </c>
      <c r="E30" s="364" t="s">
        <v>393</v>
      </c>
      <c r="F30" s="364" t="s">
        <v>393</v>
      </c>
      <c r="G30" s="364" t="s">
        <v>393</v>
      </c>
      <c r="H30" s="364" t="s">
        <v>393</v>
      </c>
      <c r="I30" s="364" t="s">
        <v>393</v>
      </c>
      <c r="J30" s="364" t="s">
        <v>393</v>
      </c>
      <c r="K30" s="364" t="s">
        <v>393</v>
      </c>
      <c r="L30" s="364" t="s">
        <v>393</v>
      </c>
      <c r="M30" s="364" t="s">
        <v>393</v>
      </c>
      <c r="N30" s="364" t="s">
        <v>393</v>
      </c>
      <c r="O30" s="363" t="s">
        <v>393</v>
      </c>
      <c r="P30" s="372" t="s">
        <v>394</v>
      </c>
    </row>
    <row r="31" spans="1:16" ht="27" customHeight="1" thickBot="1" x14ac:dyDescent="0.2">
      <c r="A31" s="758" t="s">
        <v>352</v>
      </c>
      <c r="B31" s="759"/>
      <c r="C31" s="760"/>
      <c r="D31" s="366" t="s">
        <v>395</v>
      </c>
      <c r="E31" s="367" t="s">
        <v>396</v>
      </c>
      <c r="F31" s="367" t="s">
        <v>396</v>
      </c>
      <c r="G31" s="367" t="s">
        <v>396</v>
      </c>
      <c r="H31" s="367" t="s">
        <v>396</v>
      </c>
      <c r="I31" s="367" t="s">
        <v>396</v>
      </c>
      <c r="J31" s="367" t="s">
        <v>396</v>
      </c>
      <c r="K31" s="367" t="s">
        <v>396</v>
      </c>
      <c r="L31" s="367" t="s">
        <v>396</v>
      </c>
      <c r="M31" s="367" t="s">
        <v>396</v>
      </c>
      <c r="N31" s="367" t="s">
        <v>396</v>
      </c>
      <c r="O31" s="366" t="s">
        <v>396</v>
      </c>
      <c r="P31" s="368" t="s">
        <v>397</v>
      </c>
    </row>
    <row r="32" spans="1:16" ht="18.75" customHeight="1" x14ac:dyDescent="0.15">
      <c r="A32" s="327" t="s">
        <v>353</v>
      </c>
    </row>
    <row r="33" spans="1:1" ht="18.75" customHeight="1" x14ac:dyDescent="0.15">
      <c r="A33" s="327" t="s">
        <v>398</v>
      </c>
    </row>
    <row r="34" spans="1:1" x14ac:dyDescent="0.15">
      <c r="A34" s="327" t="s">
        <v>355</v>
      </c>
    </row>
  </sheetData>
  <mergeCells count="12">
    <mergeCell ref="A31:C31"/>
    <mergeCell ref="A2:P2"/>
    <mergeCell ref="A4:A5"/>
    <mergeCell ref="B4:B5"/>
    <mergeCell ref="C4:C5"/>
    <mergeCell ref="D4:O4"/>
    <mergeCell ref="P4:P5"/>
    <mergeCell ref="A6:A8"/>
    <mergeCell ref="C6:C8"/>
    <mergeCell ref="A9:A11"/>
    <mergeCell ref="C9:C11"/>
    <mergeCell ref="A30:C30"/>
  </mergeCells>
  <phoneticPr fontId="6"/>
  <printOptions horizontalCentered="1"/>
  <pageMargins left="0.59055118110236227" right="0.59055118110236227" top="0.78740157480314965" bottom="0.44" header="0.51181102362204722" footer="0.33"/>
  <pageSetup paperSize="9" scale="8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1"/>
  <sheetViews>
    <sheetView showZeros="0" topLeftCell="A95" workbookViewId="0">
      <selection activeCell="D112" sqref="D112"/>
    </sheetView>
  </sheetViews>
  <sheetFormatPr defaultRowHeight="14.25" x14ac:dyDescent="0.15"/>
  <cols>
    <col min="1" max="1" width="6.625" style="157" customWidth="1"/>
    <col min="2" max="2" width="17.875" style="157" customWidth="1"/>
    <col min="3" max="3" width="9.25" customWidth="1"/>
    <col min="4" max="4" width="14.75" style="157" customWidth="1"/>
    <col min="7" max="7" width="24.5" customWidth="1"/>
    <col min="8" max="8" width="32.75" style="150" customWidth="1"/>
  </cols>
  <sheetData>
    <row r="1" spans="1:10" x14ac:dyDescent="0.15">
      <c r="A1" s="220"/>
      <c r="B1" s="157" t="s">
        <v>103</v>
      </c>
      <c r="D1" s="157" t="s">
        <v>103</v>
      </c>
      <c r="H1" s="145"/>
    </row>
    <row r="2" spans="1:10" x14ac:dyDescent="0.15">
      <c r="A2" s="157">
        <v>1</v>
      </c>
      <c r="B2" s="220" t="s">
        <v>256</v>
      </c>
      <c r="C2">
        <v>1</v>
      </c>
      <c r="D2" s="220" t="s">
        <v>255</v>
      </c>
      <c r="E2" s="4">
        <v>1</v>
      </c>
      <c r="F2" s="2">
        <v>230006</v>
      </c>
      <c r="G2" s="163" t="s">
        <v>257</v>
      </c>
      <c r="H2" s="146" t="s">
        <v>325</v>
      </c>
      <c r="I2">
        <v>1</v>
      </c>
      <c r="J2">
        <v>1</v>
      </c>
    </row>
    <row r="3" spans="1:10" x14ac:dyDescent="0.15">
      <c r="A3" s="160">
        <v>10</v>
      </c>
      <c r="B3" s="158" t="s">
        <v>46</v>
      </c>
      <c r="C3">
        <f t="shared" ref="C3:C34" si="0">A3</f>
        <v>10</v>
      </c>
      <c r="D3" s="158" t="s">
        <v>46</v>
      </c>
      <c r="E3" s="4">
        <v>1</v>
      </c>
      <c r="F3" s="3">
        <v>231002</v>
      </c>
      <c r="G3" s="163" t="s">
        <v>258</v>
      </c>
      <c r="H3" s="146" t="s">
        <v>326</v>
      </c>
      <c r="I3">
        <v>1</v>
      </c>
      <c r="J3">
        <v>2</v>
      </c>
    </row>
    <row r="4" spans="1:10" x14ac:dyDescent="0.15">
      <c r="A4" s="160">
        <v>11</v>
      </c>
      <c r="B4" s="158" t="s">
        <v>49</v>
      </c>
      <c r="C4">
        <f t="shared" si="0"/>
        <v>11</v>
      </c>
      <c r="D4" s="158" t="s">
        <v>49</v>
      </c>
      <c r="E4" s="4">
        <v>1</v>
      </c>
      <c r="F4" s="3">
        <v>232033</v>
      </c>
      <c r="G4" s="163" t="s">
        <v>259</v>
      </c>
      <c r="H4" s="146" t="s">
        <v>327</v>
      </c>
      <c r="I4">
        <v>1</v>
      </c>
    </row>
    <row r="5" spans="1:10" x14ac:dyDescent="0.15">
      <c r="A5" s="160">
        <v>12</v>
      </c>
      <c r="B5" s="158" t="s">
        <v>50</v>
      </c>
      <c r="C5">
        <f t="shared" si="0"/>
        <v>12</v>
      </c>
      <c r="D5" s="158" t="s">
        <v>50</v>
      </c>
      <c r="E5" s="4">
        <v>1</v>
      </c>
      <c r="F5" s="3">
        <v>232041</v>
      </c>
      <c r="G5" s="163" t="s">
        <v>260</v>
      </c>
      <c r="H5" s="146"/>
      <c r="I5">
        <v>1</v>
      </c>
    </row>
    <row r="6" spans="1:10" x14ac:dyDescent="0.15">
      <c r="A6" s="160">
        <v>13</v>
      </c>
      <c r="B6" s="158" t="s">
        <v>51</v>
      </c>
      <c r="C6">
        <f t="shared" si="0"/>
        <v>13</v>
      </c>
      <c r="D6" s="158" t="s">
        <v>51</v>
      </c>
      <c r="E6" s="4">
        <v>1</v>
      </c>
      <c r="F6" s="3">
        <v>232050</v>
      </c>
      <c r="G6" s="163" t="s">
        <v>261</v>
      </c>
      <c r="H6" s="146"/>
      <c r="I6">
        <v>1</v>
      </c>
    </row>
    <row r="7" spans="1:10" x14ac:dyDescent="0.15">
      <c r="A7" s="160">
        <v>14</v>
      </c>
      <c r="B7" s="158" t="s">
        <v>52</v>
      </c>
      <c r="C7">
        <f t="shared" si="0"/>
        <v>14</v>
      </c>
      <c r="D7" s="158" t="s">
        <v>52</v>
      </c>
      <c r="E7" s="4">
        <v>1</v>
      </c>
      <c r="F7" s="3">
        <v>232068</v>
      </c>
      <c r="G7" s="163" t="s">
        <v>262</v>
      </c>
      <c r="H7" s="146"/>
      <c r="I7">
        <v>1</v>
      </c>
    </row>
    <row r="8" spans="1:10" x14ac:dyDescent="0.15">
      <c r="A8" s="160">
        <v>15</v>
      </c>
      <c r="B8" s="158" t="s">
        <v>54</v>
      </c>
      <c r="C8">
        <f t="shared" si="0"/>
        <v>15</v>
      </c>
      <c r="D8" s="158" t="s">
        <v>54</v>
      </c>
      <c r="E8" s="4">
        <v>1</v>
      </c>
      <c r="F8" s="3">
        <v>232084</v>
      </c>
      <c r="G8" s="163" t="s">
        <v>263</v>
      </c>
      <c r="H8" s="146"/>
      <c r="I8">
        <v>2</v>
      </c>
    </row>
    <row r="9" spans="1:10" x14ac:dyDescent="0.15">
      <c r="A9" s="160">
        <v>16</v>
      </c>
      <c r="B9" s="158" t="s">
        <v>61</v>
      </c>
      <c r="C9">
        <f t="shared" si="0"/>
        <v>16</v>
      </c>
      <c r="D9" s="158" t="s">
        <v>61</v>
      </c>
      <c r="E9" s="4">
        <v>1</v>
      </c>
      <c r="F9" s="3">
        <v>232157</v>
      </c>
      <c r="G9" s="163" t="s">
        <v>264</v>
      </c>
      <c r="H9" s="147"/>
      <c r="I9">
        <v>1</v>
      </c>
    </row>
    <row r="10" spans="1:10" x14ac:dyDescent="0.15">
      <c r="A10" s="160">
        <v>17</v>
      </c>
      <c r="B10" s="158" t="s">
        <v>62</v>
      </c>
      <c r="C10">
        <f t="shared" si="0"/>
        <v>17</v>
      </c>
      <c r="D10" s="158" t="s">
        <v>62</v>
      </c>
      <c r="E10" s="4">
        <v>1</v>
      </c>
      <c r="F10" s="3">
        <v>232165</v>
      </c>
      <c r="G10" s="163" t="s">
        <v>265</v>
      </c>
      <c r="H10" s="147"/>
      <c r="I10">
        <v>2</v>
      </c>
    </row>
    <row r="11" spans="1:10" x14ac:dyDescent="0.15">
      <c r="A11" s="160">
        <v>18</v>
      </c>
      <c r="B11" s="158" t="s">
        <v>63</v>
      </c>
      <c r="C11">
        <f t="shared" si="0"/>
        <v>18</v>
      </c>
      <c r="D11" s="158" t="s">
        <v>63</v>
      </c>
      <c r="E11" s="4">
        <v>1</v>
      </c>
      <c r="F11" s="3">
        <v>232173</v>
      </c>
      <c r="G11" s="163" t="s">
        <v>266</v>
      </c>
      <c r="H11" s="146"/>
      <c r="I11">
        <v>1</v>
      </c>
    </row>
    <row r="12" spans="1:10" x14ac:dyDescent="0.15">
      <c r="A12" s="160">
        <v>19</v>
      </c>
      <c r="B12" s="158" t="s">
        <v>64</v>
      </c>
      <c r="C12">
        <f t="shared" si="0"/>
        <v>19</v>
      </c>
      <c r="D12" s="158" t="s">
        <v>64</v>
      </c>
      <c r="E12" s="4">
        <v>1</v>
      </c>
      <c r="F12" s="3">
        <v>232190</v>
      </c>
      <c r="G12" s="163" t="s">
        <v>267</v>
      </c>
      <c r="H12" s="146"/>
      <c r="I12">
        <v>1</v>
      </c>
    </row>
    <row r="13" spans="1:10" x14ac:dyDescent="0.15">
      <c r="A13" s="160">
        <v>20</v>
      </c>
      <c r="B13" s="158" t="s">
        <v>65</v>
      </c>
      <c r="C13">
        <f t="shared" si="0"/>
        <v>20</v>
      </c>
      <c r="D13" s="158" t="s">
        <v>65</v>
      </c>
      <c r="E13" s="4">
        <v>1</v>
      </c>
      <c r="F13" s="3">
        <v>232203</v>
      </c>
      <c r="G13" s="163" t="s">
        <v>268</v>
      </c>
      <c r="H13" s="146"/>
      <c r="I13">
        <v>2</v>
      </c>
    </row>
    <row r="14" spans="1:10" x14ac:dyDescent="0.15">
      <c r="A14" s="160">
        <v>21</v>
      </c>
      <c r="B14" s="158" t="s">
        <v>67</v>
      </c>
      <c r="C14">
        <f t="shared" si="0"/>
        <v>21</v>
      </c>
      <c r="D14" s="158" t="s">
        <v>67</v>
      </c>
      <c r="E14" s="4">
        <v>1</v>
      </c>
      <c r="F14" s="3">
        <v>232220</v>
      </c>
      <c r="G14" s="163" t="s">
        <v>269</v>
      </c>
      <c r="H14" s="146"/>
      <c r="I14">
        <v>1</v>
      </c>
    </row>
    <row r="15" spans="1:10" x14ac:dyDescent="0.15">
      <c r="A15" s="160">
        <v>22</v>
      </c>
      <c r="B15" s="158" t="s">
        <v>68</v>
      </c>
      <c r="C15">
        <f t="shared" si="0"/>
        <v>22</v>
      </c>
      <c r="D15" s="158" t="s">
        <v>68</v>
      </c>
      <c r="E15" s="4">
        <v>1</v>
      </c>
      <c r="F15" s="3">
        <v>232238</v>
      </c>
      <c r="G15" s="163" t="s">
        <v>270</v>
      </c>
      <c r="H15" s="146"/>
      <c r="I15">
        <v>2</v>
      </c>
    </row>
    <row r="16" spans="1:10" x14ac:dyDescent="0.15">
      <c r="A16" s="160">
        <v>23</v>
      </c>
      <c r="B16" s="158" t="s">
        <v>69</v>
      </c>
      <c r="C16">
        <f t="shared" si="0"/>
        <v>23</v>
      </c>
      <c r="D16" s="158" t="s">
        <v>69</v>
      </c>
      <c r="E16" s="4">
        <v>1</v>
      </c>
      <c r="F16" s="3">
        <v>232246</v>
      </c>
      <c r="G16" s="163" t="s">
        <v>271</v>
      </c>
      <c r="H16" s="146"/>
      <c r="I16">
        <v>1</v>
      </c>
    </row>
    <row r="17" spans="1:9" x14ac:dyDescent="0.15">
      <c r="A17" s="160">
        <v>24</v>
      </c>
      <c r="B17" s="158" t="s">
        <v>71</v>
      </c>
      <c r="C17">
        <f t="shared" si="0"/>
        <v>24</v>
      </c>
      <c r="D17" s="158" t="s">
        <v>71</v>
      </c>
      <c r="E17" s="4">
        <v>1</v>
      </c>
      <c r="F17" s="3">
        <v>232262</v>
      </c>
      <c r="G17" s="163" t="s">
        <v>272</v>
      </c>
      <c r="H17" s="146"/>
      <c r="I17">
        <v>2</v>
      </c>
    </row>
    <row r="18" spans="1:9" x14ac:dyDescent="0.15">
      <c r="A18" s="160">
        <v>25</v>
      </c>
      <c r="B18" s="158" t="s">
        <v>73</v>
      </c>
      <c r="C18">
        <f t="shared" si="0"/>
        <v>25</v>
      </c>
      <c r="D18" s="158" t="s">
        <v>73</v>
      </c>
      <c r="E18" s="4">
        <v>1</v>
      </c>
      <c r="F18" s="3">
        <v>232289</v>
      </c>
      <c r="G18" s="163" t="s">
        <v>273</v>
      </c>
      <c r="H18" s="146"/>
      <c r="I18">
        <v>1</v>
      </c>
    </row>
    <row r="19" spans="1:9" x14ac:dyDescent="0.15">
      <c r="A19" s="160">
        <v>26</v>
      </c>
      <c r="B19" s="158" t="s">
        <v>74</v>
      </c>
      <c r="C19">
        <f t="shared" si="0"/>
        <v>26</v>
      </c>
      <c r="D19" s="158" t="s">
        <v>74</v>
      </c>
      <c r="E19" s="4">
        <v>1</v>
      </c>
      <c r="F19" s="3">
        <v>232297</v>
      </c>
      <c r="G19" s="163" t="s">
        <v>274</v>
      </c>
      <c r="H19" s="146"/>
      <c r="I19">
        <v>2</v>
      </c>
    </row>
    <row r="20" spans="1:9" x14ac:dyDescent="0.15">
      <c r="A20" s="160">
        <v>27</v>
      </c>
      <c r="B20" s="158" t="s">
        <v>75</v>
      </c>
      <c r="C20">
        <f t="shared" si="0"/>
        <v>27</v>
      </c>
      <c r="D20" s="158" t="s">
        <v>75</v>
      </c>
      <c r="E20" s="4">
        <v>1</v>
      </c>
      <c r="F20" s="3">
        <v>232301</v>
      </c>
      <c r="G20" s="163" t="s">
        <v>275</v>
      </c>
      <c r="H20" s="146"/>
      <c r="I20">
        <v>1</v>
      </c>
    </row>
    <row r="21" spans="1:9" x14ac:dyDescent="0.15">
      <c r="A21" s="160">
        <v>28</v>
      </c>
      <c r="B21" s="158" t="s">
        <v>77</v>
      </c>
      <c r="C21">
        <f t="shared" si="0"/>
        <v>28</v>
      </c>
      <c r="D21" s="158" t="s">
        <v>77</v>
      </c>
      <c r="E21" s="4">
        <v>1</v>
      </c>
      <c r="F21" s="3">
        <v>232327</v>
      </c>
      <c r="G21" s="163" t="s">
        <v>276</v>
      </c>
      <c r="H21" s="146"/>
      <c r="I21">
        <v>2</v>
      </c>
    </row>
    <row r="22" spans="1:9" x14ac:dyDescent="0.15">
      <c r="A22" s="160">
        <v>29</v>
      </c>
      <c r="B22" s="158" t="s">
        <v>78</v>
      </c>
      <c r="C22">
        <f t="shared" si="0"/>
        <v>29</v>
      </c>
      <c r="D22" s="158" t="s">
        <v>78</v>
      </c>
      <c r="E22" s="4">
        <v>1</v>
      </c>
      <c r="F22" s="3">
        <v>232335</v>
      </c>
      <c r="G22" s="163" t="s">
        <v>277</v>
      </c>
      <c r="H22" s="146"/>
      <c r="I22">
        <v>1</v>
      </c>
    </row>
    <row r="23" spans="1:9" x14ac:dyDescent="0.15">
      <c r="A23" s="160">
        <v>30</v>
      </c>
      <c r="B23" s="158" t="s">
        <v>79</v>
      </c>
      <c r="C23">
        <f t="shared" si="0"/>
        <v>30</v>
      </c>
      <c r="D23" s="158" t="s">
        <v>79</v>
      </c>
      <c r="E23" s="4">
        <v>1</v>
      </c>
      <c r="F23" s="3">
        <v>232343</v>
      </c>
      <c r="G23" s="163" t="s">
        <v>278</v>
      </c>
      <c r="H23" s="146"/>
      <c r="I23">
        <v>2</v>
      </c>
    </row>
    <row r="24" spans="1:9" x14ac:dyDescent="0.15">
      <c r="A24" s="160">
        <v>31</v>
      </c>
      <c r="B24" s="158" t="s">
        <v>80</v>
      </c>
      <c r="C24">
        <f t="shared" si="0"/>
        <v>31</v>
      </c>
      <c r="D24" s="158" t="s">
        <v>80</v>
      </c>
      <c r="E24" s="4">
        <v>1</v>
      </c>
      <c r="F24" s="3">
        <v>232351</v>
      </c>
      <c r="G24" s="163" t="s">
        <v>279</v>
      </c>
      <c r="H24" s="148"/>
    </row>
    <row r="25" spans="1:9" x14ac:dyDescent="0.15">
      <c r="A25" s="160">
        <v>32</v>
      </c>
      <c r="B25" s="158" t="s">
        <v>82</v>
      </c>
      <c r="C25">
        <f t="shared" si="0"/>
        <v>32</v>
      </c>
      <c r="D25" s="158" t="s">
        <v>82</v>
      </c>
      <c r="E25" s="4">
        <v>1</v>
      </c>
      <c r="F25" s="3">
        <v>232378</v>
      </c>
      <c r="G25" s="163" t="s">
        <v>280</v>
      </c>
      <c r="H25" s="148"/>
    </row>
    <row r="26" spans="1:9" x14ac:dyDescent="0.15">
      <c r="A26" s="160">
        <v>33</v>
      </c>
      <c r="B26" s="158" t="s">
        <v>83</v>
      </c>
      <c r="C26">
        <f t="shared" si="0"/>
        <v>33</v>
      </c>
      <c r="D26" s="158" t="s">
        <v>83</v>
      </c>
      <c r="E26" s="4">
        <v>1</v>
      </c>
      <c r="F26" s="3">
        <v>233021</v>
      </c>
      <c r="G26" s="163" t="s">
        <v>281</v>
      </c>
      <c r="H26" s="148"/>
    </row>
    <row r="27" spans="1:9" x14ac:dyDescent="0.15">
      <c r="A27" s="160">
        <v>34</v>
      </c>
      <c r="B27" s="158" t="s">
        <v>84</v>
      </c>
      <c r="C27">
        <f t="shared" si="0"/>
        <v>34</v>
      </c>
      <c r="D27" s="158" t="s">
        <v>84</v>
      </c>
      <c r="E27" s="4">
        <v>1</v>
      </c>
      <c r="F27" s="3">
        <v>233048</v>
      </c>
      <c r="G27" s="163" t="s">
        <v>282</v>
      </c>
      <c r="H27" s="148"/>
    </row>
    <row r="28" spans="1:9" x14ac:dyDescent="0.15">
      <c r="A28" s="160">
        <v>35</v>
      </c>
      <c r="B28" s="158" t="s">
        <v>85</v>
      </c>
      <c r="C28">
        <f t="shared" si="0"/>
        <v>35</v>
      </c>
      <c r="D28" s="158" t="s">
        <v>85</v>
      </c>
      <c r="E28" s="4">
        <v>1</v>
      </c>
      <c r="F28" s="3">
        <v>233421</v>
      </c>
      <c r="G28" s="163" t="s">
        <v>283</v>
      </c>
      <c r="H28" s="149"/>
    </row>
    <row r="29" spans="1:9" x14ac:dyDescent="0.15">
      <c r="A29" s="160">
        <v>36</v>
      </c>
      <c r="B29" s="158" t="s">
        <v>86</v>
      </c>
      <c r="C29">
        <f t="shared" si="0"/>
        <v>36</v>
      </c>
      <c r="D29" s="158" t="s">
        <v>86</v>
      </c>
      <c r="E29" s="4">
        <v>1</v>
      </c>
      <c r="F29" s="3">
        <v>233617</v>
      </c>
      <c r="G29" s="163" t="s">
        <v>284</v>
      </c>
      <c r="H29" s="148"/>
    </row>
    <row r="30" spans="1:9" x14ac:dyDescent="0.15">
      <c r="A30" s="160">
        <v>37</v>
      </c>
      <c r="B30" s="158" t="s">
        <v>87</v>
      </c>
      <c r="C30">
        <f t="shared" si="0"/>
        <v>37</v>
      </c>
      <c r="D30" s="158" t="s">
        <v>87</v>
      </c>
      <c r="E30" s="4">
        <v>1</v>
      </c>
      <c r="F30" s="3">
        <v>233625</v>
      </c>
      <c r="G30" s="163" t="s">
        <v>285</v>
      </c>
      <c r="H30" s="148"/>
    </row>
    <row r="31" spans="1:9" x14ac:dyDescent="0.15">
      <c r="A31" s="160">
        <v>38</v>
      </c>
      <c r="B31" s="158" t="s">
        <v>88</v>
      </c>
      <c r="C31">
        <f t="shared" si="0"/>
        <v>38</v>
      </c>
      <c r="D31" s="158" t="s">
        <v>88</v>
      </c>
      <c r="E31" s="4">
        <v>1</v>
      </c>
      <c r="F31" s="3">
        <v>234249</v>
      </c>
      <c r="G31" s="163" t="s">
        <v>286</v>
      </c>
      <c r="H31" s="148"/>
    </row>
    <row r="32" spans="1:9" x14ac:dyDescent="0.15">
      <c r="A32" s="160">
        <v>39</v>
      </c>
      <c r="B32" s="158" t="s">
        <v>89</v>
      </c>
      <c r="C32">
        <f t="shared" si="0"/>
        <v>39</v>
      </c>
      <c r="D32" s="158" t="s">
        <v>89</v>
      </c>
      <c r="E32" s="4">
        <v>1</v>
      </c>
      <c r="F32" s="3">
        <v>234257</v>
      </c>
      <c r="G32" s="163" t="s">
        <v>287</v>
      </c>
      <c r="H32" s="148"/>
    </row>
    <row r="33" spans="1:8" x14ac:dyDescent="0.15">
      <c r="A33" s="160">
        <v>40</v>
      </c>
      <c r="B33" s="158" t="s">
        <v>90</v>
      </c>
      <c r="C33">
        <f t="shared" si="0"/>
        <v>40</v>
      </c>
      <c r="D33" s="158" t="s">
        <v>90</v>
      </c>
      <c r="E33" s="4">
        <v>1</v>
      </c>
      <c r="F33" s="3">
        <v>234273</v>
      </c>
      <c r="G33" s="163" t="s">
        <v>288</v>
      </c>
      <c r="H33" s="148"/>
    </row>
    <row r="34" spans="1:8" x14ac:dyDescent="0.15">
      <c r="A34" s="160">
        <v>41</v>
      </c>
      <c r="B34" s="158" t="s">
        <v>91</v>
      </c>
      <c r="C34">
        <f t="shared" si="0"/>
        <v>41</v>
      </c>
      <c r="D34" s="158" t="s">
        <v>91</v>
      </c>
      <c r="E34" s="4">
        <v>1</v>
      </c>
      <c r="F34" s="3">
        <v>234419</v>
      </c>
      <c r="G34" s="163" t="s">
        <v>289</v>
      </c>
      <c r="H34" s="148"/>
    </row>
    <row r="35" spans="1:8" x14ac:dyDescent="0.15">
      <c r="A35" s="160">
        <v>42</v>
      </c>
      <c r="B35" s="158" t="s">
        <v>92</v>
      </c>
      <c r="C35">
        <f t="shared" ref="C35:C63" si="1">A35</f>
        <v>42</v>
      </c>
      <c r="D35" s="158" t="s">
        <v>92</v>
      </c>
      <c r="E35" s="4">
        <v>1</v>
      </c>
      <c r="F35" s="3">
        <v>234427</v>
      </c>
      <c r="G35" s="163" t="s">
        <v>290</v>
      </c>
      <c r="H35" s="148"/>
    </row>
    <row r="36" spans="1:8" x14ac:dyDescent="0.15">
      <c r="A36" s="160">
        <v>43</v>
      </c>
      <c r="B36" s="158" t="s">
        <v>93</v>
      </c>
      <c r="C36">
        <f t="shared" si="1"/>
        <v>43</v>
      </c>
      <c r="D36" s="158" t="s">
        <v>93</v>
      </c>
      <c r="E36" s="4">
        <v>1</v>
      </c>
      <c r="F36" s="3">
        <v>234451</v>
      </c>
      <c r="G36" s="163" t="s">
        <v>291</v>
      </c>
      <c r="H36" s="148"/>
    </row>
    <row r="37" spans="1:8" x14ac:dyDescent="0.15">
      <c r="A37" s="160">
        <v>44</v>
      </c>
      <c r="B37" s="158" t="s">
        <v>94</v>
      </c>
      <c r="C37">
        <f t="shared" si="1"/>
        <v>44</v>
      </c>
      <c r="D37" s="158" t="s">
        <v>94</v>
      </c>
      <c r="E37" s="4">
        <v>1</v>
      </c>
      <c r="F37" s="3">
        <v>234460</v>
      </c>
      <c r="G37" s="163" t="s">
        <v>292</v>
      </c>
      <c r="H37" s="148"/>
    </row>
    <row r="38" spans="1:8" x14ac:dyDescent="0.15">
      <c r="A38" s="160">
        <v>45</v>
      </c>
      <c r="B38" s="158" t="s">
        <v>95</v>
      </c>
      <c r="C38">
        <f t="shared" si="1"/>
        <v>45</v>
      </c>
      <c r="D38" s="158" t="s">
        <v>95</v>
      </c>
      <c r="E38" s="4">
        <v>1</v>
      </c>
      <c r="F38" s="3">
        <v>234478</v>
      </c>
      <c r="G38" s="163" t="s">
        <v>293</v>
      </c>
      <c r="H38" s="148"/>
    </row>
    <row r="39" spans="1:8" x14ac:dyDescent="0.15">
      <c r="A39" s="160">
        <v>46</v>
      </c>
      <c r="B39" s="158" t="s">
        <v>100</v>
      </c>
      <c r="C39">
        <f t="shared" si="1"/>
        <v>46</v>
      </c>
      <c r="D39" s="158" t="s">
        <v>100</v>
      </c>
      <c r="E39" s="4">
        <v>1</v>
      </c>
      <c r="F39" s="3">
        <v>234479</v>
      </c>
      <c r="G39" s="163" t="s">
        <v>294</v>
      </c>
      <c r="H39" s="148"/>
    </row>
    <row r="40" spans="1:8" x14ac:dyDescent="0.15">
      <c r="A40" s="160">
        <v>47</v>
      </c>
      <c r="B40" s="158" t="s">
        <v>48</v>
      </c>
      <c r="C40">
        <f t="shared" si="1"/>
        <v>47</v>
      </c>
      <c r="D40" s="158" t="s">
        <v>48</v>
      </c>
      <c r="E40" s="4">
        <v>2</v>
      </c>
      <c r="F40" s="3">
        <v>232025</v>
      </c>
      <c r="G40" s="163" t="s">
        <v>295</v>
      </c>
      <c r="H40" s="148"/>
    </row>
    <row r="41" spans="1:8" x14ac:dyDescent="0.15">
      <c r="A41" s="160">
        <v>48</v>
      </c>
      <c r="B41" s="158" t="s">
        <v>55</v>
      </c>
      <c r="C41">
        <f t="shared" si="1"/>
        <v>48</v>
      </c>
      <c r="D41" s="158" t="s">
        <v>55</v>
      </c>
      <c r="E41" s="4">
        <v>2</v>
      </c>
      <c r="F41" s="3">
        <v>232092</v>
      </c>
      <c r="G41" s="163" t="s">
        <v>296</v>
      </c>
      <c r="H41" s="148"/>
    </row>
    <row r="42" spans="1:8" x14ac:dyDescent="0.15">
      <c r="A42" s="160">
        <v>49</v>
      </c>
      <c r="B42" s="158" t="s">
        <v>56</v>
      </c>
      <c r="C42">
        <f t="shared" si="1"/>
        <v>49</v>
      </c>
      <c r="D42" s="158" t="s">
        <v>56</v>
      </c>
      <c r="E42" s="4">
        <v>2</v>
      </c>
      <c r="F42" s="3">
        <v>232106</v>
      </c>
      <c r="G42" s="163" t="s">
        <v>297</v>
      </c>
      <c r="H42" s="145"/>
    </row>
    <row r="43" spans="1:8" x14ac:dyDescent="0.15">
      <c r="A43" s="160">
        <v>50</v>
      </c>
      <c r="B43" s="158" t="s">
        <v>57</v>
      </c>
      <c r="C43">
        <f t="shared" si="1"/>
        <v>50</v>
      </c>
      <c r="D43" s="158" t="s">
        <v>57</v>
      </c>
      <c r="E43" s="4">
        <v>2</v>
      </c>
      <c r="F43" s="3">
        <v>232114</v>
      </c>
      <c r="G43" s="163" t="s">
        <v>298</v>
      </c>
      <c r="H43" s="145"/>
    </row>
    <row r="44" spans="1:8" x14ac:dyDescent="0.15">
      <c r="A44" s="160">
        <v>51</v>
      </c>
      <c r="B44" s="158" t="s">
        <v>58</v>
      </c>
      <c r="C44">
        <f t="shared" si="1"/>
        <v>51</v>
      </c>
      <c r="D44" s="158" t="s">
        <v>58</v>
      </c>
      <c r="E44" s="4">
        <v>2</v>
      </c>
      <c r="F44" s="3">
        <v>232122</v>
      </c>
      <c r="G44" s="163" t="s">
        <v>299</v>
      </c>
    </row>
    <row r="45" spans="1:8" x14ac:dyDescent="0.15">
      <c r="A45" s="160">
        <v>52</v>
      </c>
      <c r="B45" s="158" t="s">
        <v>59</v>
      </c>
      <c r="C45">
        <f t="shared" si="1"/>
        <v>52</v>
      </c>
      <c r="D45" s="158" t="s">
        <v>59</v>
      </c>
      <c r="E45" s="4">
        <v>2</v>
      </c>
      <c r="F45" s="3">
        <v>232131</v>
      </c>
      <c r="G45" s="163" t="s">
        <v>300</v>
      </c>
    </row>
    <row r="46" spans="1:8" x14ac:dyDescent="0.15">
      <c r="A46" s="160">
        <v>53</v>
      </c>
      <c r="B46" s="158" t="s">
        <v>70</v>
      </c>
      <c r="C46">
        <f t="shared" si="1"/>
        <v>53</v>
      </c>
      <c r="D46" s="158" t="s">
        <v>70</v>
      </c>
      <c r="E46" s="4">
        <v>2</v>
      </c>
      <c r="F46" s="3">
        <v>232254</v>
      </c>
      <c r="G46" s="163" t="s">
        <v>301</v>
      </c>
    </row>
    <row r="47" spans="1:8" x14ac:dyDescent="0.15">
      <c r="A47" s="160">
        <v>54</v>
      </c>
      <c r="B47" s="158" t="s">
        <v>72</v>
      </c>
      <c r="C47">
        <f t="shared" si="1"/>
        <v>54</v>
      </c>
      <c r="D47" s="158" t="s">
        <v>72</v>
      </c>
      <c r="E47" s="4">
        <v>2</v>
      </c>
      <c r="F47" s="3">
        <v>232271</v>
      </c>
      <c r="G47" s="163" t="s">
        <v>581</v>
      </c>
    </row>
    <row r="48" spans="1:8" x14ac:dyDescent="0.15">
      <c r="A48" s="160">
        <v>55</v>
      </c>
      <c r="B48" s="158" t="s">
        <v>81</v>
      </c>
      <c r="C48">
        <f t="shared" si="1"/>
        <v>55</v>
      </c>
      <c r="D48" s="158" t="s">
        <v>81</v>
      </c>
      <c r="E48" s="4">
        <v>2</v>
      </c>
      <c r="F48" s="3">
        <v>232360</v>
      </c>
      <c r="G48" s="485" t="s">
        <v>582</v>
      </c>
    </row>
    <row r="49" spans="1:6" x14ac:dyDescent="0.15">
      <c r="A49" s="160">
        <v>56</v>
      </c>
      <c r="B49" s="158" t="s">
        <v>96</v>
      </c>
      <c r="C49">
        <f t="shared" si="1"/>
        <v>56</v>
      </c>
      <c r="D49" s="158" t="s">
        <v>96</v>
      </c>
      <c r="E49" s="4">
        <v>2</v>
      </c>
      <c r="F49" s="3">
        <v>235016</v>
      </c>
    </row>
    <row r="50" spans="1:6" x14ac:dyDescent="0.15">
      <c r="A50" s="160">
        <v>57</v>
      </c>
      <c r="B50" s="158" t="s">
        <v>47</v>
      </c>
      <c r="C50">
        <f t="shared" si="1"/>
        <v>57</v>
      </c>
      <c r="D50" s="158" t="s">
        <v>47</v>
      </c>
      <c r="E50" s="4">
        <v>3</v>
      </c>
      <c r="F50" s="3">
        <v>232017</v>
      </c>
    </row>
    <row r="51" spans="1:6" x14ac:dyDescent="0.15">
      <c r="A51" s="160">
        <v>58</v>
      </c>
      <c r="B51" s="158" t="s">
        <v>53</v>
      </c>
      <c r="C51">
        <f t="shared" si="1"/>
        <v>58</v>
      </c>
      <c r="D51" s="158" t="s">
        <v>53</v>
      </c>
      <c r="E51" s="4">
        <v>3</v>
      </c>
      <c r="F51" s="3">
        <v>232076</v>
      </c>
    </row>
    <row r="52" spans="1:6" x14ac:dyDescent="0.15">
      <c r="A52" s="160">
        <v>59</v>
      </c>
      <c r="B52" s="158" t="s">
        <v>60</v>
      </c>
      <c r="C52">
        <f t="shared" si="1"/>
        <v>59</v>
      </c>
      <c r="D52" s="158" t="s">
        <v>60</v>
      </c>
      <c r="E52" s="4">
        <v>3</v>
      </c>
      <c r="F52" s="3">
        <v>232149</v>
      </c>
    </row>
    <row r="53" spans="1:6" x14ac:dyDescent="0.15">
      <c r="A53" s="160">
        <v>60</v>
      </c>
      <c r="B53" s="158" t="s">
        <v>66</v>
      </c>
      <c r="C53">
        <f t="shared" si="1"/>
        <v>60</v>
      </c>
      <c r="D53" s="158" t="s">
        <v>66</v>
      </c>
      <c r="E53" s="4">
        <v>3</v>
      </c>
      <c r="F53" s="3">
        <v>232211</v>
      </c>
    </row>
    <row r="54" spans="1:6" x14ac:dyDescent="0.15">
      <c r="A54" s="160">
        <v>61</v>
      </c>
      <c r="B54" s="158" t="s">
        <v>76</v>
      </c>
      <c r="C54">
        <f t="shared" si="1"/>
        <v>61</v>
      </c>
      <c r="D54" s="158" t="s">
        <v>76</v>
      </c>
      <c r="E54" s="4">
        <v>3</v>
      </c>
      <c r="F54" s="3">
        <v>232319</v>
      </c>
    </row>
    <row r="55" spans="1:6" x14ac:dyDescent="0.15">
      <c r="A55" s="160">
        <v>62</v>
      </c>
      <c r="B55" s="158" t="s">
        <v>97</v>
      </c>
      <c r="C55">
        <f t="shared" si="1"/>
        <v>62</v>
      </c>
      <c r="D55" s="158" t="s">
        <v>97</v>
      </c>
      <c r="E55" s="4">
        <v>3</v>
      </c>
      <c r="F55" s="3">
        <v>235610</v>
      </c>
    </row>
    <row r="56" spans="1:6" x14ac:dyDescent="0.15">
      <c r="A56" s="160">
        <v>63</v>
      </c>
      <c r="B56" s="158" t="s">
        <v>98</v>
      </c>
      <c r="C56">
        <f t="shared" si="1"/>
        <v>63</v>
      </c>
      <c r="D56" s="158" t="s">
        <v>98</v>
      </c>
      <c r="E56" s="4">
        <v>3</v>
      </c>
      <c r="F56" s="3">
        <v>235628</v>
      </c>
    </row>
    <row r="57" spans="1:6" x14ac:dyDescent="0.15">
      <c r="A57" s="160">
        <v>64</v>
      </c>
      <c r="B57" s="158" t="s">
        <v>99</v>
      </c>
      <c r="C57">
        <f t="shared" si="1"/>
        <v>64</v>
      </c>
      <c r="D57" s="158" t="s">
        <v>99</v>
      </c>
      <c r="E57" s="4">
        <v>3</v>
      </c>
      <c r="F57" s="3">
        <v>235636</v>
      </c>
    </row>
    <row r="58" spans="1:6" x14ac:dyDescent="0.15">
      <c r="A58" s="160">
        <v>65</v>
      </c>
      <c r="B58" s="158" t="s">
        <v>101</v>
      </c>
      <c r="C58">
        <f t="shared" si="1"/>
        <v>65</v>
      </c>
      <c r="D58" s="158" t="s">
        <v>101</v>
      </c>
      <c r="E58" s="4">
        <v>3</v>
      </c>
      <c r="F58" s="3">
        <v>235637</v>
      </c>
    </row>
    <row r="59" spans="1:6" x14ac:dyDescent="0.15">
      <c r="A59" s="160">
        <v>101</v>
      </c>
      <c r="B59" s="159" t="s">
        <v>0</v>
      </c>
      <c r="C59">
        <f t="shared" si="1"/>
        <v>101</v>
      </c>
      <c r="D59" s="159" t="s">
        <v>0</v>
      </c>
      <c r="E59" s="1">
        <v>11</v>
      </c>
      <c r="F59" s="1">
        <v>240001</v>
      </c>
    </row>
    <row r="60" spans="1:6" x14ac:dyDescent="0.15">
      <c r="A60" s="160">
        <v>102</v>
      </c>
      <c r="B60" s="159" t="s">
        <v>1</v>
      </c>
      <c r="C60">
        <f t="shared" si="1"/>
        <v>102</v>
      </c>
      <c r="D60" s="159" t="s">
        <v>1</v>
      </c>
      <c r="E60" s="1">
        <v>11</v>
      </c>
      <c r="F60" s="1">
        <v>240002</v>
      </c>
    </row>
    <row r="61" spans="1:6" x14ac:dyDescent="0.15">
      <c r="A61" s="160">
        <v>103</v>
      </c>
      <c r="B61" s="159" t="s">
        <v>2</v>
      </c>
      <c r="C61">
        <f t="shared" si="1"/>
        <v>103</v>
      </c>
      <c r="D61" s="159" t="s">
        <v>2</v>
      </c>
      <c r="E61" s="1">
        <v>11</v>
      </c>
      <c r="F61" s="1">
        <v>240003</v>
      </c>
    </row>
    <row r="62" spans="1:6" x14ac:dyDescent="0.15">
      <c r="A62" s="160">
        <v>104</v>
      </c>
      <c r="B62" s="159" t="s">
        <v>3</v>
      </c>
      <c r="C62">
        <f t="shared" si="1"/>
        <v>104</v>
      </c>
      <c r="D62" s="159" t="s">
        <v>3</v>
      </c>
      <c r="E62" s="1">
        <v>11</v>
      </c>
      <c r="F62" s="1">
        <v>240004</v>
      </c>
    </row>
    <row r="63" spans="1:6" x14ac:dyDescent="0.15">
      <c r="A63" s="160">
        <v>105</v>
      </c>
      <c r="B63" s="159" t="s">
        <v>4</v>
      </c>
      <c r="C63">
        <f t="shared" si="1"/>
        <v>105</v>
      </c>
      <c r="D63" s="159" t="s">
        <v>4</v>
      </c>
      <c r="E63" s="1">
        <v>11</v>
      </c>
      <c r="F63" s="1">
        <v>240005</v>
      </c>
    </row>
    <row r="64" spans="1:6" x14ac:dyDescent="0.15">
      <c r="A64" s="160">
        <v>106</v>
      </c>
      <c r="B64" s="159" t="s">
        <v>5</v>
      </c>
      <c r="C64">
        <f t="shared" ref="C64:C101" si="2">A64</f>
        <v>106</v>
      </c>
      <c r="D64" s="159" t="s">
        <v>5</v>
      </c>
      <c r="E64" s="1">
        <v>11</v>
      </c>
      <c r="F64" s="1">
        <v>240006</v>
      </c>
    </row>
    <row r="65" spans="1:6" x14ac:dyDescent="0.15">
      <c r="A65" s="160">
        <v>107</v>
      </c>
      <c r="B65" s="159" t="s">
        <v>6</v>
      </c>
      <c r="C65">
        <f t="shared" si="2"/>
        <v>107</v>
      </c>
      <c r="D65" s="159" t="s">
        <v>6</v>
      </c>
      <c r="E65" s="1">
        <v>11</v>
      </c>
      <c r="F65" s="1">
        <v>240007</v>
      </c>
    </row>
    <row r="66" spans="1:6" x14ac:dyDescent="0.15">
      <c r="A66" s="160">
        <v>108</v>
      </c>
      <c r="B66" s="159" t="s">
        <v>7</v>
      </c>
      <c r="C66">
        <f t="shared" si="2"/>
        <v>108</v>
      </c>
      <c r="D66" s="159" t="s">
        <v>7</v>
      </c>
      <c r="E66" s="1">
        <v>11</v>
      </c>
      <c r="F66" s="1">
        <v>240008</v>
      </c>
    </row>
    <row r="67" spans="1:6" x14ac:dyDescent="0.15">
      <c r="A67" s="160">
        <v>109</v>
      </c>
      <c r="B67" s="159" t="s">
        <v>8</v>
      </c>
      <c r="C67">
        <f t="shared" si="2"/>
        <v>109</v>
      </c>
      <c r="D67" s="159" t="s">
        <v>8</v>
      </c>
      <c r="E67" s="1">
        <v>11</v>
      </c>
      <c r="F67" s="1">
        <v>240009</v>
      </c>
    </row>
    <row r="68" spans="1:6" x14ac:dyDescent="0.15">
      <c r="A68" s="160">
        <v>110</v>
      </c>
      <c r="B68" s="159" t="s">
        <v>9</v>
      </c>
      <c r="C68">
        <f t="shared" si="2"/>
        <v>110</v>
      </c>
      <c r="D68" s="159" t="s">
        <v>9</v>
      </c>
      <c r="E68" s="1">
        <v>11</v>
      </c>
      <c r="F68" s="1">
        <v>240010</v>
      </c>
    </row>
    <row r="69" spans="1:6" x14ac:dyDescent="0.15">
      <c r="A69" s="160">
        <v>111</v>
      </c>
      <c r="B69" s="159" t="s">
        <v>10</v>
      </c>
      <c r="C69">
        <f t="shared" si="2"/>
        <v>111</v>
      </c>
      <c r="D69" s="159" t="s">
        <v>10</v>
      </c>
      <c r="E69" s="1">
        <v>11</v>
      </c>
      <c r="F69" s="1">
        <v>240011</v>
      </c>
    </row>
    <row r="70" spans="1:6" x14ac:dyDescent="0.15">
      <c r="A70" s="160">
        <v>112</v>
      </c>
      <c r="B70" s="159" t="s">
        <v>11</v>
      </c>
      <c r="C70">
        <f t="shared" si="2"/>
        <v>112</v>
      </c>
      <c r="D70" s="159" t="s">
        <v>11</v>
      </c>
      <c r="E70" s="1">
        <v>11</v>
      </c>
      <c r="F70" s="1">
        <v>240012</v>
      </c>
    </row>
    <row r="71" spans="1:6" x14ac:dyDescent="0.15">
      <c r="A71" s="160">
        <v>113</v>
      </c>
      <c r="B71" s="159" t="s">
        <v>12</v>
      </c>
      <c r="C71">
        <f t="shared" si="2"/>
        <v>113</v>
      </c>
      <c r="D71" s="159" t="s">
        <v>12</v>
      </c>
      <c r="E71" s="1">
        <v>11</v>
      </c>
      <c r="F71" s="1">
        <v>240013</v>
      </c>
    </row>
    <row r="72" spans="1:6" x14ac:dyDescent="0.15">
      <c r="A72" s="160">
        <v>114</v>
      </c>
      <c r="B72" s="159" t="s">
        <v>13</v>
      </c>
      <c r="C72">
        <f t="shared" si="2"/>
        <v>114</v>
      </c>
      <c r="D72" s="159" t="s">
        <v>13</v>
      </c>
      <c r="E72" s="1">
        <v>11</v>
      </c>
      <c r="F72" s="1">
        <v>240014</v>
      </c>
    </row>
    <row r="73" spans="1:6" x14ac:dyDescent="0.15">
      <c r="A73" s="160">
        <v>115</v>
      </c>
      <c r="B73" s="159" t="s">
        <v>14</v>
      </c>
      <c r="C73">
        <f t="shared" si="2"/>
        <v>115</v>
      </c>
      <c r="D73" s="159" t="s">
        <v>14</v>
      </c>
      <c r="E73" s="1">
        <v>11</v>
      </c>
      <c r="F73" s="1">
        <v>240015</v>
      </c>
    </row>
    <row r="74" spans="1:6" x14ac:dyDescent="0.15">
      <c r="A74" s="160">
        <v>116</v>
      </c>
      <c r="B74" s="159" t="s">
        <v>15</v>
      </c>
      <c r="C74">
        <f t="shared" si="2"/>
        <v>116</v>
      </c>
      <c r="D74" s="159" t="s">
        <v>15</v>
      </c>
      <c r="E74" s="1">
        <v>11</v>
      </c>
      <c r="F74" s="1">
        <v>240016</v>
      </c>
    </row>
    <row r="75" spans="1:6" x14ac:dyDescent="0.15">
      <c r="A75" s="160">
        <v>117</v>
      </c>
      <c r="B75" s="159" t="s">
        <v>16</v>
      </c>
      <c r="C75">
        <f t="shared" si="2"/>
        <v>117</v>
      </c>
      <c r="D75" s="159" t="s">
        <v>16</v>
      </c>
      <c r="E75" s="1">
        <v>11</v>
      </c>
      <c r="F75" s="1">
        <v>240017</v>
      </c>
    </row>
    <row r="76" spans="1:6" x14ac:dyDescent="0.15">
      <c r="A76" s="160">
        <v>118</v>
      </c>
      <c r="B76" s="159" t="s">
        <v>17</v>
      </c>
      <c r="C76">
        <f t="shared" si="2"/>
        <v>118</v>
      </c>
      <c r="D76" s="159" t="s">
        <v>17</v>
      </c>
      <c r="E76" s="1">
        <v>11</v>
      </c>
      <c r="F76" s="1">
        <v>240018</v>
      </c>
    </row>
    <row r="77" spans="1:6" x14ac:dyDescent="0.15">
      <c r="A77" s="160">
        <v>119</v>
      </c>
      <c r="B77" s="159" t="s">
        <v>18</v>
      </c>
      <c r="C77">
        <f t="shared" si="2"/>
        <v>119</v>
      </c>
      <c r="D77" s="159" t="s">
        <v>18</v>
      </c>
      <c r="E77" s="1">
        <v>11</v>
      </c>
      <c r="F77" s="1">
        <v>240019</v>
      </c>
    </row>
    <row r="78" spans="1:6" x14ac:dyDescent="0.15">
      <c r="A78" s="160">
        <v>120</v>
      </c>
      <c r="B78" s="159" t="s">
        <v>19</v>
      </c>
      <c r="C78">
        <f t="shared" si="2"/>
        <v>120</v>
      </c>
      <c r="D78" s="159" t="s">
        <v>19</v>
      </c>
      <c r="E78" s="1">
        <v>11</v>
      </c>
      <c r="F78" s="1">
        <v>240020</v>
      </c>
    </row>
    <row r="79" spans="1:6" x14ac:dyDescent="0.15">
      <c r="A79" s="160">
        <v>121</v>
      </c>
      <c r="B79" s="159" t="s">
        <v>20</v>
      </c>
      <c r="C79">
        <f t="shared" si="2"/>
        <v>121</v>
      </c>
      <c r="D79" s="159" t="s">
        <v>20</v>
      </c>
      <c r="E79" s="1">
        <v>11</v>
      </c>
      <c r="F79" s="1">
        <v>240021</v>
      </c>
    </row>
    <row r="80" spans="1:6" x14ac:dyDescent="0.15">
      <c r="A80" s="160">
        <v>122</v>
      </c>
      <c r="B80" s="159" t="s">
        <v>21</v>
      </c>
      <c r="C80">
        <f t="shared" si="2"/>
        <v>122</v>
      </c>
      <c r="D80" s="159" t="s">
        <v>21</v>
      </c>
      <c r="E80" s="1">
        <v>11</v>
      </c>
      <c r="F80" s="1">
        <v>240022</v>
      </c>
    </row>
    <row r="81" spans="1:6" x14ac:dyDescent="0.15">
      <c r="A81" s="160">
        <v>124</v>
      </c>
      <c r="B81" s="159" t="s">
        <v>22</v>
      </c>
      <c r="C81">
        <f t="shared" si="2"/>
        <v>124</v>
      </c>
      <c r="D81" s="159" t="s">
        <v>22</v>
      </c>
      <c r="E81" s="1">
        <v>11</v>
      </c>
      <c r="F81" s="1">
        <v>240024</v>
      </c>
    </row>
    <row r="82" spans="1:6" x14ac:dyDescent="0.15">
      <c r="A82" s="160">
        <v>125</v>
      </c>
      <c r="B82" s="159" t="s">
        <v>23</v>
      </c>
      <c r="C82">
        <f t="shared" si="2"/>
        <v>125</v>
      </c>
      <c r="D82" s="159" t="s">
        <v>23</v>
      </c>
      <c r="E82" s="1">
        <v>11</v>
      </c>
      <c r="F82" s="1">
        <v>240025</v>
      </c>
    </row>
    <row r="83" spans="1:6" x14ac:dyDescent="0.15">
      <c r="A83" s="160">
        <v>126</v>
      </c>
      <c r="B83" s="159" t="s">
        <v>24</v>
      </c>
      <c r="C83">
        <f t="shared" si="2"/>
        <v>126</v>
      </c>
      <c r="D83" s="159" t="s">
        <v>24</v>
      </c>
      <c r="E83" s="1">
        <v>11</v>
      </c>
      <c r="F83" s="1">
        <v>240026</v>
      </c>
    </row>
    <row r="84" spans="1:6" x14ac:dyDescent="0.15">
      <c r="A84" s="160">
        <v>127</v>
      </c>
      <c r="B84" s="159" t="s">
        <v>25</v>
      </c>
      <c r="C84">
        <f t="shared" si="2"/>
        <v>127</v>
      </c>
      <c r="D84" s="159" t="s">
        <v>25</v>
      </c>
      <c r="E84" s="1">
        <v>11</v>
      </c>
      <c r="F84" s="1">
        <v>240027</v>
      </c>
    </row>
    <row r="85" spans="1:6" x14ac:dyDescent="0.15">
      <c r="A85" s="160">
        <v>128</v>
      </c>
      <c r="B85" s="159" t="s">
        <v>26</v>
      </c>
      <c r="C85">
        <f t="shared" si="2"/>
        <v>128</v>
      </c>
      <c r="D85" s="159" t="s">
        <v>26</v>
      </c>
      <c r="E85" s="1">
        <v>11</v>
      </c>
      <c r="F85" s="1">
        <v>240028</v>
      </c>
    </row>
    <row r="86" spans="1:6" x14ac:dyDescent="0.15">
      <c r="A86" s="160">
        <v>129</v>
      </c>
      <c r="B86" s="159" t="s">
        <v>27</v>
      </c>
      <c r="C86">
        <f t="shared" si="2"/>
        <v>129</v>
      </c>
      <c r="D86" s="159" t="s">
        <v>27</v>
      </c>
      <c r="E86" s="1">
        <v>11</v>
      </c>
      <c r="F86" s="1">
        <v>240029</v>
      </c>
    </row>
    <row r="87" spans="1:6" x14ac:dyDescent="0.15">
      <c r="A87" s="160">
        <v>130</v>
      </c>
      <c r="B87" s="159" t="s">
        <v>28</v>
      </c>
      <c r="C87">
        <f t="shared" si="2"/>
        <v>130</v>
      </c>
      <c r="D87" s="159" t="s">
        <v>28</v>
      </c>
      <c r="E87" s="1">
        <v>11</v>
      </c>
      <c r="F87" s="1">
        <v>240030</v>
      </c>
    </row>
    <row r="88" spans="1:6" x14ac:dyDescent="0.15">
      <c r="A88" s="160">
        <v>131</v>
      </c>
      <c r="B88" s="159" t="s">
        <v>29</v>
      </c>
      <c r="C88">
        <f t="shared" si="2"/>
        <v>131</v>
      </c>
      <c r="D88" s="159" t="s">
        <v>29</v>
      </c>
      <c r="E88" s="1">
        <v>11</v>
      </c>
      <c r="F88" s="1">
        <v>240031</v>
      </c>
    </row>
    <row r="89" spans="1:6" x14ac:dyDescent="0.15">
      <c r="A89" s="160">
        <v>132</v>
      </c>
      <c r="B89" s="159" t="s">
        <v>30</v>
      </c>
      <c r="C89">
        <f t="shared" si="2"/>
        <v>132</v>
      </c>
      <c r="D89" s="159" t="s">
        <v>30</v>
      </c>
      <c r="E89" s="1">
        <v>11</v>
      </c>
      <c r="F89" s="1">
        <v>240032</v>
      </c>
    </row>
    <row r="90" spans="1:6" x14ac:dyDescent="0.15">
      <c r="A90" s="160">
        <v>133</v>
      </c>
      <c r="B90" s="159" t="s">
        <v>31</v>
      </c>
      <c r="C90">
        <f t="shared" si="2"/>
        <v>133</v>
      </c>
      <c r="D90" s="159" t="s">
        <v>31</v>
      </c>
      <c r="E90" s="1">
        <v>11</v>
      </c>
      <c r="F90" s="1">
        <v>240033</v>
      </c>
    </row>
    <row r="91" spans="1:6" x14ac:dyDescent="0.15">
      <c r="A91" s="160">
        <v>134</v>
      </c>
      <c r="B91" s="159" t="s">
        <v>32</v>
      </c>
      <c r="C91">
        <f t="shared" si="2"/>
        <v>134</v>
      </c>
      <c r="D91" s="159" t="s">
        <v>32</v>
      </c>
      <c r="E91" s="1">
        <v>11</v>
      </c>
      <c r="F91" s="1">
        <v>240034</v>
      </c>
    </row>
    <row r="92" spans="1:6" x14ac:dyDescent="0.15">
      <c r="A92" s="160">
        <v>135</v>
      </c>
      <c r="B92" s="159" t="s">
        <v>33</v>
      </c>
      <c r="C92">
        <f t="shared" si="2"/>
        <v>135</v>
      </c>
      <c r="D92" s="159" t="s">
        <v>33</v>
      </c>
      <c r="E92" s="1">
        <v>11</v>
      </c>
      <c r="F92" s="1">
        <v>240035</v>
      </c>
    </row>
    <row r="93" spans="1:6" x14ac:dyDescent="0.15">
      <c r="A93" s="160">
        <v>136</v>
      </c>
      <c r="B93" s="159" t="s">
        <v>34</v>
      </c>
      <c r="C93">
        <f t="shared" si="2"/>
        <v>136</v>
      </c>
      <c r="D93" s="159" t="s">
        <v>34</v>
      </c>
      <c r="E93" s="1">
        <v>11</v>
      </c>
      <c r="F93" s="1">
        <v>240036</v>
      </c>
    </row>
    <row r="94" spans="1:6" x14ac:dyDescent="0.15">
      <c r="A94" s="160">
        <v>137</v>
      </c>
      <c r="B94" s="159" t="s">
        <v>35</v>
      </c>
      <c r="C94">
        <f t="shared" si="2"/>
        <v>137</v>
      </c>
      <c r="D94" s="159" t="s">
        <v>35</v>
      </c>
      <c r="E94" s="1">
        <v>11</v>
      </c>
      <c r="F94" s="1">
        <v>240037</v>
      </c>
    </row>
    <row r="95" spans="1:6" x14ac:dyDescent="0.15">
      <c r="A95" s="160">
        <v>138</v>
      </c>
      <c r="B95" s="159" t="s">
        <v>36</v>
      </c>
      <c r="C95">
        <f t="shared" si="2"/>
        <v>138</v>
      </c>
      <c r="D95" s="159" t="s">
        <v>36</v>
      </c>
      <c r="E95" s="1">
        <v>11</v>
      </c>
      <c r="F95" s="1">
        <v>240038</v>
      </c>
    </row>
    <row r="96" spans="1:6" x14ac:dyDescent="0.15">
      <c r="A96" s="160">
        <v>139</v>
      </c>
      <c r="B96" s="159" t="s">
        <v>37</v>
      </c>
      <c r="C96">
        <f t="shared" si="2"/>
        <v>139</v>
      </c>
      <c r="D96" s="159" t="s">
        <v>37</v>
      </c>
      <c r="E96" s="1">
        <v>11</v>
      </c>
      <c r="F96" s="1">
        <v>240039</v>
      </c>
    </row>
    <row r="97" spans="1:8" x14ac:dyDescent="0.15">
      <c r="A97" s="160">
        <v>140</v>
      </c>
      <c r="B97" s="159" t="s">
        <v>38</v>
      </c>
      <c r="C97">
        <f t="shared" si="2"/>
        <v>140</v>
      </c>
      <c r="D97" s="159" t="s">
        <v>38</v>
      </c>
      <c r="E97" s="1">
        <v>11</v>
      </c>
      <c r="F97" s="1">
        <v>240040</v>
      </c>
    </row>
    <row r="98" spans="1:8" x14ac:dyDescent="0.15">
      <c r="A98" s="160">
        <v>141</v>
      </c>
      <c r="B98" s="159" t="s">
        <v>39</v>
      </c>
      <c r="C98">
        <f t="shared" si="2"/>
        <v>141</v>
      </c>
      <c r="D98" s="159" t="s">
        <v>39</v>
      </c>
      <c r="E98" s="1">
        <v>11</v>
      </c>
      <c r="F98" s="1">
        <v>240041</v>
      </c>
    </row>
    <row r="99" spans="1:8" x14ac:dyDescent="0.15">
      <c r="A99" s="160">
        <v>142</v>
      </c>
      <c r="B99" s="159" t="s">
        <v>40</v>
      </c>
      <c r="C99">
        <f t="shared" si="2"/>
        <v>142</v>
      </c>
      <c r="D99" s="159" t="s">
        <v>40</v>
      </c>
      <c r="E99" s="1">
        <v>11</v>
      </c>
      <c r="F99" s="1">
        <v>240042</v>
      </c>
    </row>
    <row r="100" spans="1:8" x14ac:dyDescent="0.15">
      <c r="A100" s="160">
        <v>143</v>
      </c>
      <c r="B100" s="159" t="s">
        <v>41</v>
      </c>
      <c r="C100">
        <f t="shared" si="2"/>
        <v>143</v>
      </c>
      <c r="D100" s="159" t="s">
        <v>41</v>
      </c>
      <c r="E100" s="1">
        <v>11</v>
      </c>
      <c r="F100" s="1">
        <v>240043</v>
      </c>
    </row>
    <row r="101" spans="1:8" x14ac:dyDescent="0.15">
      <c r="A101" s="160">
        <v>144</v>
      </c>
      <c r="B101" s="160" t="s">
        <v>42</v>
      </c>
      <c r="C101">
        <f t="shared" si="2"/>
        <v>144</v>
      </c>
      <c r="D101" s="160" t="s">
        <v>42</v>
      </c>
      <c r="E101" s="1">
        <v>11</v>
      </c>
      <c r="F101" s="1">
        <v>240044</v>
      </c>
    </row>
    <row r="102" spans="1:8" x14ac:dyDescent="0.15">
      <c r="A102" s="160">
        <v>145</v>
      </c>
      <c r="B102" s="160" t="s">
        <v>43</v>
      </c>
      <c r="C102">
        <f t="shared" ref="C102:C104" si="3">A102</f>
        <v>145</v>
      </c>
      <c r="D102" s="160" t="s">
        <v>43</v>
      </c>
      <c r="E102" s="1">
        <v>11</v>
      </c>
      <c r="F102" s="1">
        <v>240045</v>
      </c>
    </row>
    <row r="103" spans="1:8" x14ac:dyDescent="0.15">
      <c r="A103" s="160">
        <v>146</v>
      </c>
      <c r="B103" s="160" t="s">
        <v>44</v>
      </c>
      <c r="C103">
        <f t="shared" si="3"/>
        <v>146</v>
      </c>
      <c r="D103" s="160" t="s">
        <v>44</v>
      </c>
      <c r="E103" s="1">
        <v>11</v>
      </c>
      <c r="F103" s="1">
        <v>240046</v>
      </c>
    </row>
    <row r="104" spans="1:8" x14ac:dyDescent="0.15">
      <c r="A104" s="160">
        <v>147</v>
      </c>
      <c r="B104" s="160" t="s">
        <v>45</v>
      </c>
      <c r="C104">
        <f t="shared" si="3"/>
        <v>147</v>
      </c>
      <c r="D104" s="160" t="s">
        <v>45</v>
      </c>
      <c r="E104" s="1">
        <v>11</v>
      </c>
      <c r="F104" s="1">
        <v>240047</v>
      </c>
    </row>
    <row r="105" spans="1:8" x14ac:dyDescent="0.15">
      <c r="B105" s="232"/>
    </row>
    <row r="106" spans="1:8" x14ac:dyDescent="0.15">
      <c r="B106" s="232"/>
    </row>
    <row r="107" spans="1:8" x14ac:dyDescent="0.15">
      <c r="B107" s="232"/>
    </row>
    <row r="108" spans="1:8" x14ac:dyDescent="0.15">
      <c r="B108" s="232"/>
      <c r="D108" s="161"/>
    </row>
    <row r="109" spans="1:8" s="1" customFormat="1" x14ac:dyDescent="0.15">
      <c r="A109" s="157"/>
      <c r="B109" s="232"/>
      <c r="C109"/>
      <c r="D109" s="161"/>
      <c r="H109" s="156"/>
    </row>
    <row r="110" spans="1:8" s="1" customFormat="1" x14ac:dyDescent="0.15">
      <c r="A110" s="157"/>
      <c r="B110" s="232"/>
      <c r="C110"/>
      <c r="D110" s="161"/>
      <c r="H110" s="156"/>
    </row>
    <row r="111" spans="1:8" s="1" customFormat="1" x14ac:dyDescent="0.15">
      <c r="A111" s="157"/>
      <c r="B111" s="232"/>
      <c r="C111"/>
      <c r="D111" s="161"/>
      <c r="H111" s="156"/>
    </row>
    <row r="112" spans="1:8" s="1" customFormat="1" x14ac:dyDescent="0.15">
      <c r="A112" s="157"/>
      <c r="B112" s="232"/>
      <c r="C112"/>
      <c r="D112" s="161"/>
      <c r="H112" s="156"/>
    </row>
    <row r="113" spans="1:8" s="1" customFormat="1" x14ac:dyDescent="0.15">
      <c r="A113" s="157"/>
      <c r="B113" s="232"/>
      <c r="C113"/>
      <c r="D113" s="161"/>
      <c r="H113" s="156"/>
    </row>
    <row r="114" spans="1:8" s="1" customFormat="1" x14ac:dyDescent="0.15">
      <c r="A114" s="157"/>
      <c r="B114" s="232"/>
      <c r="C114"/>
      <c r="D114" s="161"/>
      <c r="H114" s="156"/>
    </row>
    <row r="115" spans="1:8" s="1" customFormat="1" x14ac:dyDescent="0.15">
      <c r="A115" s="157"/>
      <c r="B115" s="232"/>
      <c r="C115"/>
      <c r="D115" s="161"/>
      <c r="H115" s="156"/>
    </row>
    <row r="116" spans="1:8" s="1" customFormat="1" ht="15" customHeight="1" x14ac:dyDescent="0.15">
      <c r="A116" s="157"/>
      <c r="B116" s="232"/>
      <c r="C116"/>
      <c r="D116" s="161"/>
      <c r="H116" s="156"/>
    </row>
    <row r="117" spans="1:8" s="1" customFormat="1" ht="15" customHeight="1" x14ac:dyDescent="0.15">
      <c r="A117" s="157"/>
      <c r="B117" s="232"/>
      <c r="C117"/>
      <c r="D117" s="161"/>
      <c r="H117" s="156"/>
    </row>
    <row r="118" spans="1:8" s="1" customFormat="1" ht="15" customHeight="1" x14ac:dyDescent="0.15">
      <c r="A118" s="157"/>
      <c r="B118" s="232"/>
      <c r="C118"/>
      <c r="D118" s="161"/>
      <c r="H118" s="156"/>
    </row>
    <row r="119" spans="1:8" s="1" customFormat="1" ht="15" customHeight="1" x14ac:dyDescent="0.15">
      <c r="A119" s="157"/>
      <c r="B119" s="232"/>
      <c r="C119"/>
      <c r="D119" s="161"/>
      <c r="H119" s="156"/>
    </row>
    <row r="120" spans="1:8" s="1" customFormat="1" ht="15" customHeight="1" x14ac:dyDescent="0.15">
      <c r="A120" s="157"/>
      <c r="B120" s="232"/>
      <c r="C120"/>
      <c r="D120" s="161"/>
      <c r="H120" s="156"/>
    </row>
    <row r="121" spans="1:8" s="1" customFormat="1" x14ac:dyDescent="0.15">
      <c r="A121" s="157"/>
      <c r="B121" s="232"/>
      <c r="C121"/>
      <c r="D121" s="161"/>
      <c r="H121" s="156"/>
    </row>
    <row r="122" spans="1:8" s="1" customFormat="1" ht="15" customHeight="1" x14ac:dyDescent="0.15">
      <c r="A122" s="157"/>
      <c r="B122" s="232"/>
      <c r="C122"/>
      <c r="D122" s="161"/>
      <c r="H122" s="156"/>
    </row>
    <row r="123" spans="1:8" s="1" customFormat="1" x14ac:dyDescent="0.15">
      <c r="A123" s="157"/>
      <c r="B123" s="232"/>
      <c r="C123"/>
      <c r="D123" s="161"/>
      <c r="H123" s="156"/>
    </row>
    <row r="124" spans="1:8" s="1" customFormat="1" x14ac:dyDescent="0.15">
      <c r="A124" s="157"/>
      <c r="B124" s="232"/>
      <c r="C124"/>
      <c r="D124" s="161"/>
      <c r="H124" s="156"/>
    </row>
    <row r="125" spans="1:8" s="1" customFormat="1" ht="15" customHeight="1" x14ac:dyDescent="0.15">
      <c r="A125" s="157"/>
      <c r="B125" s="232"/>
      <c r="C125"/>
      <c r="D125" s="161"/>
      <c r="H125" s="156"/>
    </row>
    <row r="126" spans="1:8" s="1" customFormat="1" ht="15" customHeight="1" x14ac:dyDescent="0.15">
      <c r="A126" s="157"/>
      <c r="B126" s="232"/>
      <c r="C126"/>
      <c r="D126" s="162"/>
      <c r="H126" s="156"/>
    </row>
    <row r="127" spans="1:8" s="1" customFormat="1" x14ac:dyDescent="0.15">
      <c r="A127" s="157"/>
      <c r="B127" s="232"/>
      <c r="C127"/>
      <c r="D127" s="162"/>
      <c r="H127" s="156"/>
    </row>
    <row r="128" spans="1:8" s="1" customFormat="1" x14ac:dyDescent="0.15">
      <c r="A128" s="157"/>
      <c r="B128" s="232"/>
      <c r="C128"/>
      <c r="D128" s="162"/>
      <c r="H128" s="156"/>
    </row>
    <row r="129" spans="1:8" s="1" customFormat="1" x14ac:dyDescent="0.15">
      <c r="A129" s="157"/>
      <c r="B129" s="232"/>
      <c r="C129"/>
      <c r="D129" s="162"/>
      <c r="H129" s="156"/>
    </row>
    <row r="130" spans="1:8" s="1" customFormat="1" x14ac:dyDescent="0.15">
      <c r="A130" s="157"/>
      <c r="B130" s="232"/>
      <c r="C130"/>
      <c r="D130" s="162"/>
      <c r="H130" s="156"/>
    </row>
    <row r="131" spans="1:8" s="1" customFormat="1" x14ac:dyDescent="0.15">
      <c r="A131" s="157"/>
      <c r="B131" s="232"/>
      <c r="C131"/>
      <c r="D131" s="162"/>
      <c r="H131" s="156"/>
    </row>
    <row r="132" spans="1:8" s="1" customFormat="1" x14ac:dyDescent="0.15">
      <c r="A132" s="157"/>
      <c r="B132" s="232"/>
      <c r="C132"/>
      <c r="D132" s="162"/>
      <c r="H132" s="156"/>
    </row>
    <row r="133" spans="1:8" s="1" customFormat="1" x14ac:dyDescent="0.15">
      <c r="A133" s="157"/>
      <c r="B133" s="232"/>
      <c r="C133"/>
      <c r="D133" s="162"/>
      <c r="H133" s="156"/>
    </row>
    <row r="134" spans="1:8" s="1" customFormat="1" x14ac:dyDescent="0.15">
      <c r="A134" s="157"/>
      <c r="B134" s="232"/>
      <c r="C134"/>
      <c r="D134" s="162"/>
      <c r="H134" s="156"/>
    </row>
    <row r="135" spans="1:8" s="1" customFormat="1" x14ac:dyDescent="0.15">
      <c r="A135" s="157"/>
      <c r="B135" s="232"/>
      <c r="C135"/>
      <c r="D135" s="162"/>
      <c r="H135" s="156"/>
    </row>
    <row r="136" spans="1:8" s="1" customFormat="1" x14ac:dyDescent="0.15">
      <c r="A136" s="157"/>
      <c r="B136" s="232"/>
      <c r="C136"/>
      <c r="D136" s="162"/>
      <c r="H136" s="156"/>
    </row>
    <row r="137" spans="1:8" s="1" customFormat="1" x14ac:dyDescent="0.15">
      <c r="A137" s="157"/>
      <c r="B137" s="232"/>
      <c r="C137"/>
      <c r="D137" s="162"/>
      <c r="H137" s="156"/>
    </row>
    <row r="138" spans="1:8" s="1" customFormat="1" x14ac:dyDescent="0.15">
      <c r="A138" s="157"/>
      <c r="B138" s="232"/>
      <c r="C138"/>
      <c r="D138" s="162"/>
      <c r="H138" s="156"/>
    </row>
    <row r="139" spans="1:8" s="1" customFormat="1" x14ac:dyDescent="0.15">
      <c r="A139" s="157"/>
      <c r="B139" s="232"/>
      <c r="C139"/>
      <c r="D139" s="162"/>
      <c r="H139" s="156"/>
    </row>
    <row r="140" spans="1:8" s="1" customFormat="1" x14ac:dyDescent="0.15">
      <c r="A140" s="157"/>
      <c r="B140" s="232"/>
      <c r="C140"/>
      <c r="D140" s="162"/>
      <c r="H140" s="156"/>
    </row>
    <row r="141" spans="1:8" s="1" customFormat="1" x14ac:dyDescent="0.15">
      <c r="A141" s="157"/>
      <c r="B141" s="232"/>
      <c r="C141"/>
      <c r="D141" s="162"/>
      <c r="H141" s="156"/>
    </row>
    <row r="142" spans="1:8" s="1" customFormat="1" x14ac:dyDescent="0.15">
      <c r="A142" s="157"/>
      <c r="B142" s="232"/>
      <c r="C142"/>
      <c r="D142" s="162"/>
      <c r="H142" s="156"/>
    </row>
    <row r="143" spans="1:8" s="1" customFormat="1" x14ac:dyDescent="0.15">
      <c r="A143" s="157"/>
      <c r="B143" s="232"/>
      <c r="C143"/>
      <c r="D143" s="162"/>
      <c r="H143" s="156"/>
    </row>
    <row r="144" spans="1:8" s="1" customFormat="1" x14ac:dyDescent="0.15">
      <c r="A144" s="157"/>
      <c r="B144" s="232"/>
      <c r="C144"/>
      <c r="D144" s="162"/>
      <c r="H144" s="156"/>
    </row>
    <row r="145" spans="1:8" s="1" customFormat="1" x14ac:dyDescent="0.15">
      <c r="A145" s="157"/>
      <c r="B145" s="232"/>
      <c r="C145"/>
      <c r="D145" s="162"/>
      <c r="H145" s="156"/>
    </row>
    <row r="146" spans="1:8" s="1" customFormat="1" x14ac:dyDescent="0.15">
      <c r="A146" s="157"/>
      <c r="B146" s="232"/>
      <c r="C146"/>
      <c r="D146" s="162"/>
      <c r="H146" s="156"/>
    </row>
    <row r="147" spans="1:8" s="1" customFormat="1" x14ac:dyDescent="0.15">
      <c r="A147" s="157"/>
      <c r="B147" s="232"/>
      <c r="C147"/>
      <c r="D147" s="162"/>
      <c r="H147" s="156"/>
    </row>
    <row r="148" spans="1:8" s="1" customFormat="1" x14ac:dyDescent="0.15">
      <c r="A148" s="157"/>
      <c r="B148" s="232"/>
      <c r="C148"/>
      <c r="D148" s="162"/>
      <c r="H148" s="156"/>
    </row>
    <row r="149" spans="1:8" s="1" customFormat="1" x14ac:dyDescent="0.15">
      <c r="A149" s="157"/>
      <c r="B149" s="232"/>
      <c r="C149"/>
      <c r="D149" s="162"/>
      <c r="H149" s="156"/>
    </row>
    <row r="150" spans="1:8" s="1" customFormat="1" x14ac:dyDescent="0.15">
      <c r="A150" s="157"/>
      <c r="B150" s="232"/>
      <c r="C150"/>
      <c r="D150" s="162"/>
      <c r="H150" s="156"/>
    </row>
    <row r="151" spans="1:8" s="1" customFormat="1" x14ac:dyDescent="0.15">
      <c r="A151" s="157"/>
      <c r="B151" s="232"/>
      <c r="C151"/>
      <c r="D151" s="162"/>
      <c r="H151" s="156"/>
    </row>
    <row r="152" spans="1:8" s="1" customFormat="1" x14ac:dyDescent="0.15">
      <c r="A152" s="157"/>
      <c r="B152" s="232"/>
      <c r="C152"/>
      <c r="D152" s="162"/>
      <c r="H152" s="156"/>
    </row>
    <row r="153" spans="1:8" s="1" customFormat="1" x14ac:dyDescent="0.15">
      <c r="A153" s="157"/>
      <c r="B153" s="232"/>
      <c r="C153"/>
      <c r="D153" s="160"/>
      <c r="H153" s="156"/>
    </row>
    <row r="154" spans="1:8" s="1" customFormat="1" x14ac:dyDescent="0.15">
      <c r="A154" s="157"/>
      <c r="B154" s="232"/>
      <c r="C154"/>
      <c r="H154" s="156"/>
    </row>
    <row r="155" spans="1:8" s="1" customFormat="1" x14ac:dyDescent="0.15">
      <c r="A155" s="157"/>
      <c r="B155" s="232"/>
      <c r="C155"/>
      <c r="D155" s="160"/>
      <c r="H155" s="156"/>
    </row>
    <row r="156" spans="1:8" s="1" customFormat="1" x14ac:dyDescent="0.15">
      <c r="A156" s="157"/>
      <c r="B156" s="232"/>
      <c r="C156"/>
      <c r="D156" s="160"/>
      <c r="H156" s="156"/>
    </row>
    <row r="157" spans="1:8" s="1" customFormat="1" x14ac:dyDescent="0.15">
      <c r="A157" s="157"/>
      <c r="B157" s="232"/>
      <c r="C157"/>
      <c r="D157" s="160"/>
      <c r="H157" s="156"/>
    </row>
    <row r="158" spans="1:8" s="1" customFormat="1" x14ac:dyDescent="0.15">
      <c r="A158" s="157"/>
      <c r="B158" s="232"/>
      <c r="C158"/>
      <c r="D158" s="160"/>
      <c r="H158" s="156"/>
    </row>
    <row r="159" spans="1:8" s="1" customFormat="1" x14ac:dyDescent="0.15">
      <c r="A159" s="157"/>
      <c r="B159" s="232"/>
      <c r="C159"/>
      <c r="D159" s="160"/>
      <c r="H159" s="156"/>
    </row>
    <row r="160" spans="1:8" s="1" customFormat="1" x14ac:dyDescent="0.15">
      <c r="A160" s="157"/>
      <c r="B160" s="232"/>
      <c r="C160"/>
      <c r="D160" s="160"/>
      <c r="H160" s="156"/>
    </row>
    <row r="161" spans="1:8" s="1" customFormat="1" x14ac:dyDescent="0.15">
      <c r="A161" s="157"/>
      <c r="B161" s="232"/>
      <c r="C161"/>
      <c r="D161" s="160"/>
      <c r="H161" s="156"/>
    </row>
    <row r="162" spans="1:8" s="1" customFormat="1" x14ac:dyDescent="0.15">
      <c r="A162" s="157"/>
      <c r="B162" s="232"/>
      <c r="C162"/>
      <c r="D162" s="160"/>
      <c r="H162" s="156"/>
    </row>
    <row r="163" spans="1:8" s="1" customFormat="1" x14ac:dyDescent="0.15">
      <c r="A163" s="157"/>
      <c r="B163" s="232"/>
      <c r="C163"/>
      <c r="D163" s="160"/>
      <c r="H163" s="156"/>
    </row>
    <row r="164" spans="1:8" s="1" customFormat="1" x14ac:dyDescent="0.15">
      <c r="A164" s="157"/>
      <c r="B164" s="232"/>
      <c r="C164"/>
      <c r="D164" s="160"/>
      <c r="H164" s="156"/>
    </row>
    <row r="165" spans="1:8" s="1" customFormat="1" x14ac:dyDescent="0.15">
      <c r="A165" s="157"/>
      <c r="B165" s="232"/>
      <c r="C165"/>
      <c r="D165" s="160"/>
      <c r="H165" s="156"/>
    </row>
    <row r="166" spans="1:8" s="1" customFormat="1" x14ac:dyDescent="0.15">
      <c r="A166" s="157"/>
      <c r="B166" s="232"/>
      <c r="C166"/>
      <c r="D166" s="160"/>
      <c r="H166" s="156"/>
    </row>
    <row r="167" spans="1:8" s="1" customFormat="1" x14ac:dyDescent="0.15">
      <c r="A167" s="157"/>
      <c r="B167" s="232"/>
      <c r="C167"/>
      <c r="D167" s="160"/>
      <c r="H167" s="156"/>
    </row>
    <row r="168" spans="1:8" s="1" customFormat="1" x14ac:dyDescent="0.15">
      <c r="A168" s="157"/>
      <c r="B168" s="232"/>
      <c r="C168"/>
      <c r="D168" s="160"/>
      <c r="H168" s="156"/>
    </row>
    <row r="169" spans="1:8" s="1" customFormat="1" x14ac:dyDescent="0.15">
      <c r="A169" s="157"/>
      <c r="B169" s="232"/>
      <c r="C169"/>
      <c r="D169" s="160"/>
      <c r="H169" s="156"/>
    </row>
    <row r="170" spans="1:8" s="1" customFormat="1" x14ac:dyDescent="0.15">
      <c r="A170" s="157"/>
      <c r="B170" s="232"/>
      <c r="C170"/>
      <c r="D170" s="160"/>
      <c r="H170" s="156"/>
    </row>
    <row r="171" spans="1:8" x14ac:dyDescent="0.15">
      <c r="B171" s="232"/>
    </row>
    <row r="172" spans="1:8" x14ac:dyDescent="0.15">
      <c r="B172" s="232"/>
    </row>
    <row r="173" spans="1:8" x14ac:dyDescent="0.15">
      <c r="B173" s="232"/>
    </row>
    <row r="174" spans="1:8" x14ac:dyDescent="0.15">
      <c r="B174" s="232"/>
    </row>
    <row r="175" spans="1:8" x14ac:dyDescent="0.15">
      <c r="B175" s="232"/>
    </row>
    <row r="176" spans="1:8" x14ac:dyDescent="0.15">
      <c r="B176" s="232"/>
    </row>
    <row r="177" spans="2:2" x14ac:dyDescent="0.15">
      <c r="B177" s="232"/>
    </row>
    <row r="178" spans="2:2" x14ac:dyDescent="0.15">
      <c r="B178" s="232"/>
    </row>
    <row r="179" spans="2:2" x14ac:dyDescent="0.15">
      <c r="B179" s="232"/>
    </row>
    <row r="180" spans="2:2" x14ac:dyDescent="0.15">
      <c r="B180" s="232"/>
    </row>
    <row r="181" spans="2:2" x14ac:dyDescent="0.15">
      <c r="B181" s="232"/>
    </row>
    <row r="182" spans="2:2" x14ac:dyDescent="0.15">
      <c r="B182" s="232"/>
    </row>
    <row r="183" spans="2:2" x14ac:dyDescent="0.15">
      <c r="B183" s="232"/>
    </row>
    <row r="184" spans="2:2" x14ac:dyDescent="0.15">
      <c r="B184" s="232"/>
    </row>
    <row r="185" spans="2:2" x14ac:dyDescent="0.15">
      <c r="B185" s="232"/>
    </row>
    <row r="186" spans="2:2" x14ac:dyDescent="0.15">
      <c r="B186" s="232"/>
    </row>
    <row r="187" spans="2:2" x14ac:dyDescent="0.15">
      <c r="B187" s="232"/>
    </row>
    <row r="188" spans="2:2" x14ac:dyDescent="0.15">
      <c r="B188" s="232"/>
    </row>
    <row r="189" spans="2:2" x14ac:dyDescent="0.15">
      <c r="B189" s="232"/>
    </row>
    <row r="190" spans="2:2" x14ac:dyDescent="0.15">
      <c r="B190" s="232"/>
    </row>
    <row r="191" spans="2:2" x14ac:dyDescent="0.15">
      <c r="B191" s="232"/>
    </row>
    <row r="192" spans="2:2" x14ac:dyDescent="0.15">
      <c r="B192" s="232"/>
    </row>
    <row r="193" spans="2:2" x14ac:dyDescent="0.15">
      <c r="B193" s="232"/>
    </row>
    <row r="194" spans="2:2" x14ac:dyDescent="0.15">
      <c r="B194" s="232"/>
    </row>
    <row r="195" spans="2:2" x14ac:dyDescent="0.15">
      <c r="B195" s="232"/>
    </row>
    <row r="196" spans="2:2" x14ac:dyDescent="0.15">
      <c r="B196" s="232"/>
    </row>
    <row r="197" spans="2:2" x14ac:dyDescent="0.15">
      <c r="B197" s="232"/>
    </row>
    <row r="198" spans="2:2" x14ac:dyDescent="0.15">
      <c r="B198" s="232"/>
    </row>
    <row r="199" spans="2:2" x14ac:dyDescent="0.15">
      <c r="B199" s="232"/>
    </row>
    <row r="200" spans="2:2" x14ac:dyDescent="0.15">
      <c r="B200" s="232"/>
    </row>
    <row r="201" spans="2:2" x14ac:dyDescent="0.15">
      <c r="B201" s="232"/>
    </row>
    <row r="202" spans="2:2" x14ac:dyDescent="0.15">
      <c r="B202" s="232"/>
    </row>
    <row r="203" spans="2:2" x14ac:dyDescent="0.15">
      <c r="B203" s="232"/>
    </row>
    <row r="204" spans="2:2" x14ac:dyDescent="0.15">
      <c r="B204" s="232"/>
    </row>
    <row r="205" spans="2:2" x14ac:dyDescent="0.15">
      <c r="B205" s="232"/>
    </row>
    <row r="206" spans="2:2" x14ac:dyDescent="0.15">
      <c r="B206" s="232"/>
    </row>
    <row r="207" spans="2:2" x14ac:dyDescent="0.15">
      <c r="B207" s="232"/>
    </row>
    <row r="208" spans="2:2" x14ac:dyDescent="0.15">
      <c r="B208" s="232"/>
    </row>
    <row r="209" spans="2:2" x14ac:dyDescent="0.15">
      <c r="B209" s="232"/>
    </row>
    <row r="210" spans="2:2" x14ac:dyDescent="0.15">
      <c r="B210" s="232"/>
    </row>
    <row r="211" spans="2:2" x14ac:dyDescent="0.15">
      <c r="B211" s="232"/>
    </row>
  </sheetData>
  <sortState ref="A107:H121">
    <sortCondition ref="B107:B121"/>
  </sortState>
  <phoneticPr fontId="6"/>
  <conditionalFormatting sqref="B51:B104 F51:F104">
    <cfRule type="expression" dxfId="1" priority="2" stopIfTrue="1">
      <formula>AND(#REF!&lt;#REF!,#REF!="欠番")</formula>
    </cfRule>
  </conditionalFormatting>
  <conditionalFormatting sqref="D51:D104">
    <cfRule type="expression" dxfId="0" priority="1" stopIfTrue="1">
      <formula>AND(#REF!&lt;#REF!,#REF!="欠番")</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279"/>
  <sheetViews>
    <sheetView topLeftCell="F28" workbookViewId="0">
      <selection activeCell="P115" sqref="P115"/>
    </sheetView>
  </sheetViews>
  <sheetFormatPr defaultRowHeight="14.25" x14ac:dyDescent="0.15"/>
  <cols>
    <col min="1" max="1" width="5.625" style="5" customWidth="1"/>
    <col min="2" max="2" width="6.25" style="5" customWidth="1"/>
    <col min="3" max="3" width="18.75" style="5" customWidth="1"/>
    <col min="4" max="4" width="12.625" style="5" customWidth="1"/>
    <col min="5" max="5" width="12.625" style="6" customWidth="1"/>
    <col min="6" max="6" width="12.625" style="151" customWidth="1"/>
    <col min="7" max="10" width="12.625" style="5" customWidth="1"/>
    <col min="11" max="11" width="5.5" style="9" customWidth="1"/>
    <col min="12" max="12" width="16.625" style="9" customWidth="1"/>
    <col min="13" max="15" width="12.625" style="9" customWidth="1"/>
    <col min="16" max="16" width="13.5" style="5" customWidth="1"/>
    <col min="17" max="17" width="12.625" style="536" customWidth="1"/>
    <col min="18" max="18" width="12.625" style="272" customWidth="1"/>
    <col min="19" max="19" width="12.625" style="276" customWidth="1"/>
    <col min="20" max="25" width="12.625" style="5" customWidth="1"/>
    <col min="26" max="16384" width="9" style="5"/>
  </cols>
  <sheetData>
    <row r="1" spans="1:22" ht="30" customHeight="1" x14ac:dyDescent="0.15">
      <c r="A1" s="29" t="s">
        <v>329</v>
      </c>
    </row>
    <row r="2" spans="1:22" ht="24.95" customHeight="1" x14ac:dyDescent="0.15">
      <c r="A2" s="595" t="s">
        <v>115</v>
      </c>
      <c r="B2" s="595"/>
      <c r="C2" s="595"/>
      <c r="D2" s="596" t="s">
        <v>662</v>
      </c>
      <c r="E2" s="597"/>
      <c r="F2" s="598"/>
      <c r="G2" s="219" t="s">
        <v>574</v>
      </c>
    </row>
    <row r="3" spans="1:22" ht="24.95" customHeight="1" thickBot="1" x14ac:dyDescent="0.2">
      <c r="C3" s="222"/>
      <c r="D3" s="223" t="s">
        <v>576</v>
      </c>
      <c r="E3" s="532"/>
      <c r="F3" s="224"/>
    </row>
    <row r="4" spans="1:22" ht="20.100000000000001" customHeight="1" x14ac:dyDescent="0.15">
      <c r="C4" s="222"/>
      <c r="D4" s="605" t="s">
        <v>439</v>
      </c>
      <c r="E4" s="606"/>
      <c r="F4" s="557" t="s">
        <v>575</v>
      </c>
      <c r="G4" s="607" t="s">
        <v>440</v>
      </c>
      <c r="H4" s="607"/>
      <c r="I4" s="607"/>
      <c r="J4" s="599" t="s">
        <v>579</v>
      </c>
      <c r="K4" s="599"/>
      <c r="L4" s="599"/>
      <c r="M4" s="600"/>
    </row>
    <row r="5" spans="1:22" ht="20.100000000000001" customHeight="1" x14ac:dyDescent="0.15">
      <c r="C5" s="257"/>
      <c r="D5" s="558" t="s">
        <v>251</v>
      </c>
      <c r="E5" s="234"/>
      <c r="F5" s="260">
        <v>1</v>
      </c>
      <c r="G5" s="601" t="s">
        <v>441</v>
      </c>
      <c r="H5" s="603"/>
      <c r="I5" s="603"/>
      <c r="J5" s="601" t="s">
        <v>580</v>
      </c>
      <c r="K5" s="601"/>
      <c r="L5" s="601"/>
      <c r="M5" s="602"/>
      <c r="O5" s="218"/>
    </row>
    <row r="6" spans="1:22" ht="20.100000000000001" customHeight="1" x14ac:dyDescent="0.15">
      <c r="D6" s="558" t="s">
        <v>252</v>
      </c>
      <c r="E6" s="234"/>
      <c r="F6" s="260">
        <f>$P$116</f>
        <v>5</v>
      </c>
      <c r="G6" s="601" t="s">
        <v>442</v>
      </c>
      <c r="H6" s="603"/>
      <c r="I6" s="603"/>
      <c r="J6" s="603" t="s">
        <v>668</v>
      </c>
      <c r="K6" s="603"/>
      <c r="L6" s="603"/>
      <c r="M6" s="604"/>
      <c r="O6" s="218"/>
    </row>
    <row r="7" spans="1:22" ht="20.100000000000001" customHeight="1" x14ac:dyDescent="0.15">
      <c r="D7" s="558" t="s">
        <v>253</v>
      </c>
      <c r="E7" s="234"/>
      <c r="F7" s="260">
        <f>IF($F6&gt;1,1,"提出不要")</f>
        <v>1</v>
      </c>
      <c r="G7" s="601" t="str">
        <f>IF(F7&gt;0,"県内に指定権者が2以上ある場合に作成","作成不要")</f>
        <v>県内に指定権者が2以上ある場合に作成</v>
      </c>
      <c r="H7" s="601"/>
      <c r="I7" s="601"/>
      <c r="J7" s="601" t="s">
        <v>577</v>
      </c>
      <c r="K7" s="601"/>
      <c r="L7" s="601"/>
      <c r="M7" s="602"/>
      <c r="O7" s="218"/>
    </row>
    <row r="8" spans="1:22" ht="20.100000000000001" customHeight="1" x14ac:dyDescent="0.15">
      <c r="D8" s="558" t="s">
        <v>254</v>
      </c>
      <c r="E8" s="234"/>
      <c r="F8" s="260">
        <f>IF($M117&gt;0,1,"提出不要")</f>
        <v>1</v>
      </c>
      <c r="G8" s="601" t="str">
        <f>IF(F8="提出不要","他県に指定権者がない場合は、提出不要","他県に指定権者がある場合作成")</f>
        <v>他県に指定権者がある場合作成</v>
      </c>
      <c r="H8" s="601"/>
      <c r="I8" s="601"/>
      <c r="J8" s="601" t="s">
        <v>578</v>
      </c>
      <c r="K8" s="601"/>
      <c r="L8" s="601"/>
      <c r="M8" s="602"/>
      <c r="N8" s="5"/>
      <c r="O8" s="5"/>
      <c r="P8" s="218"/>
    </row>
    <row r="9" spans="1:22" ht="20.100000000000001" customHeight="1" x14ac:dyDescent="0.15">
      <c r="D9" s="618" t="s">
        <v>321</v>
      </c>
      <c r="E9" s="601"/>
      <c r="F9" s="260">
        <v>1</v>
      </c>
      <c r="G9" s="601" t="s">
        <v>666</v>
      </c>
      <c r="H9" s="603"/>
      <c r="I9" s="603"/>
      <c r="J9" s="601" t="s">
        <v>667</v>
      </c>
      <c r="K9" s="601"/>
      <c r="L9" s="601"/>
      <c r="M9" s="602"/>
      <c r="N9" s="5"/>
      <c r="O9" s="5"/>
      <c r="P9" s="218"/>
    </row>
    <row r="10" spans="1:22" ht="20.100000000000001" customHeight="1" thickBot="1" x14ac:dyDescent="0.2">
      <c r="D10" s="619" t="s">
        <v>322</v>
      </c>
      <c r="E10" s="608"/>
      <c r="F10" s="559" t="s">
        <v>323</v>
      </c>
      <c r="G10" s="608" t="s">
        <v>324</v>
      </c>
      <c r="H10" s="608"/>
      <c r="I10" s="608"/>
      <c r="J10" s="608" t="s">
        <v>667</v>
      </c>
      <c r="K10" s="608"/>
      <c r="L10" s="608"/>
      <c r="M10" s="636"/>
      <c r="N10" s="5"/>
      <c r="O10" s="5"/>
      <c r="P10" s="218"/>
    </row>
    <row r="11" spans="1:22" s="478" customFormat="1" ht="24.95" customHeight="1" x14ac:dyDescent="0.15">
      <c r="A11" s="484" t="s">
        <v>583</v>
      </c>
      <c r="C11" s="477"/>
      <c r="E11" s="479"/>
      <c r="F11" s="480"/>
      <c r="K11" s="481"/>
      <c r="L11" s="481"/>
      <c r="M11" s="481"/>
      <c r="N11" s="481"/>
      <c r="O11" s="481"/>
      <c r="Q11" s="537"/>
      <c r="R11" s="482"/>
      <c r="S11" s="483"/>
    </row>
    <row r="12" spans="1:22" s="542" customFormat="1" ht="24.95" customHeight="1" thickBot="1" x14ac:dyDescent="0.2">
      <c r="A12" s="542" t="s">
        <v>243</v>
      </c>
      <c r="B12" s="543" t="s">
        <v>308</v>
      </c>
      <c r="C12" s="544" t="s">
        <v>246</v>
      </c>
      <c r="D12" s="545" t="s">
        <v>244</v>
      </c>
      <c r="E12" s="545" t="s">
        <v>309</v>
      </c>
      <c r="F12" s="546" t="s">
        <v>245</v>
      </c>
      <c r="G12" s="545" t="s">
        <v>247</v>
      </c>
      <c r="H12" s="545" t="s">
        <v>312</v>
      </c>
      <c r="I12" s="545" t="s">
        <v>313</v>
      </c>
      <c r="K12" s="635" t="s">
        <v>304</v>
      </c>
      <c r="L12" s="635"/>
      <c r="M12" s="635"/>
      <c r="N12" s="635"/>
      <c r="O12" s="635"/>
      <c r="Q12" s="547"/>
      <c r="R12" s="548" t="s">
        <v>584</v>
      </c>
      <c r="S12" s="549"/>
    </row>
    <row r="13" spans="1:22" ht="80.099999999999994" customHeight="1" thickBot="1" x14ac:dyDescent="0.2">
      <c r="A13" s="290" t="s">
        <v>328</v>
      </c>
      <c r="B13" s="268" t="s">
        <v>315</v>
      </c>
      <c r="C13" s="269" t="s">
        <v>316</v>
      </c>
      <c r="D13" s="258" t="s">
        <v>335</v>
      </c>
      <c r="E13" s="250" t="s">
        <v>317</v>
      </c>
      <c r="F13" s="251" t="s">
        <v>248</v>
      </c>
      <c r="G13" s="252" t="s">
        <v>311</v>
      </c>
      <c r="H13" s="423" t="s">
        <v>116</v>
      </c>
      <c r="I13" s="424" t="s">
        <v>445</v>
      </c>
      <c r="J13" s="196"/>
      <c r="K13" s="633" t="s">
        <v>334</v>
      </c>
      <c r="L13" s="634"/>
      <c r="M13" s="293" t="s">
        <v>104</v>
      </c>
      <c r="N13" s="294" t="s">
        <v>330</v>
      </c>
      <c r="O13" s="294" t="s">
        <v>105</v>
      </c>
      <c r="P13" s="560" t="s">
        <v>664</v>
      </c>
      <c r="Q13" s="538"/>
      <c r="R13" s="299" t="s">
        <v>333</v>
      </c>
      <c r="S13" s="300" t="s">
        <v>331</v>
      </c>
      <c r="T13" s="293" t="s">
        <v>104</v>
      </c>
      <c r="U13" s="294" t="s">
        <v>330</v>
      </c>
      <c r="V13" s="301" t="s">
        <v>105</v>
      </c>
    </row>
    <row r="14" spans="1:22" ht="24.95" customHeight="1" thickBot="1" x14ac:dyDescent="0.2">
      <c r="A14" s="426" t="s">
        <v>446</v>
      </c>
      <c r="B14" s="266" t="s">
        <v>318</v>
      </c>
      <c r="C14" s="267" t="s">
        <v>319</v>
      </c>
      <c r="D14" s="259" t="s">
        <v>320</v>
      </c>
      <c r="E14" s="255" t="s">
        <v>320</v>
      </c>
      <c r="F14" s="255" t="s">
        <v>319</v>
      </c>
      <c r="G14" s="255" t="s">
        <v>320</v>
      </c>
      <c r="H14" s="255" t="s">
        <v>320</v>
      </c>
      <c r="I14" s="256" t="s">
        <v>320</v>
      </c>
      <c r="K14" s="295">
        <f t="shared" ref="K14:K77" si="0">IF(ISERR(SMALL(IF(FREQUENCY($B$15:$B$113,$B$15:$B$113),$B$15:$B$113),$A15)),"", SMALL(IF(FREQUENCY($B$15:$B$113,$B$15:$B$113),$B$15:$B$113),$A15))</f>
        <v>0</v>
      </c>
      <c r="L14" s="296" t="str">
        <f>IFERROR(VLOOKUP($K14,⑲リスト!C$2:D$104,2,FALSE),"")</f>
        <v/>
      </c>
      <c r="M14" s="297" t="str">
        <f>IF(SUMIF($B$15:$B$112,$K14,$G$15:$G$112)&gt;0,SUMIF($B$15:$B$112,$K14,$G$15:$G$112),"")</f>
        <v/>
      </c>
      <c r="N14" s="298"/>
      <c r="O14" s="297" t="str">
        <f>IF(SUMIF($B$15:$B$112,$K14,$G$15:$G$112)&gt;0,SUMIF($B$15:$B$112,$K14,$G$15:$G$112),"")</f>
        <v/>
      </c>
      <c r="P14" s="561" t="str">
        <f>IF(AND(K14&gt;0,K14&lt;100),"○","")</f>
        <v/>
      </c>
      <c r="Q14" s="539"/>
      <c r="R14" s="302"/>
      <c r="S14" s="303"/>
      <c r="T14" s="304"/>
      <c r="U14" s="304"/>
      <c r="V14" s="305"/>
    </row>
    <row r="15" spans="1:22" ht="15.75" x14ac:dyDescent="0.15">
      <c r="A15" s="270">
        <v>1</v>
      </c>
      <c r="B15" s="550">
        <f>IFERROR(VLOOKUP(C15,⑲リスト!$B$1:$C$104,2,FALSE),"")</f>
        <v>1</v>
      </c>
      <c r="C15" s="551" t="s">
        <v>114</v>
      </c>
      <c r="D15" s="552">
        <v>2310001001</v>
      </c>
      <c r="E15" s="553" t="s">
        <v>656</v>
      </c>
      <c r="F15" s="554" t="s">
        <v>257</v>
      </c>
      <c r="G15" s="555">
        <v>500000</v>
      </c>
      <c r="H15" s="555">
        <v>0</v>
      </c>
      <c r="I15" s="556">
        <v>550000</v>
      </c>
      <c r="J15" s="9"/>
      <c r="K15" s="562">
        <f>IF(ISERR(SMALL(IF(FREQUENCY($B$15:$B$113,$B$15:$B$113),$B$15:$B$113),$A16)),"", SMALL(IF(FREQUENCY($B$15:$B$113,$B$15:$B$113),$B$15:$B$113),$A16))</f>
        <v>1</v>
      </c>
      <c r="L15" s="563" t="str">
        <f>IFERROR(VLOOKUP($K15,⑲リスト!A$2:C$211,2,FALSE),"")</f>
        <v>愛知県</v>
      </c>
      <c r="M15" s="564">
        <f>IF(SUMIF($B$15:$B$113,$K15,$G$15:$G$113)&gt;0,SUMIF($B$15:$B$113,$K15,$G$15:$G$113),"")</f>
        <v>1350000</v>
      </c>
      <c r="N15" s="564" t="str">
        <f>IF(SUMIF($B$15:$B$113,$K15,$H$15:$H$113)&gt;0,SUMIF($B$15:$B$113,$K15,$H$15:$H$113),"")</f>
        <v/>
      </c>
      <c r="O15" s="564">
        <f t="shared" ref="O15:O78" si="1">IF(SUMIF($B$15:$B$113,$K15,$I$15:$I$113)&gt;0,SUMIF($B$15:$B$113,$K15,$I$15:$I$113),"")</f>
        <v>1450000</v>
      </c>
      <c r="P15" s="565">
        <f>IF(AND(K15&gt;0,K15&lt;100),1,"")</f>
        <v>1</v>
      </c>
      <c r="Q15" s="539">
        <v>1</v>
      </c>
      <c r="R15" s="568">
        <f>IF(ISERR(SMALL(IF(FREQUENCY($D$15:$D$114,$D$15:$D$114),$D$15:$D$114),$A16)),"", SMALL(IF(FREQUENCY($D$15:$D$114,$D$15:$D$114),$D$15:$D$114),$A16))</f>
        <v>2310001001</v>
      </c>
      <c r="S15" s="569" t="str">
        <f>IFERROR(VLOOKUP(R15,D15:E114,2,FALSE),"")</f>
        <v>A訪問介護</v>
      </c>
      <c r="T15" s="570">
        <f>IF(SUMIF($D$15:$D$114,$R15,$G$15:$G$114)&gt;0,SUMIF($D$15:$D$114,$R15,$G$15:$G$114),"")</f>
        <v>650000</v>
      </c>
      <c r="U15" s="570" t="str">
        <f>IF(SUMIF($D$15:$D$114,$R15,$H$15:$H$114)&gt;0,SUMIF($D$15:$D$114,$R15,$H$15:$H$114),"")</f>
        <v/>
      </c>
      <c r="V15" s="571">
        <f>IF(SUMIF($D$15:$D$114,$R15,$I$15:$I$114)&gt;0,SUMIF($D$15:$D$114,$R15,$I$15:$I$114),"")</f>
        <v>720000</v>
      </c>
    </row>
    <row r="16" spans="1:22" ht="15.75" x14ac:dyDescent="0.15">
      <c r="A16" s="270">
        <v>2</v>
      </c>
      <c r="B16" s="550">
        <f>IFERROR(VLOOKUP(C16,⑲リスト!$B$1:$C$104,2,FALSE),"")</f>
        <v>11</v>
      </c>
      <c r="C16" s="551" t="s">
        <v>49</v>
      </c>
      <c r="D16" s="552">
        <v>2310001001</v>
      </c>
      <c r="E16" s="553" t="s">
        <v>656</v>
      </c>
      <c r="F16" s="554" t="s">
        <v>299</v>
      </c>
      <c r="G16" s="555">
        <v>100000</v>
      </c>
      <c r="H16" s="555">
        <v>0</v>
      </c>
      <c r="I16" s="556">
        <v>110000</v>
      </c>
      <c r="J16" s="9"/>
      <c r="K16" s="566">
        <f t="shared" si="0"/>
        <v>11</v>
      </c>
      <c r="L16" s="567" t="str">
        <f>IFERROR(VLOOKUP($K16,⑲リスト!A$2:C$211,2,FALSE),"")</f>
        <v>一宮市</v>
      </c>
      <c r="M16" s="564">
        <f t="shared" ref="M16:M79" si="2">IF(SUMIF($B$15:$B$113,$K16,$G$15:$G$113)&gt;0,SUMIF($B$15:$B$113,$K16,$G$15:$G$113),"")</f>
        <v>100000</v>
      </c>
      <c r="N16" s="564" t="str">
        <f t="shared" ref="N16:N79" si="3">IF(SUMIF($B$15:$B$113,$K16,$H$15:$H$113)&gt;0,SUMIF($B$15:$B$113,$K16,$H$15:$H$113),"")</f>
        <v/>
      </c>
      <c r="O16" s="564">
        <f t="shared" si="1"/>
        <v>110000</v>
      </c>
      <c r="P16" s="565">
        <f t="shared" ref="P16:P79" si="4">IF(AND(K16&gt;0,K16&lt;100),1,"")</f>
        <v>1</v>
      </c>
      <c r="Q16" s="539">
        <v>2</v>
      </c>
      <c r="R16" s="572">
        <f t="shared" ref="R16:R79" si="5">IF(ISERR(SMALL(IF(FREQUENCY($D$15:$D$114,$D$15:$D$114),$D$15:$D$114),$A17)),"", SMALL(IF(FREQUENCY($D$15:$D$114,$D$15:$D$114),$D$15:$D$114),$A17))</f>
        <v>2310001002</v>
      </c>
      <c r="S16" s="573" t="str">
        <f>IFERROR(VLOOKUP(R16,D16:E115,2,FALSE),"")</f>
        <v>Bケアサービス</v>
      </c>
      <c r="T16" s="574">
        <f t="shared" ref="T16:T79" si="6">IF(SUMIF($D$15:$D$114,$R16,$G$15:$G$114)&gt;0,SUMIF($D$15:$D$114,$R16,$G$15:$G$114),"")</f>
        <v>650000</v>
      </c>
      <c r="U16" s="574" t="str">
        <f t="shared" ref="U16:U79" si="7">IF(SUMIF($D$15:$D$114,$R16,$H$15:$H$114)&gt;0,SUMIF($D$15:$D$114,$R16,$H$15:$H$114),"")</f>
        <v/>
      </c>
      <c r="V16" s="575">
        <f t="shared" ref="V16:V79" si="8">IF(SUMIF($D$15:$D$114,$R16,$I$15:$I$114)&gt;0,SUMIF($D$15:$D$114,$R16,$I$15:$I$114),"")</f>
        <v>715000</v>
      </c>
    </row>
    <row r="17" spans="1:22" ht="15.75" x14ac:dyDescent="0.15">
      <c r="A17" s="270">
        <v>3</v>
      </c>
      <c r="B17" s="550">
        <f>IFERROR(VLOOKUP(C17,⑲リスト!$B$1:$C$104,2,FALSE),"")</f>
        <v>20</v>
      </c>
      <c r="C17" s="551" t="s">
        <v>65</v>
      </c>
      <c r="D17" s="552">
        <v>2310001001</v>
      </c>
      <c r="E17" s="553" t="s">
        <v>656</v>
      </c>
      <c r="F17" s="554" t="s">
        <v>299</v>
      </c>
      <c r="G17" s="555">
        <v>50000</v>
      </c>
      <c r="H17" s="555">
        <v>0</v>
      </c>
      <c r="I17" s="556">
        <v>60000</v>
      </c>
      <c r="J17" s="9"/>
      <c r="K17" s="566">
        <f t="shared" si="0"/>
        <v>12</v>
      </c>
      <c r="L17" s="567" t="str">
        <f>IFERROR(VLOOKUP($K17,⑲リスト!A$2:C$211,2,FALSE),"")</f>
        <v>瀬戸市</v>
      </c>
      <c r="M17" s="564">
        <f t="shared" si="2"/>
        <v>100000</v>
      </c>
      <c r="N17" s="564" t="str">
        <f t="shared" si="3"/>
        <v/>
      </c>
      <c r="O17" s="564">
        <f t="shared" si="1"/>
        <v>120000</v>
      </c>
      <c r="P17" s="565">
        <f t="shared" si="4"/>
        <v>1</v>
      </c>
      <c r="Q17" s="539">
        <v>3</v>
      </c>
      <c r="R17" s="572">
        <f t="shared" si="5"/>
        <v>2310001003</v>
      </c>
      <c r="S17" s="573" t="str">
        <f t="shared" ref="S17:S80" si="9">IFERROR(VLOOKUP(R17,D17:E116,2,FALSE),"")</f>
        <v>Cリハビリ</v>
      </c>
      <c r="T17" s="574">
        <f t="shared" si="6"/>
        <v>350000</v>
      </c>
      <c r="U17" s="574" t="str">
        <f t="shared" si="7"/>
        <v/>
      </c>
      <c r="V17" s="575">
        <f t="shared" si="8"/>
        <v>360000</v>
      </c>
    </row>
    <row r="18" spans="1:22" ht="15.75" x14ac:dyDescent="0.15">
      <c r="A18" s="270">
        <v>4</v>
      </c>
      <c r="B18" s="550">
        <f>IFERROR(VLOOKUP(C18,⑲リスト!$B$1:$C$104,2,FALSE),"")</f>
        <v>1</v>
      </c>
      <c r="C18" s="551" t="s">
        <v>114</v>
      </c>
      <c r="D18" s="552">
        <v>2310001002</v>
      </c>
      <c r="E18" s="553" t="s">
        <v>657</v>
      </c>
      <c r="F18" s="554" t="s">
        <v>259</v>
      </c>
      <c r="G18" s="555">
        <v>500000</v>
      </c>
      <c r="H18" s="555">
        <v>0</v>
      </c>
      <c r="I18" s="556">
        <v>540000</v>
      </c>
      <c r="J18" s="9"/>
      <c r="K18" s="566">
        <f t="shared" si="0"/>
        <v>20</v>
      </c>
      <c r="L18" s="567" t="str">
        <f>IFERROR(VLOOKUP($K18,⑲リスト!A$2:C$211,2,FALSE),"")</f>
        <v>稲沢市</v>
      </c>
      <c r="M18" s="564">
        <f t="shared" si="2"/>
        <v>50000</v>
      </c>
      <c r="N18" s="564" t="str">
        <f t="shared" si="3"/>
        <v/>
      </c>
      <c r="O18" s="564">
        <f t="shared" si="1"/>
        <v>60000</v>
      </c>
      <c r="P18" s="565">
        <f t="shared" si="4"/>
        <v>1</v>
      </c>
      <c r="Q18" s="539">
        <v>4</v>
      </c>
      <c r="R18" s="572">
        <f t="shared" si="5"/>
        <v>2400000000</v>
      </c>
      <c r="S18" s="573" t="str">
        <f t="shared" si="9"/>
        <v>三重県</v>
      </c>
      <c r="T18" s="574">
        <f t="shared" si="6"/>
        <v>2500000</v>
      </c>
      <c r="U18" s="574" t="str">
        <f t="shared" si="7"/>
        <v/>
      </c>
      <c r="V18" s="575">
        <f t="shared" si="8"/>
        <v>2800000</v>
      </c>
    </row>
    <row r="19" spans="1:22" ht="15.75" x14ac:dyDescent="0.15">
      <c r="A19" s="270">
        <v>5</v>
      </c>
      <c r="B19" s="550">
        <f>IFERROR(VLOOKUP(C19,⑲リスト!$B$1:$C$104,2,FALSE),"")</f>
        <v>12</v>
      </c>
      <c r="C19" s="551" t="s">
        <v>50</v>
      </c>
      <c r="D19" s="552">
        <v>2310001002</v>
      </c>
      <c r="E19" s="553" t="s">
        <v>658</v>
      </c>
      <c r="F19" s="554" t="s">
        <v>301</v>
      </c>
      <c r="G19" s="555">
        <v>100000</v>
      </c>
      <c r="H19" s="555">
        <v>0</v>
      </c>
      <c r="I19" s="556">
        <v>120000</v>
      </c>
      <c r="J19" s="9"/>
      <c r="K19" s="566">
        <f t="shared" si="0"/>
        <v>24</v>
      </c>
      <c r="L19" s="567" t="str">
        <f>IFERROR(VLOOKUP($K19,⑲リスト!A$2:C$211,2,FALSE),"")</f>
        <v>尾張旭市</v>
      </c>
      <c r="M19" s="564">
        <f t="shared" si="2"/>
        <v>50000</v>
      </c>
      <c r="N19" s="564" t="str">
        <f t="shared" si="3"/>
        <v/>
      </c>
      <c r="O19" s="564">
        <f t="shared" si="1"/>
        <v>55000</v>
      </c>
      <c r="P19" s="565">
        <f t="shared" si="4"/>
        <v>1</v>
      </c>
      <c r="Q19" s="539">
        <v>5</v>
      </c>
      <c r="R19" s="310" t="str">
        <f t="shared" si="5"/>
        <v/>
      </c>
      <c r="S19" s="280" t="str">
        <f t="shared" si="9"/>
        <v/>
      </c>
      <c r="T19" s="7" t="str">
        <f t="shared" si="6"/>
        <v/>
      </c>
      <c r="U19" s="7" t="str">
        <f t="shared" si="7"/>
        <v/>
      </c>
      <c r="V19" s="15" t="str">
        <f t="shared" si="8"/>
        <v/>
      </c>
    </row>
    <row r="20" spans="1:22" ht="15.75" x14ac:dyDescent="0.15">
      <c r="A20" s="270">
        <v>6</v>
      </c>
      <c r="B20" s="550">
        <f>IFERROR(VLOOKUP(C20,⑲リスト!$B$1:$C$104,2,FALSE),"")</f>
        <v>24</v>
      </c>
      <c r="C20" s="551" t="s">
        <v>71</v>
      </c>
      <c r="D20" s="552">
        <v>2310001002</v>
      </c>
      <c r="E20" s="553" t="s">
        <v>659</v>
      </c>
      <c r="F20" s="554" t="s">
        <v>301</v>
      </c>
      <c r="G20" s="555">
        <v>50000</v>
      </c>
      <c r="H20" s="555">
        <v>0</v>
      </c>
      <c r="I20" s="556">
        <v>55000</v>
      </c>
      <c r="J20" s="9"/>
      <c r="K20" s="566">
        <f t="shared" si="0"/>
        <v>124</v>
      </c>
      <c r="L20" s="567" t="str">
        <f>IFERROR(VLOOKUP($K20,⑲リスト!A$2:C$211,2,FALSE),"")</f>
        <v>三重県</v>
      </c>
      <c r="M20" s="564">
        <f t="shared" si="2"/>
        <v>2500000</v>
      </c>
      <c r="N20" s="564" t="str">
        <f t="shared" si="3"/>
        <v/>
      </c>
      <c r="O20" s="564">
        <f t="shared" si="1"/>
        <v>2800000</v>
      </c>
      <c r="P20" s="565" t="str">
        <f t="shared" si="4"/>
        <v/>
      </c>
      <c r="Q20" s="539">
        <v>6</v>
      </c>
      <c r="R20" s="310" t="str">
        <f t="shared" si="5"/>
        <v/>
      </c>
      <c r="S20" s="280" t="str">
        <f t="shared" si="9"/>
        <v/>
      </c>
      <c r="T20" s="7" t="str">
        <f t="shared" si="6"/>
        <v/>
      </c>
      <c r="U20" s="7" t="str">
        <f t="shared" si="7"/>
        <v/>
      </c>
      <c r="V20" s="15" t="str">
        <f t="shared" si="8"/>
        <v/>
      </c>
    </row>
    <row r="21" spans="1:22" ht="15.75" x14ac:dyDescent="0.15">
      <c r="A21" s="270">
        <v>7</v>
      </c>
      <c r="B21" s="550">
        <f>IFERROR(VLOOKUP(C21,⑲リスト!$B$1:$C$104,2,FALSE),"")</f>
        <v>1</v>
      </c>
      <c r="C21" s="551" t="s">
        <v>114</v>
      </c>
      <c r="D21" s="552">
        <v>2310001003</v>
      </c>
      <c r="E21" s="553" t="s">
        <v>660</v>
      </c>
      <c r="F21" s="554" t="s">
        <v>260</v>
      </c>
      <c r="G21" s="555">
        <v>300000</v>
      </c>
      <c r="H21" s="555">
        <v>0</v>
      </c>
      <c r="I21" s="556">
        <v>360000</v>
      </c>
      <c r="J21" s="9"/>
      <c r="K21" s="16" t="str">
        <f t="shared" si="0"/>
        <v/>
      </c>
      <c r="L21" s="229" t="str">
        <f>IFERROR(VLOOKUP($K21,⑲リスト!A$2:C$211,2,FALSE),"")</f>
        <v/>
      </c>
      <c r="M21" s="194" t="str">
        <f t="shared" si="2"/>
        <v/>
      </c>
      <c r="N21" s="194" t="str">
        <f t="shared" si="3"/>
        <v/>
      </c>
      <c r="O21" s="194" t="str">
        <f t="shared" si="1"/>
        <v/>
      </c>
      <c r="P21" s="565" t="str">
        <f t="shared" si="4"/>
        <v/>
      </c>
      <c r="Q21" s="539">
        <v>7</v>
      </c>
      <c r="R21" s="310" t="str">
        <f t="shared" si="5"/>
        <v/>
      </c>
      <c r="S21" s="280" t="str">
        <f t="shared" si="9"/>
        <v/>
      </c>
      <c r="T21" s="7" t="str">
        <f t="shared" si="6"/>
        <v/>
      </c>
      <c r="U21" s="7" t="str">
        <f t="shared" si="7"/>
        <v/>
      </c>
      <c r="V21" s="15" t="str">
        <f t="shared" si="8"/>
        <v/>
      </c>
    </row>
    <row r="22" spans="1:22" ht="15.75" x14ac:dyDescent="0.15">
      <c r="A22" s="270">
        <v>8</v>
      </c>
      <c r="B22" s="550">
        <f>IFERROR(VLOOKUP(C22,⑲リスト!$B$1:$C$104,2,FALSE),"")</f>
        <v>1</v>
      </c>
      <c r="C22" s="551" t="s">
        <v>114</v>
      </c>
      <c r="D22" s="552">
        <v>2310001003</v>
      </c>
      <c r="E22" s="553" t="s">
        <v>661</v>
      </c>
      <c r="F22" s="554" t="s">
        <v>286</v>
      </c>
      <c r="G22" s="555">
        <v>50000</v>
      </c>
      <c r="H22" s="555">
        <v>0</v>
      </c>
      <c r="I22" s="556">
        <v>0</v>
      </c>
      <c r="J22" s="9"/>
      <c r="K22" s="16" t="str">
        <f t="shared" si="0"/>
        <v/>
      </c>
      <c r="L22" s="229" t="str">
        <f>IFERROR(VLOOKUP($K22,⑲リスト!A$2:C$211,2,FALSE),"")</f>
        <v/>
      </c>
      <c r="M22" s="194" t="str">
        <f t="shared" si="2"/>
        <v/>
      </c>
      <c r="N22" s="194" t="str">
        <f t="shared" si="3"/>
        <v/>
      </c>
      <c r="O22" s="194" t="str">
        <f t="shared" si="1"/>
        <v/>
      </c>
      <c r="P22" s="565" t="str">
        <f t="shared" si="4"/>
        <v/>
      </c>
      <c r="Q22" s="539">
        <v>8</v>
      </c>
      <c r="R22" s="310" t="str">
        <f t="shared" si="5"/>
        <v/>
      </c>
      <c r="S22" s="280" t="str">
        <f t="shared" si="9"/>
        <v/>
      </c>
      <c r="T22" s="7" t="str">
        <f t="shared" si="6"/>
        <v/>
      </c>
      <c r="U22" s="7" t="str">
        <f t="shared" si="7"/>
        <v/>
      </c>
      <c r="V22" s="15" t="str">
        <f t="shared" si="8"/>
        <v/>
      </c>
    </row>
    <row r="23" spans="1:22" ht="15.75" x14ac:dyDescent="0.15">
      <c r="A23" s="270">
        <v>9</v>
      </c>
      <c r="B23" s="550">
        <f>IFERROR(VLOOKUP(C23,⑲リスト!$B$1:$C$104,2,FALSE),"")</f>
        <v>124</v>
      </c>
      <c r="C23" s="551" t="s">
        <v>22</v>
      </c>
      <c r="D23" s="552">
        <v>2400000000</v>
      </c>
      <c r="E23" s="553" t="s">
        <v>665</v>
      </c>
      <c r="F23" s="554" t="s">
        <v>581</v>
      </c>
      <c r="G23" s="555">
        <v>2500000</v>
      </c>
      <c r="H23" s="555">
        <v>0</v>
      </c>
      <c r="I23" s="556">
        <v>2800000</v>
      </c>
      <c r="J23" s="9"/>
      <c r="K23" s="16" t="str">
        <f t="shared" si="0"/>
        <v/>
      </c>
      <c r="L23" s="229" t="str">
        <f>IFERROR(VLOOKUP($K23,⑲リスト!A$2:C$211,2,FALSE),"")</f>
        <v/>
      </c>
      <c r="M23" s="194" t="str">
        <f t="shared" si="2"/>
        <v/>
      </c>
      <c r="N23" s="194" t="str">
        <f t="shared" si="3"/>
        <v/>
      </c>
      <c r="O23" s="194" t="str">
        <f t="shared" si="1"/>
        <v/>
      </c>
      <c r="P23" s="565" t="str">
        <f t="shared" si="4"/>
        <v/>
      </c>
      <c r="Q23" s="539">
        <v>9</v>
      </c>
      <c r="R23" s="310" t="str">
        <f t="shared" si="5"/>
        <v/>
      </c>
      <c r="S23" s="280" t="str">
        <f t="shared" si="9"/>
        <v/>
      </c>
      <c r="T23" s="7" t="str">
        <f t="shared" si="6"/>
        <v/>
      </c>
      <c r="U23" s="7" t="str">
        <f t="shared" si="7"/>
        <v/>
      </c>
      <c r="V23" s="15" t="str">
        <f t="shared" si="8"/>
        <v/>
      </c>
    </row>
    <row r="24" spans="1:22" ht="15.75" x14ac:dyDescent="0.15">
      <c r="A24" s="270">
        <v>10</v>
      </c>
      <c r="B24" s="16">
        <f>IFERROR(VLOOKUP(C24,⑲リスト!$B$1:$C$211,2,FALSE),"")</f>
        <v>0</v>
      </c>
      <c r="C24" s="253" t="s">
        <v>102</v>
      </c>
      <c r="D24" s="197">
        <v>0</v>
      </c>
      <c r="E24" s="533"/>
      <c r="F24" s="254"/>
      <c r="G24" s="8">
        <v>0</v>
      </c>
      <c r="H24" s="8">
        <v>0</v>
      </c>
      <c r="I24" s="198">
        <v>0</v>
      </c>
      <c r="J24" s="9"/>
      <c r="K24" s="16" t="str">
        <f t="shared" si="0"/>
        <v/>
      </c>
      <c r="L24" s="229" t="str">
        <f>IFERROR(VLOOKUP($K24,⑲リスト!A$2:C$211,2,FALSE),"")</f>
        <v/>
      </c>
      <c r="M24" s="194" t="str">
        <f t="shared" si="2"/>
        <v/>
      </c>
      <c r="N24" s="194" t="str">
        <f t="shared" si="3"/>
        <v/>
      </c>
      <c r="O24" s="194" t="str">
        <f t="shared" si="1"/>
        <v/>
      </c>
      <c r="P24" s="565" t="str">
        <f t="shared" si="4"/>
        <v/>
      </c>
      <c r="Q24" s="539">
        <v>10</v>
      </c>
      <c r="R24" s="310" t="str">
        <f t="shared" si="5"/>
        <v/>
      </c>
      <c r="S24" s="280" t="str">
        <f t="shared" si="9"/>
        <v/>
      </c>
      <c r="T24" s="7" t="str">
        <f t="shared" si="6"/>
        <v/>
      </c>
      <c r="U24" s="7" t="str">
        <f t="shared" si="7"/>
        <v/>
      </c>
      <c r="V24" s="15" t="str">
        <f t="shared" si="8"/>
        <v/>
      </c>
    </row>
    <row r="25" spans="1:22" ht="15" customHeight="1" x14ac:dyDescent="0.15">
      <c r="A25" s="270">
        <v>11</v>
      </c>
      <c r="B25" s="16">
        <f>IFERROR(VLOOKUP(C25,⑲リスト!$B$1:$C$104,2,FALSE),"")</f>
        <v>0</v>
      </c>
      <c r="C25" s="253" t="s">
        <v>102</v>
      </c>
      <c r="D25" s="197">
        <v>0</v>
      </c>
      <c r="E25" s="533"/>
      <c r="F25" s="254"/>
      <c r="G25" s="8">
        <v>0</v>
      </c>
      <c r="H25" s="8">
        <v>0</v>
      </c>
      <c r="I25" s="198">
        <v>0</v>
      </c>
      <c r="J25" s="9"/>
      <c r="K25" s="16" t="str">
        <f t="shared" si="0"/>
        <v/>
      </c>
      <c r="L25" s="229" t="str">
        <f>IFERROR(VLOOKUP($K25,⑲リスト!A$2:C$211,2,FALSE),"")</f>
        <v/>
      </c>
      <c r="M25" s="194" t="str">
        <f t="shared" si="2"/>
        <v/>
      </c>
      <c r="N25" s="194" t="str">
        <f t="shared" si="3"/>
        <v/>
      </c>
      <c r="O25" s="194" t="str">
        <f t="shared" si="1"/>
        <v/>
      </c>
      <c r="P25" s="565" t="str">
        <f t="shared" si="4"/>
        <v/>
      </c>
      <c r="Q25" s="539">
        <v>11</v>
      </c>
      <c r="R25" s="310" t="str">
        <f t="shared" si="5"/>
        <v/>
      </c>
      <c r="S25" s="280" t="str">
        <f t="shared" si="9"/>
        <v/>
      </c>
      <c r="T25" s="7" t="str">
        <f t="shared" si="6"/>
        <v/>
      </c>
      <c r="U25" s="7" t="str">
        <f t="shared" si="7"/>
        <v/>
      </c>
      <c r="V25" s="15" t="str">
        <f t="shared" si="8"/>
        <v/>
      </c>
    </row>
    <row r="26" spans="1:22" ht="15.75" x14ac:dyDescent="0.15">
      <c r="A26" s="270">
        <v>12</v>
      </c>
      <c r="B26" s="16">
        <f>IFERROR(VLOOKUP(C26,⑲リスト!$B$1:$C$104,2,FALSE),"")</f>
        <v>0</v>
      </c>
      <c r="C26" s="15" t="s">
        <v>102</v>
      </c>
      <c r="D26" s="197">
        <v>0</v>
      </c>
      <c r="E26" s="533"/>
      <c r="F26" s="57" t="s">
        <v>250</v>
      </c>
      <c r="G26" s="8">
        <v>0</v>
      </c>
      <c r="H26" s="8">
        <v>0</v>
      </c>
      <c r="I26" s="198">
        <v>0</v>
      </c>
      <c r="J26" s="9"/>
      <c r="K26" s="16" t="str">
        <f t="shared" si="0"/>
        <v/>
      </c>
      <c r="L26" s="229" t="str">
        <f>IFERROR(VLOOKUP($K26,⑲リスト!A$2:C$211,2,FALSE),"")</f>
        <v/>
      </c>
      <c r="M26" s="194" t="str">
        <f t="shared" si="2"/>
        <v/>
      </c>
      <c r="N26" s="194" t="str">
        <f t="shared" si="3"/>
        <v/>
      </c>
      <c r="O26" s="194" t="str">
        <f t="shared" si="1"/>
        <v/>
      </c>
      <c r="P26" s="565" t="str">
        <f t="shared" si="4"/>
        <v/>
      </c>
      <c r="Q26" s="539">
        <v>12</v>
      </c>
      <c r="R26" s="310" t="str">
        <f t="shared" si="5"/>
        <v/>
      </c>
      <c r="S26" s="280" t="str">
        <f t="shared" si="9"/>
        <v/>
      </c>
      <c r="T26" s="7" t="str">
        <f t="shared" si="6"/>
        <v/>
      </c>
      <c r="U26" s="7" t="str">
        <f t="shared" si="7"/>
        <v/>
      </c>
      <c r="V26" s="15" t="str">
        <f t="shared" si="8"/>
        <v/>
      </c>
    </row>
    <row r="27" spans="1:22" ht="15.75" x14ac:dyDescent="0.15">
      <c r="A27" s="270">
        <v>13</v>
      </c>
      <c r="B27" s="16">
        <f>IFERROR(VLOOKUP(C27,⑲リスト!$B$1:$C$104,2,FALSE),"")</f>
        <v>0</v>
      </c>
      <c r="C27" s="15" t="s">
        <v>102</v>
      </c>
      <c r="D27" s="197">
        <v>0</v>
      </c>
      <c r="E27" s="533"/>
      <c r="F27" s="57" t="s">
        <v>250</v>
      </c>
      <c r="G27" s="8">
        <v>0</v>
      </c>
      <c r="H27" s="8">
        <v>0</v>
      </c>
      <c r="I27" s="198">
        <v>0</v>
      </c>
      <c r="J27" s="9"/>
      <c r="K27" s="16" t="str">
        <f t="shared" si="0"/>
        <v/>
      </c>
      <c r="L27" s="229" t="str">
        <f>IFERROR(VLOOKUP($K27,⑲リスト!A$2:C$211,2,FALSE),"")</f>
        <v/>
      </c>
      <c r="M27" s="194" t="str">
        <f t="shared" si="2"/>
        <v/>
      </c>
      <c r="N27" s="194" t="str">
        <f t="shared" si="3"/>
        <v/>
      </c>
      <c r="O27" s="194" t="str">
        <f t="shared" si="1"/>
        <v/>
      </c>
      <c r="P27" s="565" t="str">
        <f t="shared" si="4"/>
        <v/>
      </c>
      <c r="Q27" s="539">
        <v>13</v>
      </c>
      <c r="R27" s="310" t="str">
        <f t="shared" si="5"/>
        <v/>
      </c>
      <c r="S27" s="280" t="str">
        <f t="shared" si="9"/>
        <v/>
      </c>
      <c r="T27" s="7" t="str">
        <f t="shared" si="6"/>
        <v/>
      </c>
      <c r="U27" s="7" t="str">
        <f t="shared" si="7"/>
        <v/>
      </c>
      <c r="V27" s="15" t="str">
        <f t="shared" si="8"/>
        <v/>
      </c>
    </row>
    <row r="28" spans="1:22" ht="15.75" x14ac:dyDescent="0.15">
      <c r="A28" s="270">
        <v>14</v>
      </c>
      <c r="B28" s="16">
        <f>VLOOKUP(C28,⑲リスト!$B$1:$C$104,2,FALSE)</f>
        <v>0</v>
      </c>
      <c r="C28" s="15" t="s">
        <v>102</v>
      </c>
      <c r="D28" s="197">
        <v>0</v>
      </c>
      <c r="E28" s="533"/>
      <c r="F28" s="57" t="s">
        <v>250</v>
      </c>
      <c r="G28" s="8">
        <v>0</v>
      </c>
      <c r="H28" s="8">
        <v>0</v>
      </c>
      <c r="I28" s="198">
        <v>0</v>
      </c>
      <c r="J28" s="9"/>
      <c r="K28" s="16" t="str">
        <f t="shared" si="0"/>
        <v/>
      </c>
      <c r="L28" s="229" t="str">
        <f>IFERROR(VLOOKUP($K28,⑲リスト!A$2:C$211,2,FALSE),"")</f>
        <v/>
      </c>
      <c r="M28" s="194" t="str">
        <f t="shared" si="2"/>
        <v/>
      </c>
      <c r="N28" s="194" t="str">
        <f t="shared" si="3"/>
        <v/>
      </c>
      <c r="O28" s="194" t="str">
        <f t="shared" si="1"/>
        <v/>
      </c>
      <c r="P28" s="565" t="str">
        <f t="shared" si="4"/>
        <v/>
      </c>
      <c r="Q28" s="539">
        <v>14</v>
      </c>
      <c r="R28" s="310" t="str">
        <f t="shared" si="5"/>
        <v/>
      </c>
      <c r="S28" s="280" t="str">
        <f t="shared" si="9"/>
        <v/>
      </c>
      <c r="T28" s="7" t="str">
        <f t="shared" si="6"/>
        <v/>
      </c>
      <c r="U28" s="7" t="str">
        <f t="shared" si="7"/>
        <v/>
      </c>
      <c r="V28" s="15" t="str">
        <f t="shared" si="8"/>
        <v/>
      </c>
    </row>
    <row r="29" spans="1:22" ht="15.75" x14ac:dyDescent="0.15">
      <c r="A29" s="270">
        <v>15</v>
      </c>
      <c r="B29" s="16">
        <f>VLOOKUP(C29,⑲リスト!$B$1:$C$104,2,FALSE)</f>
        <v>0</v>
      </c>
      <c r="C29" s="15" t="s">
        <v>102</v>
      </c>
      <c r="D29" s="197">
        <v>0</v>
      </c>
      <c r="E29" s="533"/>
      <c r="F29" s="57" t="s">
        <v>250</v>
      </c>
      <c r="G29" s="8">
        <v>0</v>
      </c>
      <c r="H29" s="8">
        <v>0</v>
      </c>
      <c r="I29" s="198">
        <v>0</v>
      </c>
      <c r="J29" s="9"/>
      <c r="K29" s="16" t="str">
        <f t="shared" si="0"/>
        <v/>
      </c>
      <c r="L29" s="229" t="str">
        <f>IFERROR(VLOOKUP($K29,⑲リスト!A$2:C$211,2,FALSE),"")</f>
        <v/>
      </c>
      <c r="M29" s="194" t="str">
        <f t="shared" si="2"/>
        <v/>
      </c>
      <c r="N29" s="194" t="str">
        <f t="shared" si="3"/>
        <v/>
      </c>
      <c r="O29" s="194" t="str">
        <f t="shared" si="1"/>
        <v/>
      </c>
      <c r="P29" s="565" t="str">
        <f t="shared" si="4"/>
        <v/>
      </c>
      <c r="Q29" s="539">
        <v>15</v>
      </c>
      <c r="R29" s="310" t="str">
        <f t="shared" si="5"/>
        <v/>
      </c>
      <c r="S29" s="280" t="str">
        <f t="shared" si="9"/>
        <v/>
      </c>
      <c r="T29" s="7" t="str">
        <f t="shared" si="6"/>
        <v/>
      </c>
      <c r="U29" s="7" t="str">
        <f t="shared" si="7"/>
        <v/>
      </c>
      <c r="V29" s="15" t="str">
        <f t="shared" si="8"/>
        <v/>
      </c>
    </row>
    <row r="30" spans="1:22" ht="15.75" x14ac:dyDescent="0.15">
      <c r="A30" s="270">
        <v>16</v>
      </c>
      <c r="B30" s="16">
        <f>VLOOKUP(C30,⑲リスト!$B$1:$C$104,2,FALSE)</f>
        <v>0</v>
      </c>
      <c r="C30" s="15" t="s">
        <v>102</v>
      </c>
      <c r="D30" s="197">
        <v>0</v>
      </c>
      <c r="E30" s="533"/>
      <c r="F30" s="57" t="s">
        <v>250</v>
      </c>
      <c r="G30" s="8">
        <v>0</v>
      </c>
      <c r="H30" s="8">
        <v>0</v>
      </c>
      <c r="I30" s="198">
        <v>0</v>
      </c>
      <c r="J30" s="9"/>
      <c r="K30" s="16" t="str">
        <f t="shared" si="0"/>
        <v/>
      </c>
      <c r="L30" s="229" t="str">
        <f>IFERROR(VLOOKUP($K30,⑲リスト!A$2:C$211,2,FALSE),"")</f>
        <v/>
      </c>
      <c r="M30" s="194" t="str">
        <f t="shared" si="2"/>
        <v/>
      </c>
      <c r="N30" s="194" t="str">
        <f t="shared" si="3"/>
        <v/>
      </c>
      <c r="O30" s="194" t="str">
        <f t="shared" si="1"/>
        <v/>
      </c>
      <c r="P30" s="565" t="str">
        <f t="shared" si="4"/>
        <v/>
      </c>
      <c r="Q30" s="539">
        <v>16</v>
      </c>
      <c r="R30" s="310" t="str">
        <f t="shared" si="5"/>
        <v/>
      </c>
      <c r="S30" s="280" t="str">
        <f t="shared" si="9"/>
        <v/>
      </c>
      <c r="T30" s="7" t="str">
        <f t="shared" si="6"/>
        <v/>
      </c>
      <c r="U30" s="7" t="str">
        <f t="shared" si="7"/>
        <v/>
      </c>
      <c r="V30" s="15" t="str">
        <f t="shared" si="8"/>
        <v/>
      </c>
    </row>
    <row r="31" spans="1:22" ht="15.75" x14ac:dyDescent="0.15">
      <c r="A31" s="270">
        <v>17</v>
      </c>
      <c r="B31" s="16">
        <f>VLOOKUP(C31,⑲リスト!$B$1:$C$104,2,FALSE)</f>
        <v>0</v>
      </c>
      <c r="C31" s="15" t="s">
        <v>102</v>
      </c>
      <c r="D31" s="197">
        <v>0</v>
      </c>
      <c r="E31" s="533"/>
      <c r="F31" s="57" t="s">
        <v>250</v>
      </c>
      <c r="G31" s="8">
        <v>0</v>
      </c>
      <c r="H31" s="8">
        <v>0</v>
      </c>
      <c r="I31" s="198">
        <v>0</v>
      </c>
      <c r="J31" s="9"/>
      <c r="K31" s="16" t="str">
        <f t="shared" si="0"/>
        <v/>
      </c>
      <c r="L31" s="229" t="str">
        <f>IFERROR(VLOOKUP($K31,⑲リスト!A$2:C$211,2,FALSE),"")</f>
        <v/>
      </c>
      <c r="M31" s="194" t="str">
        <f t="shared" si="2"/>
        <v/>
      </c>
      <c r="N31" s="194" t="str">
        <f t="shared" si="3"/>
        <v/>
      </c>
      <c r="O31" s="194" t="str">
        <f t="shared" si="1"/>
        <v/>
      </c>
      <c r="P31" s="565" t="str">
        <f t="shared" si="4"/>
        <v/>
      </c>
      <c r="Q31" s="539">
        <v>17</v>
      </c>
      <c r="R31" s="310" t="str">
        <f t="shared" si="5"/>
        <v/>
      </c>
      <c r="S31" s="280" t="str">
        <f t="shared" si="9"/>
        <v/>
      </c>
      <c r="T31" s="7" t="str">
        <f t="shared" si="6"/>
        <v/>
      </c>
      <c r="U31" s="7" t="str">
        <f t="shared" si="7"/>
        <v/>
      </c>
      <c r="V31" s="15" t="str">
        <f t="shared" si="8"/>
        <v/>
      </c>
    </row>
    <row r="32" spans="1:22" ht="15.75" x14ac:dyDescent="0.15">
      <c r="A32" s="270">
        <v>18</v>
      </c>
      <c r="B32" s="16">
        <f>VLOOKUP(C32,⑲リスト!$B$1:$C$104,2,FALSE)</f>
        <v>0</v>
      </c>
      <c r="C32" s="15" t="s">
        <v>102</v>
      </c>
      <c r="D32" s="197">
        <v>0</v>
      </c>
      <c r="E32" s="533"/>
      <c r="F32" s="57" t="s">
        <v>250</v>
      </c>
      <c r="G32" s="8">
        <v>0</v>
      </c>
      <c r="H32" s="8">
        <v>0</v>
      </c>
      <c r="I32" s="198">
        <v>0</v>
      </c>
      <c r="J32" s="9"/>
      <c r="K32" s="16" t="str">
        <f t="shared" si="0"/>
        <v/>
      </c>
      <c r="L32" s="229" t="str">
        <f>IFERROR(VLOOKUP($K32,⑲リスト!A$2:C$211,2,FALSE),"")</f>
        <v/>
      </c>
      <c r="M32" s="194" t="str">
        <f t="shared" si="2"/>
        <v/>
      </c>
      <c r="N32" s="194" t="str">
        <f t="shared" si="3"/>
        <v/>
      </c>
      <c r="O32" s="194" t="str">
        <f t="shared" si="1"/>
        <v/>
      </c>
      <c r="P32" s="565" t="str">
        <f t="shared" si="4"/>
        <v/>
      </c>
      <c r="Q32" s="539">
        <v>18</v>
      </c>
      <c r="R32" s="310" t="str">
        <f t="shared" si="5"/>
        <v/>
      </c>
      <c r="S32" s="280" t="str">
        <f t="shared" si="9"/>
        <v/>
      </c>
      <c r="T32" s="7" t="str">
        <f t="shared" si="6"/>
        <v/>
      </c>
      <c r="U32" s="7" t="str">
        <f t="shared" si="7"/>
        <v/>
      </c>
      <c r="V32" s="15" t="str">
        <f t="shared" si="8"/>
        <v/>
      </c>
    </row>
    <row r="33" spans="1:22" ht="15.75" x14ac:dyDescent="0.15">
      <c r="A33" s="270">
        <v>19</v>
      </c>
      <c r="B33" s="16">
        <f>VLOOKUP(C33,⑲リスト!$B$1:$C$104,2,FALSE)</f>
        <v>0</v>
      </c>
      <c r="C33" s="15" t="s">
        <v>102</v>
      </c>
      <c r="D33" s="197">
        <v>0</v>
      </c>
      <c r="E33" s="533"/>
      <c r="F33" s="57" t="s">
        <v>250</v>
      </c>
      <c r="G33" s="8">
        <v>0</v>
      </c>
      <c r="H33" s="8">
        <v>0</v>
      </c>
      <c r="I33" s="198">
        <v>0</v>
      </c>
      <c r="J33" s="9"/>
      <c r="K33" s="16" t="str">
        <f t="shared" si="0"/>
        <v/>
      </c>
      <c r="L33" s="229" t="str">
        <f>IFERROR(VLOOKUP($K33,⑲リスト!A$2:C$211,2,FALSE),"")</f>
        <v/>
      </c>
      <c r="M33" s="194" t="str">
        <f t="shared" si="2"/>
        <v/>
      </c>
      <c r="N33" s="194" t="str">
        <f t="shared" si="3"/>
        <v/>
      </c>
      <c r="O33" s="194" t="str">
        <f t="shared" si="1"/>
        <v/>
      </c>
      <c r="P33" s="565" t="str">
        <f t="shared" si="4"/>
        <v/>
      </c>
      <c r="Q33" s="539">
        <v>19</v>
      </c>
      <c r="R33" s="310" t="str">
        <f t="shared" si="5"/>
        <v/>
      </c>
      <c r="S33" s="280" t="str">
        <f t="shared" si="9"/>
        <v/>
      </c>
      <c r="T33" s="7" t="str">
        <f t="shared" si="6"/>
        <v/>
      </c>
      <c r="U33" s="7" t="str">
        <f t="shared" si="7"/>
        <v/>
      </c>
      <c r="V33" s="15" t="str">
        <f t="shared" si="8"/>
        <v/>
      </c>
    </row>
    <row r="34" spans="1:22" ht="15.75" x14ac:dyDescent="0.15">
      <c r="A34" s="270">
        <v>20</v>
      </c>
      <c r="B34" s="16">
        <f>VLOOKUP(C34,⑲リスト!$B$1:$C$104,2,FALSE)</f>
        <v>0</v>
      </c>
      <c r="C34" s="15" t="s">
        <v>102</v>
      </c>
      <c r="D34" s="197">
        <v>0</v>
      </c>
      <c r="E34" s="533"/>
      <c r="F34" s="57" t="s">
        <v>250</v>
      </c>
      <c r="G34" s="8">
        <v>0</v>
      </c>
      <c r="H34" s="8">
        <v>0</v>
      </c>
      <c r="I34" s="198">
        <v>0</v>
      </c>
      <c r="J34" s="9"/>
      <c r="K34" s="16" t="str">
        <f t="shared" si="0"/>
        <v/>
      </c>
      <c r="L34" s="229" t="str">
        <f>IFERROR(VLOOKUP($K34,⑲リスト!A$2:C$211,2,FALSE),"")</f>
        <v/>
      </c>
      <c r="M34" s="194" t="str">
        <f t="shared" si="2"/>
        <v/>
      </c>
      <c r="N34" s="194" t="str">
        <f t="shared" si="3"/>
        <v/>
      </c>
      <c r="O34" s="194" t="str">
        <f t="shared" si="1"/>
        <v/>
      </c>
      <c r="P34" s="565" t="str">
        <f t="shared" si="4"/>
        <v/>
      </c>
      <c r="Q34" s="539">
        <v>20</v>
      </c>
      <c r="R34" s="310" t="str">
        <f t="shared" si="5"/>
        <v/>
      </c>
      <c r="S34" s="280" t="str">
        <f t="shared" si="9"/>
        <v/>
      </c>
      <c r="T34" s="7" t="str">
        <f t="shared" si="6"/>
        <v/>
      </c>
      <c r="U34" s="7" t="str">
        <f t="shared" si="7"/>
        <v/>
      </c>
      <c r="V34" s="15" t="str">
        <f t="shared" si="8"/>
        <v/>
      </c>
    </row>
    <row r="35" spans="1:22" ht="15.75" x14ac:dyDescent="0.15">
      <c r="A35" s="270">
        <v>21</v>
      </c>
      <c r="B35" s="16">
        <f>VLOOKUP(C35,⑲リスト!$B$1:$C$104,2,FALSE)</f>
        <v>0</v>
      </c>
      <c r="C35" s="15" t="s">
        <v>102</v>
      </c>
      <c r="D35" s="197">
        <v>0</v>
      </c>
      <c r="E35" s="533"/>
      <c r="F35" s="57" t="s">
        <v>250</v>
      </c>
      <c r="G35" s="8">
        <v>0</v>
      </c>
      <c r="H35" s="8">
        <v>0</v>
      </c>
      <c r="I35" s="198">
        <v>0</v>
      </c>
      <c r="J35" s="9"/>
      <c r="K35" s="16" t="str">
        <f t="shared" si="0"/>
        <v/>
      </c>
      <c r="L35" s="229" t="str">
        <f>IFERROR(VLOOKUP($K35,⑲リスト!A$2:C$211,2,FALSE),"")</f>
        <v/>
      </c>
      <c r="M35" s="194" t="str">
        <f t="shared" si="2"/>
        <v/>
      </c>
      <c r="N35" s="194" t="str">
        <f t="shared" si="3"/>
        <v/>
      </c>
      <c r="O35" s="194" t="str">
        <f t="shared" si="1"/>
        <v/>
      </c>
      <c r="P35" s="565" t="str">
        <f t="shared" si="4"/>
        <v/>
      </c>
      <c r="Q35" s="539">
        <v>21</v>
      </c>
      <c r="R35" s="310" t="str">
        <f t="shared" si="5"/>
        <v/>
      </c>
      <c r="S35" s="280" t="str">
        <f t="shared" si="9"/>
        <v/>
      </c>
      <c r="T35" s="7" t="str">
        <f t="shared" si="6"/>
        <v/>
      </c>
      <c r="U35" s="7" t="str">
        <f t="shared" si="7"/>
        <v/>
      </c>
      <c r="V35" s="15" t="str">
        <f t="shared" si="8"/>
        <v/>
      </c>
    </row>
    <row r="36" spans="1:22" ht="15.75" x14ac:dyDescent="0.15">
      <c r="A36" s="270">
        <v>22</v>
      </c>
      <c r="B36" s="16">
        <f>VLOOKUP(C36,⑲リスト!$B$1:$C$104,2,FALSE)</f>
        <v>0</v>
      </c>
      <c r="C36" s="15" t="s">
        <v>102</v>
      </c>
      <c r="D36" s="197">
        <v>0</v>
      </c>
      <c r="E36" s="533"/>
      <c r="F36" s="57" t="s">
        <v>250</v>
      </c>
      <c r="G36" s="8">
        <v>0</v>
      </c>
      <c r="H36" s="8">
        <v>0</v>
      </c>
      <c r="I36" s="198">
        <v>0</v>
      </c>
      <c r="J36" s="9"/>
      <c r="K36" s="16" t="str">
        <f t="shared" si="0"/>
        <v/>
      </c>
      <c r="L36" s="229" t="str">
        <f>IFERROR(VLOOKUP($K36,⑲リスト!A$2:C$211,2,FALSE),"")</f>
        <v/>
      </c>
      <c r="M36" s="194" t="str">
        <f t="shared" si="2"/>
        <v/>
      </c>
      <c r="N36" s="194" t="str">
        <f t="shared" si="3"/>
        <v/>
      </c>
      <c r="O36" s="194" t="str">
        <f t="shared" si="1"/>
        <v/>
      </c>
      <c r="P36" s="565" t="str">
        <f t="shared" si="4"/>
        <v/>
      </c>
      <c r="Q36" s="539">
        <v>22</v>
      </c>
      <c r="R36" s="310" t="str">
        <f t="shared" si="5"/>
        <v/>
      </c>
      <c r="S36" s="280" t="str">
        <f t="shared" si="9"/>
        <v/>
      </c>
      <c r="T36" s="7" t="str">
        <f t="shared" si="6"/>
        <v/>
      </c>
      <c r="U36" s="7" t="str">
        <f t="shared" si="7"/>
        <v/>
      </c>
      <c r="V36" s="15" t="str">
        <f t="shared" si="8"/>
        <v/>
      </c>
    </row>
    <row r="37" spans="1:22" ht="15.75" x14ac:dyDescent="0.15">
      <c r="A37" s="270">
        <v>23</v>
      </c>
      <c r="B37" s="16">
        <f>VLOOKUP(C37,⑲リスト!$B$1:$C$104,2,FALSE)</f>
        <v>0</v>
      </c>
      <c r="C37" s="15" t="s">
        <v>102</v>
      </c>
      <c r="D37" s="197">
        <v>0</v>
      </c>
      <c r="E37" s="533"/>
      <c r="F37" s="57" t="s">
        <v>250</v>
      </c>
      <c r="G37" s="8">
        <v>0</v>
      </c>
      <c r="H37" s="8">
        <v>0</v>
      </c>
      <c r="I37" s="198">
        <v>0</v>
      </c>
      <c r="J37" s="9"/>
      <c r="K37" s="16" t="str">
        <f t="shared" si="0"/>
        <v/>
      </c>
      <c r="L37" s="229" t="str">
        <f>IFERROR(VLOOKUP($K37,⑲リスト!A$2:C$211,2,FALSE),"")</f>
        <v/>
      </c>
      <c r="M37" s="194" t="str">
        <f t="shared" si="2"/>
        <v/>
      </c>
      <c r="N37" s="194" t="str">
        <f t="shared" si="3"/>
        <v/>
      </c>
      <c r="O37" s="194" t="str">
        <f t="shared" si="1"/>
        <v/>
      </c>
      <c r="P37" s="565" t="str">
        <f t="shared" si="4"/>
        <v/>
      </c>
      <c r="Q37" s="539">
        <v>23</v>
      </c>
      <c r="R37" s="310" t="str">
        <f t="shared" si="5"/>
        <v/>
      </c>
      <c r="S37" s="280" t="str">
        <f t="shared" si="9"/>
        <v/>
      </c>
      <c r="T37" s="7" t="str">
        <f t="shared" si="6"/>
        <v/>
      </c>
      <c r="U37" s="7" t="str">
        <f t="shared" si="7"/>
        <v/>
      </c>
      <c r="V37" s="15" t="str">
        <f t="shared" si="8"/>
        <v/>
      </c>
    </row>
    <row r="38" spans="1:22" ht="15.75" x14ac:dyDescent="0.15">
      <c r="A38" s="270">
        <v>24</v>
      </c>
      <c r="B38" s="16">
        <f>VLOOKUP(C38,⑲リスト!$B$1:$C$104,2,FALSE)</f>
        <v>0</v>
      </c>
      <c r="C38" s="198" t="s">
        <v>102</v>
      </c>
      <c r="D38" s="197">
        <v>0</v>
      </c>
      <c r="E38" s="533"/>
      <c r="F38" s="57"/>
      <c r="G38" s="8">
        <v>0</v>
      </c>
      <c r="H38" s="8">
        <v>0</v>
      </c>
      <c r="I38" s="198">
        <v>0</v>
      </c>
      <c r="J38" s="9"/>
      <c r="K38" s="16" t="str">
        <f t="shared" si="0"/>
        <v/>
      </c>
      <c r="L38" s="229" t="str">
        <f>IFERROR(VLOOKUP($K38,⑲リスト!A$2:C$211,2,FALSE),"")</f>
        <v/>
      </c>
      <c r="M38" s="194" t="str">
        <f t="shared" si="2"/>
        <v/>
      </c>
      <c r="N38" s="194" t="str">
        <f t="shared" si="3"/>
        <v/>
      </c>
      <c r="O38" s="194" t="str">
        <f t="shared" si="1"/>
        <v/>
      </c>
      <c r="P38" s="565" t="str">
        <f t="shared" si="4"/>
        <v/>
      </c>
      <c r="Q38" s="539">
        <v>24</v>
      </c>
      <c r="R38" s="310" t="str">
        <f t="shared" si="5"/>
        <v/>
      </c>
      <c r="S38" s="280" t="str">
        <f t="shared" si="9"/>
        <v/>
      </c>
      <c r="T38" s="7" t="str">
        <f t="shared" si="6"/>
        <v/>
      </c>
      <c r="U38" s="7" t="str">
        <f t="shared" si="7"/>
        <v/>
      </c>
      <c r="V38" s="15" t="str">
        <f t="shared" si="8"/>
        <v/>
      </c>
    </row>
    <row r="39" spans="1:22" ht="15.75" hidden="1" x14ac:dyDescent="0.15">
      <c r="A39" s="270">
        <v>25</v>
      </c>
      <c r="B39" s="16">
        <f>VLOOKUP(C39,⑲リスト!$B$1:$C$104,2,FALSE)</f>
        <v>0</v>
      </c>
      <c r="C39" s="198" t="s">
        <v>102</v>
      </c>
      <c r="D39" s="197">
        <v>0</v>
      </c>
      <c r="E39" s="533"/>
      <c r="F39" s="57"/>
      <c r="G39" s="8">
        <v>0</v>
      </c>
      <c r="H39" s="8">
        <v>0</v>
      </c>
      <c r="I39" s="198">
        <v>0</v>
      </c>
      <c r="J39" s="9"/>
      <c r="K39" s="16" t="str">
        <f t="shared" si="0"/>
        <v/>
      </c>
      <c r="L39" s="229" t="str">
        <f>IFERROR(VLOOKUP($K39,⑲リスト!A$2:C$211,2,FALSE),"")</f>
        <v/>
      </c>
      <c r="M39" s="194" t="str">
        <f t="shared" si="2"/>
        <v/>
      </c>
      <c r="N39" s="194" t="str">
        <f t="shared" si="3"/>
        <v/>
      </c>
      <c r="O39" s="194" t="str">
        <f t="shared" si="1"/>
        <v/>
      </c>
      <c r="P39" s="565" t="str">
        <f t="shared" si="4"/>
        <v/>
      </c>
      <c r="Q39" s="539"/>
      <c r="R39" s="310" t="str">
        <f t="shared" si="5"/>
        <v/>
      </c>
      <c r="S39" s="280" t="str">
        <f t="shared" si="9"/>
        <v/>
      </c>
      <c r="T39" s="7" t="str">
        <f t="shared" si="6"/>
        <v/>
      </c>
      <c r="U39" s="7" t="str">
        <f t="shared" si="7"/>
        <v/>
      </c>
      <c r="V39" s="15" t="str">
        <f t="shared" si="8"/>
        <v/>
      </c>
    </row>
    <row r="40" spans="1:22" ht="15.75" hidden="1" x14ac:dyDescent="0.15">
      <c r="A40" s="270">
        <v>26</v>
      </c>
      <c r="B40" s="16">
        <f>VLOOKUP(C40,⑲リスト!$B$1:$C$104,2,FALSE)</f>
        <v>0</v>
      </c>
      <c r="C40" s="198" t="s">
        <v>102</v>
      </c>
      <c r="D40" s="197">
        <v>0</v>
      </c>
      <c r="E40" s="533"/>
      <c r="F40" s="57"/>
      <c r="G40" s="8">
        <v>0</v>
      </c>
      <c r="H40" s="8">
        <v>0</v>
      </c>
      <c r="I40" s="198">
        <v>0</v>
      </c>
      <c r="J40" s="9"/>
      <c r="K40" s="16" t="str">
        <f t="shared" si="0"/>
        <v/>
      </c>
      <c r="L40" s="229" t="str">
        <f>IFERROR(VLOOKUP($K40,⑲リスト!A$2:C$211,2,FALSE),"")</f>
        <v/>
      </c>
      <c r="M40" s="194" t="str">
        <f t="shared" si="2"/>
        <v/>
      </c>
      <c r="N40" s="194" t="str">
        <f t="shared" si="3"/>
        <v/>
      </c>
      <c r="O40" s="194" t="str">
        <f t="shared" si="1"/>
        <v/>
      </c>
      <c r="P40" s="565" t="str">
        <f t="shared" si="4"/>
        <v/>
      </c>
      <c r="Q40" s="539"/>
      <c r="R40" s="310" t="str">
        <f t="shared" si="5"/>
        <v/>
      </c>
      <c r="S40" s="280" t="str">
        <f t="shared" si="9"/>
        <v/>
      </c>
      <c r="T40" s="7" t="str">
        <f t="shared" si="6"/>
        <v/>
      </c>
      <c r="U40" s="7" t="str">
        <f t="shared" si="7"/>
        <v/>
      </c>
      <c r="V40" s="15" t="str">
        <f t="shared" si="8"/>
        <v/>
      </c>
    </row>
    <row r="41" spans="1:22" ht="15.75" hidden="1" x14ac:dyDescent="0.15">
      <c r="A41" s="270">
        <v>27</v>
      </c>
      <c r="B41" s="16">
        <f>VLOOKUP(C41,⑲リスト!$B$1:$C$104,2,FALSE)</f>
        <v>0</v>
      </c>
      <c r="C41" s="198" t="s">
        <v>102</v>
      </c>
      <c r="D41" s="197">
        <v>0</v>
      </c>
      <c r="E41" s="533"/>
      <c r="F41" s="57"/>
      <c r="G41" s="8">
        <v>0</v>
      </c>
      <c r="H41" s="8">
        <v>0</v>
      </c>
      <c r="I41" s="198">
        <v>0</v>
      </c>
      <c r="J41" s="9"/>
      <c r="K41" s="16" t="str">
        <f t="shared" si="0"/>
        <v/>
      </c>
      <c r="L41" s="229" t="str">
        <f>IFERROR(VLOOKUP($K41,⑲リスト!A$2:C$211,2,FALSE),"")</f>
        <v/>
      </c>
      <c r="M41" s="194" t="str">
        <f t="shared" si="2"/>
        <v/>
      </c>
      <c r="N41" s="194" t="str">
        <f t="shared" si="3"/>
        <v/>
      </c>
      <c r="O41" s="194" t="str">
        <f t="shared" si="1"/>
        <v/>
      </c>
      <c r="P41" s="565" t="str">
        <f t="shared" si="4"/>
        <v/>
      </c>
      <c r="Q41" s="539"/>
      <c r="R41" s="310" t="str">
        <f t="shared" si="5"/>
        <v/>
      </c>
      <c r="S41" s="280" t="str">
        <f t="shared" si="9"/>
        <v/>
      </c>
      <c r="T41" s="7" t="str">
        <f t="shared" si="6"/>
        <v/>
      </c>
      <c r="U41" s="7" t="str">
        <f t="shared" si="7"/>
        <v/>
      </c>
      <c r="V41" s="15" t="str">
        <f t="shared" si="8"/>
        <v/>
      </c>
    </row>
    <row r="42" spans="1:22" ht="15.75" hidden="1" x14ac:dyDescent="0.15">
      <c r="A42" s="270">
        <v>28</v>
      </c>
      <c r="B42" s="16">
        <f>VLOOKUP(C42,⑲リスト!$B$1:$C$104,2,FALSE)</f>
        <v>0</v>
      </c>
      <c r="C42" s="198" t="s">
        <v>102</v>
      </c>
      <c r="D42" s="197">
        <v>0</v>
      </c>
      <c r="E42" s="533"/>
      <c r="F42" s="57"/>
      <c r="G42" s="8">
        <v>0</v>
      </c>
      <c r="H42" s="8">
        <v>0</v>
      </c>
      <c r="I42" s="198">
        <v>0</v>
      </c>
      <c r="J42" s="9"/>
      <c r="K42" s="16" t="str">
        <f t="shared" si="0"/>
        <v/>
      </c>
      <c r="L42" s="229" t="str">
        <f>IFERROR(VLOOKUP($K42,⑲リスト!A$2:C$211,2,FALSE),"")</f>
        <v/>
      </c>
      <c r="M42" s="194" t="str">
        <f t="shared" si="2"/>
        <v/>
      </c>
      <c r="N42" s="194" t="str">
        <f t="shared" si="3"/>
        <v/>
      </c>
      <c r="O42" s="194" t="str">
        <f t="shared" si="1"/>
        <v/>
      </c>
      <c r="P42" s="565" t="str">
        <f t="shared" si="4"/>
        <v/>
      </c>
      <c r="Q42" s="539"/>
      <c r="R42" s="310" t="str">
        <f t="shared" si="5"/>
        <v/>
      </c>
      <c r="S42" s="280" t="str">
        <f t="shared" si="9"/>
        <v/>
      </c>
      <c r="T42" s="7" t="str">
        <f t="shared" si="6"/>
        <v/>
      </c>
      <c r="U42" s="7" t="str">
        <f t="shared" si="7"/>
        <v/>
      </c>
      <c r="V42" s="15" t="str">
        <f t="shared" si="8"/>
        <v/>
      </c>
    </row>
    <row r="43" spans="1:22" ht="15.75" hidden="1" x14ac:dyDescent="0.15">
      <c r="A43" s="270">
        <v>29</v>
      </c>
      <c r="B43" s="16">
        <f>VLOOKUP(C43,⑲リスト!$B$1:$C$104,2,FALSE)</f>
        <v>0</v>
      </c>
      <c r="C43" s="198" t="s">
        <v>102</v>
      </c>
      <c r="D43" s="197">
        <v>0</v>
      </c>
      <c r="E43" s="533"/>
      <c r="F43" s="57"/>
      <c r="G43" s="8">
        <v>0</v>
      </c>
      <c r="H43" s="8">
        <v>0</v>
      </c>
      <c r="I43" s="198">
        <v>0</v>
      </c>
      <c r="J43" s="9"/>
      <c r="K43" s="16" t="str">
        <f t="shared" si="0"/>
        <v/>
      </c>
      <c r="L43" s="229" t="str">
        <f>IFERROR(VLOOKUP($K43,⑲リスト!A$2:C$211,2,FALSE),"")</f>
        <v/>
      </c>
      <c r="M43" s="194" t="str">
        <f t="shared" si="2"/>
        <v/>
      </c>
      <c r="N43" s="194" t="str">
        <f t="shared" si="3"/>
        <v/>
      </c>
      <c r="O43" s="194" t="str">
        <f t="shared" si="1"/>
        <v/>
      </c>
      <c r="P43" s="565" t="str">
        <f t="shared" si="4"/>
        <v/>
      </c>
      <c r="Q43" s="539"/>
      <c r="R43" s="310" t="str">
        <f t="shared" si="5"/>
        <v/>
      </c>
      <c r="S43" s="280" t="str">
        <f t="shared" si="9"/>
        <v/>
      </c>
      <c r="T43" s="7" t="str">
        <f t="shared" si="6"/>
        <v/>
      </c>
      <c r="U43" s="7" t="str">
        <f t="shared" si="7"/>
        <v/>
      </c>
      <c r="V43" s="15" t="str">
        <f t="shared" si="8"/>
        <v/>
      </c>
    </row>
    <row r="44" spans="1:22" ht="15.75" hidden="1" x14ac:dyDescent="0.15">
      <c r="A44" s="270">
        <v>30</v>
      </c>
      <c r="B44" s="16">
        <f>VLOOKUP(C44,⑲リスト!$B$1:$C$104,2,FALSE)</f>
        <v>0</v>
      </c>
      <c r="C44" s="198" t="s">
        <v>102</v>
      </c>
      <c r="D44" s="197">
        <v>0</v>
      </c>
      <c r="E44" s="533"/>
      <c r="F44" s="57"/>
      <c r="G44" s="8">
        <v>0</v>
      </c>
      <c r="H44" s="8">
        <v>0</v>
      </c>
      <c r="I44" s="198">
        <v>0</v>
      </c>
      <c r="J44" s="9"/>
      <c r="K44" s="16" t="str">
        <f t="shared" si="0"/>
        <v/>
      </c>
      <c r="L44" s="229" t="str">
        <f>IFERROR(VLOOKUP($K44,⑲リスト!A$2:C$211,2,FALSE),"")</f>
        <v/>
      </c>
      <c r="M44" s="194" t="str">
        <f t="shared" si="2"/>
        <v/>
      </c>
      <c r="N44" s="194" t="str">
        <f t="shared" si="3"/>
        <v/>
      </c>
      <c r="O44" s="194" t="str">
        <f t="shared" si="1"/>
        <v/>
      </c>
      <c r="P44" s="565" t="str">
        <f t="shared" si="4"/>
        <v/>
      </c>
      <c r="Q44" s="539"/>
      <c r="R44" s="310" t="str">
        <f t="shared" si="5"/>
        <v/>
      </c>
      <c r="S44" s="280" t="str">
        <f t="shared" si="9"/>
        <v/>
      </c>
      <c r="T44" s="7" t="str">
        <f t="shared" si="6"/>
        <v/>
      </c>
      <c r="U44" s="7" t="str">
        <f t="shared" si="7"/>
        <v/>
      </c>
      <c r="V44" s="15" t="str">
        <f t="shared" si="8"/>
        <v/>
      </c>
    </row>
    <row r="45" spans="1:22" ht="15.75" hidden="1" x14ac:dyDescent="0.15">
      <c r="A45" s="270">
        <v>31</v>
      </c>
      <c r="B45" s="16">
        <f>VLOOKUP(C45,⑲リスト!$B$1:$C$104,2,FALSE)</f>
        <v>0</v>
      </c>
      <c r="C45" s="198" t="s">
        <v>102</v>
      </c>
      <c r="D45" s="197">
        <v>0</v>
      </c>
      <c r="E45" s="533"/>
      <c r="F45" s="57"/>
      <c r="G45" s="8">
        <v>0</v>
      </c>
      <c r="H45" s="8">
        <v>0</v>
      </c>
      <c r="I45" s="198">
        <v>0</v>
      </c>
      <c r="J45" s="9"/>
      <c r="K45" s="16" t="str">
        <f t="shared" si="0"/>
        <v/>
      </c>
      <c r="L45" s="229" t="str">
        <f>IFERROR(VLOOKUP($K45,⑲リスト!A$2:C$211,2,FALSE),"")</f>
        <v/>
      </c>
      <c r="M45" s="194" t="str">
        <f t="shared" si="2"/>
        <v/>
      </c>
      <c r="N45" s="194" t="str">
        <f t="shared" si="3"/>
        <v/>
      </c>
      <c r="O45" s="194" t="str">
        <f t="shared" si="1"/>
        <v/>
      </c>
      <c r="P45" s="565" t="str">
        <f t="shared" si="4"/>
        <v/>
      </c>
      <c r="Q45" s="539"/>
      <c r="R45" s="310" t="str">
        <f t="shared" si="5"/>
        <v/>
      </c>
      <c r="S45" s="280" t="str">
        <f t="shared" si="9"/>
        <v/>
      </c>
      <c r="T45" s="7" t="str">
        <f t="shared" si="6"/>
        <v/>
      </c>
      <c r="U45" s="7" t="str">
        <f t="shared" si="7"/>
        <v/>
      </c>
      <c r="V45" s="15" t="str">
        <f t="shared" si="8"/>
        <v/>
      </c>
    </row>
    <row r="46" spans="1:22" ht="15.75" hidden="1" x14ac:dyDescent="0.15">
      <c r="A46" s="270">
        <v>32</v>
      </c>
      <c r="B46" s="16">
        <f>VLOOKUP(C46,⑲リスト!$B$1:$C$104,2,FALSE)</f>
        <v>0</v>
      </c>
      <c r="C46" s="198" t="s">
        <v>102</v>
      </c>
      <c r="D46" s="197">
        <v>0</v>
      </c>
      <c r="E46" s="533"/>
      <c r="F46" s="57"/>
      <c r="G46" s="8">
        <v>0</v>
      </c>
      <c r="H46" s="8">
        <v>0</v>
      </c>
      <c r="I46" s="198">
        <v>0</v>
      </c>
      <c r="J46" s="9"/>
      <c r="K46" s="16" t="str">
        <f t="shared" si="0"/>
        <v/>
      </c>
      <c r="L46" s="229" t="str">
        <f>IFERROR(VLOOKUP($K46,⑲リスト!A$2:C$211,2,FALSE),"")</f>
        <v/>
      </c>
      <c r="M46" s="194" t="str">
        <f t="shared" si="2"/>
        <v/>
      </c>
      <c r="N46" s="194" t="str">
        <f t="shared" si="3"/>
        <v/>
      </c>
      <c r="O46" s="194" t="str">
        <f t="shared" si="1"/>
        <v/>
      </c>
      <c r="P46" s="565" t="str">
        <f t="shared" si="4"/>
        <v/>
      </c>
      <c r="Q46" s="539"/>
      <c r="R46" s="310" t="str">
        <f t="shared" si="5"/>
        <v/>
      </c>
      <c r="S46" s="280" t="str">
        <f t="shared" si="9"/>
        <v/>
      </c>
      <c r="T46" s="7" t="str">
        <f t="shared" si="6"/>
        <v/>
      </c>
      <c r="U46" s="7" t="str">
        <f t="shared" si="7"/>
        <v/>
      </c>
      <c r="V46" s="15" t="str">
        <f t="shared" si="8"/>
        <v/>
      </c>
    </row>
    <row r="47" spans="1:22" ht="15.75" hidden="1" x14ac:dyDescent="0.15">
      <c r="A47" s="270">
        <v>33</v>
      </c>
      <c r="B47" s="16">
        <f>VLOOKUP(C47,⑲リスト!$B$1:$C$104,2,FALSE)</f>
        <v>0</v>
      </c>
      <c r="C47" s="198" t="s">
        <v>102</v>
      </c>
      <c r="D47" s="197">
        <v>0</v>
      </c>
      <c r="E47" s="533"/>
      <c r="F47" s="57"/>
      <c r="G47" s="8">
        <v>0</v>
      </c>
      <c r="H47" s="8">
        <v>0</v>
      </c>
      <c r="I47" s="198">
        <v>0</v>
      </c>
      <c r="J47" s="9"/>
      <c r="K47" s="16" t="str">
        <f t="shared" si="0"/>
        <v/>
      </c>
      <c r="L47" s="229" t="str">
        <f>IFERROR(VLOOKUP($K47,⑲リスト!A$2:C$211,2,FALSE),"")</f>
        <v/>
      </c>
      <c r="M47" s="194" t="str">
        <f t="shared" si="2"/>
        <v/>
      </c>
      <c r="N47" s="194" t="str">
        <f t="shared" si="3"/>
        <v/>
      </c>
      <c r="O47" s="194" t="str">
        <f t="shared" si="1"/>
        <v/>
      </c>
      <c r="P47" s="565" t="str">
        <f t="shared" si="4"/>
        <v/>
      </c>
      <c r="Q47" s="539"/>
      <c r="R47" s="310" t="str">
        <f t="shared" si="5"/>
        <v/>
      </c>
      <c r="S47" s="280" t="str">
        <f t="shared" si="9"/>
        <v/>
      </c>
      <c r="T47" s="7" t="str">
        <f t="shared" si="6"/>
        <v/>
      </c>
      <c r="U47" s="7" t="str">
        <f t="shared" si="7"/>
        <v/>
      </c>
      <c r="V47" s="15" t="str">
        <f t="shared" si="8"/>
        <v/>
      </c>
    </row>
    <row r="48" spans="1:22" ht="15.75" hidden="1" x14ac:dyDescent="0.15">
      <c r="A48" s="270">
        <v>34</v>
      </c>
      <c r="B48" s="16">
        <f>VLOOKUP(C48,⑲リスト!$B$1:$C$104,2,FALSE)</f>
        <v>0</v>
      </c>
      <c r="C48" s="198" t="s">
        <v>102</v>
      </c>
      <c r="D48" s="197">
        <v>0</v>
      </c>
      <c r="E48" s="533"/>
      <c r="F48" s="57"/>
      <c r="G48" s="8">
        <v>0</v>
      </c>
      <c r="H48" s="8">
        <v>0</v>
      </c>
      <c r="I48" s="198">
        <v>0</v>
      </c>
      <c r="J48" s="9"/>
      <c r="K48" s="16" t="str">
        <f t="shared" si="0"/>
        <v/>
      </c>
      <c r="L48" s="229" t="str">
        <f>IFERROR(VLOOKUP($K48,⑲リスト!A$2:C$211,2,FALSE),"")</f>
        <v/>
      </c>
      <c r="M48" s="194" t="str">
        <f t="shared" si="2"/>
        <v/>
      </c>
      <c r="N48" s="194" t="str">
        <f t="shared" si="3"/>
        <v/>
      </c>
      <c r="O48" s="194" t="str">
        <f t="shared" si="1"/>
        <v/>
      </c>
      <c r="P48" s="565" t="str">
        <f t="shared" si="4"/>
        <v/>
      </c>
      <c r="Q48" s="539"/>
      <c r="R48" s="310" t="str">
        <f t="shared" si="5"/>
        <v/>
      </c>
      <c r="S48" s="280" t="str">
        <f t="shared" si="9"/>
        <v/>
      </c>
      <c r="T48" s="7" t="str">
        <f t="shared" si="6"/>
        <v/>
      </c>
      <c r="U48" s="7" t="str">
        <f t="shared" si="7"/>
        <v/>
      </c>
      <c r="V48" s="15" t="str">
        <f t="shared" si="8"/>
        <v/>
      </c>
    </row>
    <row r="49" spans="1:22" ht="15.75" hidden="1" x14ac:dyDescent="0.15">
      <c r="A49" s="270">
        <v>35</v>
      </c>
      <c r="B49" s="16">
        <f>VLOOKUP(C49,⑲リスト!$B$1:$C$104,2,FALSE)</f>
        <v>0</v>
      </c>
      <c r="C49" s="198" t="s">
        <v>102</v>
      </c>
      <c r="D49" s="197">
        <v>0</v>
      </c>
      <c r="E49" s="533"/>
      <c r="F49" s="57"/>
      <c r="G49" s="8">
        <v>0</v>
      </c>
      <c r="H49" s="8">
        <v>0</v>
      </c>
      <c r="I49" s="198">
        <v>0</v>
      </c>
      <c r="J49" s="9"/>
      <c r="K49" s="16" t="str">
        <f t="shared" si="0"/>
        <v/>
      </c>
      <c r="L49" s="229" t="str">
        <f>IFERROR(VLOOKUP($K49,⑲リスト!A$2:C$211,2,FALSE),"")</f>
        <v/>
      </c>
      <c r="M49" s="194" t="str">
        <f t="shared" si="2"/>
        <v/>
      </c>
      <c r="N49" s="194" t="str">
        <f t="shared" si="3"/>
        <v/>
      </c>
      <c r="O49" s="194" t="str">
        <f t="shared" si="1"/>
        <v/>
      </c>
      <c r="P49" s="565" t="str">
        <f t="shared" si="4"/>
        <v/>
      </c>
      <c r="Q49" s="539"/>
      <c r="R49" s="310" t="str">
        <f t="shared" si="5"/>
        <v/>
      </c>
      <c r="S49" s="280" t="str">
        <f t="shared" si="9"/>
        <v/>
      </c>
      <c r="T49" s="7" t="str">
        <f t="shared" si="6"/>
        <v/>
      </c>
      <c r="U49" s="7" t="str">
        <f t="shared" si="7"/>
        <v/>
      </c>
      <c r="V49" s="15" t="str">
        <f t="shared" si="8"/>
        <v/>
      </c>
    </row>
    <row r="50" spans="1:22" ht="15.75" hidden="1" x14ac:dyDescent="0.15">
      <c r="A50" s="270">
        <v>36</v>
      </c>
      <c r="B50" s="16">
        <f>VLOOKUP(C50,⑲リスト!$B$1:$C$104,2,FALSE)</f>
        <v>0</v>
      </c>
      <c r="C50" s="198" t="s">
        <v>102</v>
      </c>
      <c r="D50" s="197">
        <v>0</v>
      </c>
      <c r="E50" s="533"/>
      <c r="F50" s="57"/>
      <c r="G50" s="8">
        <v>0</v>
      </c>
      <c r="H50" s="8">
        <v>0</v>
      </c>
      <c r="I50" s="198">
        <v>0</v>
      </c>
      <c r="J50" s="9"/>
      <c r="K50" s="16" t="str">
        <f t="shared" si="0"/>
        <v/>
      </c>
      <c r="L50" s="229" t="str">
        <f>IFERROR(VLOOKUP($K50,⑲リスト!A$2:C$211,2,FALSE),"")</f>
        <v/>
      </c>
      <c r="M50" s="194" t="str">
        <f t="shared" si="2"/>
        <v/>
      </c>
      <c r="N50" s="194" t="str">
        <f t="shared" si="3"/>
        <v/>
      </c>
      <c r="O50" s="194" t="str">
        <f t="shared" si="1"/>
        <v/>
      </c>
      <c r="P50" s="565" t="str">
        <f t="shared" si="4"/>
        <v/>
      </c>
      <c r="Q50" s="539"/>
      <c r="R50" s="310" t="str">
        <f t="shared" si="5"/>
        <v/>
      </c>
      <c r="S50" s="280" t="str">
        <f t="shared" si="9"/>
        <v/>
      </c>
      <c r="T50" s="7" t="str">
        <f t="shared" si="6"/>
        <v/>
      </c>
      <c r="U50" s="7" t="str">
        <f t="shared" si="7"/>
        <v/>
      </c>
      <c r="V50" s="15" t="str">
        <f t="shared" si="8"/>
        <v/>
      </c>
    </row>
    <row r="51" spans="1:22" ht="15.75" hidden="1" x14ac:dyDescent="0.15">
      <c r="A51" s="270">
        <v>37</v>
      </c>
      <c r="B51" s="16">
        <f>VLOOKUP(C51,⑲リスト!$B$1:$C$104,2,FALSE)</f>
        <v>0</v>
      </c>
      <c r="C51" s="198" t="s">
        <v>102</v>
      </c>
      <c r="D51" s="197">
        <v>0</v>
      </c>
      <c r="E51" s="533"/>
      <c r="F51" s="57"/>
      <c r="G51" s="8">
        <v>0</v>
      </c>
      <c r="H51" s="8">
        <v>0</v>
      </c>
      <c r="I51" s="198">
        <v>0</v>
      </c>
      <c r="J51" s="9"/>
      <c r="K51" s="16" t="str">
        <f t="shared" si="0"/>
        <v/>
      </c>
      <c r="L51" s="229" t="str">
        <f>IFERROR(VLOOKUP($K51,⑲リスト!A$2:C$211,2,FALSE),"")</f>
        <v/>
      </c>
      <c r="M51" s="194" t="str">
        <f t="shared" si="2"/>
        <v/>
      </c>
      <c r="N51" s="194" t="str">
        <f t="shared" si="3"/>
        <v/>
      </c>
      <c r="O51" s="194" t="str">
        <f t="shared" si="1"/>
        <v/>
      </c>
      <c r="P51" s="565" t="str">
        <f t="shared" si="4"/>
        <v/>
      </c>
      <c r="Q51" s="539"/>
      <c r="R51" s="310" t="str">
        <f t="shared" si="5"/>
        <v/>
      </c>
      <c r="S51" s="280" t="str">
        <f t="shared" si="9"/>
        <v/>
      </c>
      <c r="T51" s="7" t="str">
        <f t="shared" si="6"/>
        <v/>
      </c>
      <c r="U51" s="7" t="str">
        <f t="shared" si="7"/>
        <v/>
      </c>
      <c r="V51" s="15" t="str">
        <f t="shared" si="8"/>
        <v/>
      </c>
    </row>
    <row r="52" spans="1:22" ht="15.75" hidden="1" x14ac:dyDescent="0.15">
      <c r="A52" s="270">
        <v>38</v>
      </c>
      <c r="B52" s="16">
        <f>VLOOKUP(C52,⑲リスト!$B$1:$C$104,2,FALSE)</f>
        <v>0</v>
      </c>
      <c r="C52" s="198" t="s">
        <v>102</v>
      </c>
      <c r="D52" s="197">
        <v>0</v>
      </c>
      <c r="E52" s="533"/>
      <c r="F52" s="57"/>
      <c r="G52" s="8">
        <v>0</v>
      </c>
      <c r="H52" s="8">
        <v>0</v>
      </c>
      <c r="I52" s="198">
        <v>0</v>
      </c>
      <c r="J52" s="9"/>
      <c r="K52" s="16" t="str">
        <f t="shared" si="0"/>
        <v/>
      </c>
      <c r="L52" s="229" t="str">
        <f>IFERROR(VLOOKUP($K52,⑲リスト!A$2:C$211,2,FALSE),"")</f>
        <v/>
      </c>
      <c r="M52" s="194" t="str">
        <f t="shared" si="2"/>
        <v/>
      </c>
      <c r="N52" s="194" t="str">
        <f t="shared" si="3"/>
        <v/>
      </c>
      <c r="O52" s="194" t="str">
        <f t="shared" si="1"/>
        <v/>
      </c>
      <c r="P52" s="565" t="str">
        <f t="shared" si="4"/>
        <v/>
      </c>
      <c r="Q52" s="539"/>
      <c r="R52" s="310" t="str">
        <f t="shared" si="5"/>
        <v/>
      </c>
      <c r="S52" s="280" t="str">
        <f t="shared" si="9"/>
        <v/>
      </c>
      <c r="T52" s="7" t="str">
        <f t="shared" si="6"/>
        <v/>
      </c>
      <c r="U52" s="7" t="str">
        <f t="shared" si="7"/>
        <v/>
      </c>
      <c r="V52" s="15" t="str">
        <f t="shared" si="8"/>
        <v/>
      </c>
    </row>
    <row r="53" spans="1:22" ht="15.75" hidden="1" x14ac:dyDescent="0.15">
      <c r="A53" s="270">
        <v>39</v>
      </c>
      <c r="B53" s="16">
        <f>VLOOKUP(C53,⑲リスト!$B$1:$C$104,2,FALSE)</f>
        <v>0</v>
      </c>
      <c r="C53" s="198" t="s">
        <v>102</v>
      </c>
      <c r="D53" s="197">
        <v>0</v>
      </c>
      <c r="E53" s="533"/>
      <c r="F53" s="57"/>
      <c r="G53" s="8">
        <v>0</v>
      </c>
      <c r="H53" s="8">
        <v>0</v>
      </c>
      <c r="I53" s="198">
        <v>0</v>
      </c>
      <c r="J53" s="9"/>
      <c r="K53" s="16" t="str">
        <f t="shared" si="0"/>
        <v/>
      </c>
      <c r="L53" s="229" t="str">
        <f>IFERROR(VLOOKUP($K53,⑲リスト!A$2:C$211,2,FALSE),"")</f>
        <v/>
      </c>
      <c r="M53" s="194" t="str">
        <f t="shared" si="2"/>
        <v/>
      </c>
      <c r="N53" s="194" t="str">
        <f t="shared" si="3"/>
        <v/>
      </c>
      <c r="O53" s="194" t="str">
        <f t="shared" si="1"/>
        <v/>
      </c>
      <c r="P53" s="565" t="str">
        <f t="shared" si="4"/>
        <v/>
      </c>
      <c r="Q53" s="539"/>
      <c r="R53" s="310" t="str">
        <f t="shared" si="5"/>
        <v/>
      </c>
      <c r="S53" s="280" t="str">
        <f t="shared" si="9"/>
        <v/>
      </c>
      <c r="T53" s="7" t="str">
        <f t="shared" si="6"/>
        <v/>
      </c>
      <c r="U53" s="7" t="str">
        <f t="shared" si="7"/>
        <v/>
      </c>
      <c r="V53" s="15" t="str">
        <f t="shared" si="8"/>
        <v/>
      </c>
    </row>
    <row r="54" spans="1:22" ht="15.75" hidden="1" x14ac:dyDescent="0.15">
      <c r="A54" s="270">
        <v>40</v>
      </c>
      <c r="B54" s="16">
        <f>VLOOKUP(C54,⑲リスト!$B$1:$C$104,2,FALSE)</f>
        <v>0</v>
      </c>
      <c r="C54" s="198" t="s">
        <v>102</v>
      </c>
      <c r="D54" s="197">
        <v>0</v>
      </c>
      <c r="E54" s="533"/>
      <c r="F54" s="57"/>
      <c r="G54" s="8">
        <v>0</v>
      </c>
      <c r="H54" s="8">
        <v>0</v>
      </c>
      <c r="I54" s="198">
        <v>0</v>
      </c>
      <c r="J54" s="9"/>
      <c r="K54" s="16" t="str">
        <f t="shared" si="0"/>
        <v/>
      </c>
      <c r="L54" s="229" t="str">
        <f>IFERROR(VLOOKUP($K54,⑲リスト!A$2:C$211,2,FALSE),"")</f>
        <v/>
      </c>
      <c r="M54" s="194" t="str">
        <f t="shared" si="2"/>
        <v/>
      </c>
      <c r="N54" s="194" t="str">
        <f t="shared" si="3"/>
        <v/>
      </c>
      <c r="O54" s="194" t="str">
        <f t="shared" si="1"/>
        <v/>
      </c>
      <c r="P54" s="565" t="str">
        <f t="shared" si="4"/>
        <v/>
      </c>
      <c r="Q54" s="539"/>
      <c r="R54" s="310" t="str">
        <f t="shared" si="5"/>
        <v/>
      </c>
      <c r="S54" s="280" t="str">
        <f t="shared" si="9"/>
        <v/>
      </c>
      <c r="T54" s="7" t="str">
        <f t="shared" si="6"/>
        <v/>
      </c>
      <c r="U54" s="7" t="str">
        <f t="shared" si="7"/>
        <v/>
      </c>
      <c r="V54" s="15" t="str">
        <f t="shared" si="8"/>
        <v/>
      </c>
    </row>
    <row r="55" spans="1:22" ht="15.75" hidden="1" x14ac:dyDescent="0.15">
      <c r="A55" s="270">
        <v>41</v>
      </c>
      <c r="B55" s="16">
        <f>VLOOKUP(C55,⑲リスト!$B$1:$C$104,2,FALSE)</f>
        <v>0</v>
      </c>
      <c r="C55" s="198" t="s">
        <v>102</v>
      </c>
      <c r="D55" s="197">
        <v>0</v>
      </c>
      <c r="E55" s="533"/>
      <c r="F55" s="57"/>
      <c r="G55" s="8">
        <v>0</v>
      </c>
      <c r="H55" s="8">
        <v>0</v>
      </c>
      <c r="I55" s="198">
        <v>0</v>
      </c>
      <c r="J55" s="9"/>
      <c r="K55" s="16" t="str">
        <f t="shared" si="0"/>
        <v/>
      </c>
      <c r="L55" s="229" t="str">
        <f>IFERROR(VLOOKUP($K55,⑲リスト!A$2:C$211,2,FALSE),"")</f>
        <v/>
      </c>
      <c r="M55" s="194" t="str">
        <f t="shared" si="2"/>
        <v/>
      </c>
      <c r="N55" s="194" t="str">
        <f t="shared" si="3"/>
        <v/>
      </c>
      <c r="O55" s="194" t="str">
        <f t="shared" si="1"/>
        <v/>
      </c>
      <c r="P55" s="565" t="str">
        <f t="shared" si="4"/>
        <v/>
      </c>
      <c r="Q55" s="539"/>
      <c r="R55" s="310" t="str">
        <f t="shared" si="5"/>
        <v/>
      </c>
      <c r="S55" s="280" t="str">
        <f t="shared" si="9"/>
        <v/>
      </c>
      <c r="T55" s="7" t="str">
        <f t="shared" si="6"/>
        <v/>
      </c>
      <c r="U55" s="7" t="str">
        <f t="shared" si="7"/>
        <v/>
      </c>
      <c r="V55" s="15" t="str">
        <f t="shared" si="8"/>
        <v/>
      </c>
    </row>
    <row r="56" spans="1:22" ht="15.75" hidden="1" x14ac:dyDescent="0.15">
      <c r="A56" s="270">
        <v>42</v>
      </c>
      <c r="B56" s="16">
        <f>VLOOKUP(C56,⑲リスト!$B$1:$C$104,2,FALSE)</f>
        <v>0</v>
      </c>
      <c r="C56" s="198" t="s">
        <v>102</v>
      </c>
      <c r="D56" s="197">
        <v>0</v>
      </c>
      <c r="E56" s="533"/>
      <c r="F56" s="57"/>
      <c r="G56" s="8">
        <v>0</v>
      </c>
      <c r="H56" s="8">
        <v>0</v>
      </c>
      <c r="I56" s="198">
        <v>0</v>
      </c>
      <c r="J56" s="9"/>
      <c r="K56" s="16" t="str">
        <f t="shared" si="0"/>
        <v/>
      </c>
      <c r="L56" s="229" t="str">
        <f>IFERROR(VLOOKUP($K56,⑲リスト!A$2:C$211,2,FALSE),"")</f>
        <v/>
      </c>
      <c r="M56" s="194" t="str">
        <f t="shared" si="2"/>
        <v/>
      </c>
      <c r="N56" s="194" t="str">
        <f t="shared" si="3"/>
        <v/>
      </c>
      <c r="O56" s="194" t="str">
        <f t="shared" si="1"/>
        <v/>
      </c>
      <c r="P56" s="565" t="str">
        <f t="shared" si="4"/>
        <v/>
      </c>
      <c r="Q56" s="539"/>
      <c r="R56" s="310" t="str">
        <f t="shared" si="5"/>
        <v/>
      </c>
      <c r="S56" s="280" t="str">
        <f t="shared" si="9"/>
        <v/>
      </c>
      <c r="T56" s="7" t="str">
        <f t="shared" si="6"/>
        <v/>
      </c>
      <c r="U56" s="7" t="str">
        <f t="shared" si="7"/>
        <v/>
      </c>
      <c r="V56" s="15" t="str">
        <f t="shared" si="8"/>
        <v/>
      </c>
    </row>
    <row r="57" spans="1:22" ht="15.75" hidden="1" x14ac:dyDescent="0.15">
      <c r="A57" s="270">
        <v>43</v>
      </c>
      <c r="B57" s="16">
        <f>VLOOKUP(C57,⑲リスト!$B$1:$C$104,2,FALSE)</f>
        <v>0</v>
      </c>
      <c r="C57" s="198" t="s">
        <v>102</v>
      </c>
      <c r="D57" s="197">
        <v>0</v>
      </c>
      <c r="E57" s="533"/>
      <c r="F57" s="57"/>
      <c r="G57" s="8">
        <v>0</v>
      </c>
      <c r="H57" s="8">
        <v>0</v>
      </c>
      <c r="I57" s="198">
        <v>0</v>
      </c>
      <c r="J57" s="9"/>
      <c r="K57" s="16" t="str">
        <f t="shared" si="0"/>
        <v/>
      </c>
      <c r="L57" s="229" t="str">
        <f>IFERROR(VLOOKUP($K57,⑲リスト!A$2:C$211,2,FALSE),"")</f>
        <v/>
      </c>
      <c r="M57" s="194" t="str">
        <f t="shared" si="2"/>
        <v/>
      </c>
      <c r="N57" s="194" t="str">
        <f t="shared" si="3"/>
        <v/>
      </c>
      <c r="O57" s="194" t="str">
        <f t="shared" si="1"/>
        <v/>
      </c>
      <c r="P57" s="565" t="str">
        <f t="shared" si="4"/>
        <v/>
      </c>
      <c r="Q57" s="539"/>
      <c r="R57" s="310" t="str">
        <f t="shared" si="5"/>
        <v/>
      </c>
      <c r="S57" s="280" t="str">
        <f t="shared" si="9"/>
        <v/>
      </c>
      <c r="T57" s="7" t="str">
        <f t="shared" si="6"/>
        <v/>
      </c>
      <c r="U57" s="7" t="str">
        <f t="shared" si="7"/>
        <v/>
      </c>
      <c r="V57" s="15" t="str">
        <f t="shared" si="8"/>
        <v/>
      </c>
    </row>
    <row r="58" spans="1:22" ht="15.75" hidden="1" x14ac:dyDescent="0.15">
      <c r="A58" s="270">
        <v>44</v>
      </c>
      <c r="B58" s="16">
        <f>VLOOKUP(C58,⑲リスト!$B$1:$C$104,2,FALSE)</f>
        <v>0</v>
      </c>
      <c r="C58" s="198" t="s">
        <v>102</v>
      </c>
      <c r="D58" s="197">
        <v>0</v>
      </c>
      <c r="E58" s="533"/>
      <c r="F58" s="57"/>
      <c r="G58" s="8">
        <v>0</v>
      </c>
      <c r="H58" s="8">
        <v>0</v>
      </c>
      <c r="I58" s="198">
        <v>0</v>
      </c>
      <c r="J58" s="9"/>
      <c r="K58" s="16" t="str">
        <f t="shared" si="0"/>
        <v/>
      </c>
      <c r="L58" s="229" t="str">
        <f>IFERROR(VLOOKUP($K58,⑲リスト!A$2:C$211,2,FALSE),"")</f>
        <v/>
      </c>
      <c r="M58" s="194" t="str">
        <f t="shared" si="2"/>
        <v/>
      </c>
      <c r="N58" s="194" t="str">
        <f t="shared" si="3"/>
        <v/>
      </c>
      <c r="O58" s="194" t="str">
        <f t="shared" si="1"/>
        <v/>
      </c>
      <c r="P58" s="565" t="str">
        <f t="shared" si="4"/>
        <v/>
      </c>
      <c r="Q58" s="539"/>
      <c r="R58" s="310" t="str">
        <f t="shared" si="5"/>
        <v/>
      </c>
      <c r="S58" s="280" t="str">
        <f t="shared" si="9"/>
        <v/>
      </c>
      <c r="T58" s="7" t="str">
        <f t="shared" si="6"/>
        <v/>
      </c>
      <c r="U58" s="7" t="str">
        <f t="shared" si="7"/>
        <v/>
      </c>
      <c r="V58" s="15" t="str">
        <f t="shared" si="8"/>
        <v/>
      </c>
    </row>
    <row r="59" spans="1:22" ht="15.75" hidden="1" x14ac:dyDescent="0.15">
      <c r="A59" s="270">
        <v>45</v>
      </c>
      <c r="B59" s="16">
        <f>VLOOKUP(C59,⑲リスト!$B$1:$C$104,2,FALSE)</f>
        <v>0</v>
      </c>
      <c r="C59" s="198" t="s">
        <v>102</v>
      </c>
      <c r="D59" s="197">
        <v>0</v>
      </c>
      <c r="E59" s="533"/>
      <c r="F59" s="57"/>
      <c r="G59" s="8">
        <v>0</v>
      </c>
      <c r="H59" s="8">
        <v>0</v>
      </c>
      <c r="I59" s="198">
        <v>0</v>
      </c>
      <c r="J59" s="9"/>
      <c r="K59" s="16" t="str">
        <f t="shared" si="0"/>
        <v/>
      </c>
      <c r="L59" s="229" t="str">
        <f>IFERROR(VLOOKUP($K59,⑲リスト!A$2:C$211,2,FALSE),"")</f>
        <v/>
      </c>
      <c r="M59" s="194" t="str">
        <f t="shared" si="2"/>
        <v/>
      </c>
      <c r="N59" s="194" t="str">
        <f t="shared" si="3"/>
        <v/>
      </c>
      <c r="O59" s="194" t="str">
        <f t="shared" si="1"/>
        <v/>
      </c>
      <c r="P59" s="565" t="str">
        <f t="shared" si="4"/>
        <v/>
      </c>
      <c r="Q59" s="539"/>
      <c r="R59" s="310" t="str">
        <f t="shared" si="5"/>
        <v/>
      </c>
      <c r="S59" s="280" t="str">
        <f t="shared" si="9"/>
        <v/>
      </c>
      <c r="T59" s="7" t="str">
        <f t="shared" si="6"/>
        <v/>
      </c>
      <c r="U59" s="7" t="str">
        <f t="shared" si="7"/>
        <v/>
      </c>
      <c r="V59" s="15" t="str">
        <f t="shared" si="8"/>
        <v/>
      </c>
    </row>
    <row r="60" spans="1:22" ht="15.75" hidden="1" x14ac:dyDescent="0.15">
      <c r="A60" s="270">
        <v>46</v>
      </c>
      <c r="B60" s="16">
        <f>VLOOKUP(C60,⑲リスト!$B$1:$C$104,2,FALSE)</f>
        <v>0</v>
      </c>
      <c r="C60" s="198" t="s">
        <v>102</v>
      </c>
      <c r="D60" s="197">
        <v>0</v>
      </c>
      <c r="E60" s="533"/>
      <c r="F60" s="57"/>
      <c r="G60" s="8">
        <v>0</v>
      </c>
      <c r="H60" s="8">
        <v>0</v>
      </c>
      <c r="I60" s="198">
        <v>0</v>
      </c>
      <c r="J60" s="9"/>
      <c r="K60" s="16" t="str">
        <f t="shared" si="0"/>
        <v/>
      </c>
      <c r="L60" s="229" t="str">
        <f>IFERROR(VLOOKUP($K60,⑲リスト!A$2:C$211,2,FALSE),"")</f>
        <v/>
      </c>
      <c r="M60" s="194" t="str">
        <f t="shared" si="2"/>
        <v/>
      </c>
      <c r="N60" s="194" t="str">
        <f t="shared" si="3"/>
        <v/>
      </c>
      <c r="O60" s="194" t="str">
        <f t="shared" si="1"/>
        <v/>
      </c>
      <c r="P60" s="565" t="str">
        <f t="shared" si="4"/>
        <v/>
      </c>
      <c r="Q60" s="539"/>
      <c r="R60" s="310" t="str">
        <f t="shared" si="5"/>
        <v/>
      </c>
      <c r="S60" s="280" t="str">
        <f t="shared" si="9"/>
        <v/>
      </c>
      <c r="T60" s="7" t="str">
        <f t="shared" si="6"/>
        <v/>
      </c>
      <c r="U60" s="7" t="str">
        <f t="shared" si="7"/>
        <v/>
      </c>
      <c r="V60" s="15" t="str">
        <f t="shared" si="8"/>
        <v/>
      </c>
    </row>
    <row r="61" spans="1:22" ht="15.75" hidden="1" x14ac:dyDescent="0.15">
      <c r="A61" s="270">
        <v>47</v>
      </c>
      <c r="B61" s="16">
        <f>VLOOKUP(C61,⑲リスト!$B$1:$C$104,2,FALSE)</f>
        <v>0</v>
      </c>
      <c r="C61" s="198" t="s">
        <v>102</v>
      </c>
      <c r="D61" s="197">
        <v>0</v>
      </c>
      <c r="E61" s="533"/>
      <c r="F61" s="57"/>
      <c r="G61" s="8">
        <v>0</v>
      </c>
      <c r="H61" s="8">
        <v>0</v>
      </c>
      <c r="I61" s="198">
        <v>0</v>
      </c>
      <c r="J61" s="9"/>
      <c r="K61" s="16" t="str">
        <f t="shared" si="0"/>
        <v/>
      </c>
      <c r="L61" s="229" t="str">
        <f>IFERROR(VLOOKUP($K61,⑲リスト!A$2:C$211,2,FALSE),"")</f>
        <v/>
      </c>
      <c r="M61" s="194" t="str">
        <f t="shared" si="2"/>
        <v/>
      </c>
      <c r="N61" s="194" t="str">
        <f t="shared" si="3"/>
        <v/>
      </c>
      <c r="O61" s="194" t="str">
        <f t="shared" si="1"/>
        <v/>
      </c>
      <c r="P61" s="565" t="str">
        <f t="shared" si="4"/>
        <v/>
      </c>
      <c r="Q61" s="539"/>
      <c r="R61" s="310" t="str">
        <f t="shared" si="5"/>
        <v/>
      </c>
      <c r="S61" s="280" t="str">
        <f t="shared" si="9"/>
        <v/>
      </c>
      <c r="T61" s="7" t="str">
        <f t="shared" si="6"/>
        <v/>
      </c>
      <c r="U61" s="7" t="str">
        <f t="shared" si="7"/>
        <v/>
      </c>
      <c r="V61" s="15" t="str">
        <f t="shared" si="8"/>
        <v/>
      </c>
    </row>
    <row r="62" spans="1:22" ht="15.75" hidden="1" x14ac:dyDescent="0.15">
      <c r="A62" s="270">
        <v>48</v>
      </c>
      <c r="B62" s="16">
        <f>VLOOKUP(C62,⑲リスト!$B$1:$C$104,2,FALSE)</f>
        <v>0</v>
      </c>
      <c r="C62" s="198" t="s">
        <v>102</v>
      </c>
      <c r="D62" s="197">
        <v>0</v>
      </c>
      <c r="E62" s="533"/>
      <c r="F62" s="57"/>
      <c r="G62" s="8">
        <v>0</v>
      </c>
      <c r="H62" s="8">
        <v>0</v>
      </c>
      <c r="I62" s="198">
        <v>0</v>
      </c>
      <c r="J62" s="9"/>
      <c r="K62" s="16" t="str">
        <f t="shared" si="0"/>
        <v/>
      </c>
      <c r="L62" s="229" t="str">
        <f>IFERROR(VLOOKUP($K62,⑲リスト!A$2:C$211,2,FALSE),"")</f>
        <v/>
      </c>
      <c r="M62" s="194" t="str">
        <f t="shared" si="2"/>
        <v/>
      </c>
      <c r="N62" s="194" t="str">
        <f t="shared" si="3"/>
        <v/>
      </c>
      <c r="O62" s="194" t="str">
        <f t="shared" si="1"/>
        <v/>
      </c>
      <c r="P62" s="565" t="str">
        <f t="shared" si="4"/>
        <v/>
      </c>
      <c r="Q62" s="539"/>
      <c r="R62" s="310" t="str">
        <f t="shared" si="5"/>
        <v/>
      </c>
      <c r="S62" s="280" t="str">
        <f t="shared" si="9"/>
        <v/>
      </c>
      <c r="T62" s="7" t="str">
        <f t="shared" si="6"/>
        <v/>
      </c>
      <c r="U62" s="7" t="str">
        <f t="shared" si="7"/>
        <v/>
      </c>
      <c r="V62" s="15" t="str">
        <f t="shared" si="8"/>
        <v/>
      </c>
    </row>
    <row r="63" spans="1:22" ht="15.75" hidden="1" x14ac:dyDescent="0.15">
      <c r="A63" s="270">
        <v>49</v>
      </c>
      <c r="B63" s="16">
        <f>VLOOKUP(C63,⑲リスト!$B$1:$C$104,2,FALSE)</f>
        <v>0</v>
      </c>
      <c r="C63" s="198" t="s">
        <v>102</v>
      </c>
      <c r="D63" s="197">
        <v>0</v>
      </c>
      <c r="E63" s="533"/>
      <c r="F63" s="57"/>
      <c r="G63" s="8">
        <v>0</v>
      </c>
      <c r="H63" s="8">
        <v>0</v>
      </c>
      <c r="I63" s="198">
        <v>0</v>
      </c>
      <c r="J63" s="9"/>
      <c r="K63" s="16" t="str">
        <f t="shared" si="0"/>
        <v/>
      </c>
      <c r="L63" s="229" t="str">
        <f>IFERROR(VLOOKUP($K63,⑲リスト!A$2:C$211,2,FALSE),"")</f>
        <v/>
      </c>
      <c r="M63" s="194" t="str">
        <f t="shared" si="2"/>
        <v/>
      </c>
      <c r="N63" s="194" t="str">
        <f t="shared" si="3"/>
        <v/>
      </c>
      <c r="O63" s="194" t="str">
        <f t="shared" si="1"/>
        <v/>
      </c>
      <c r="P63" s="565" t="str">
        <f t="shared" si="4"/>
        <v/>
      </c>
      <c r="Q63" s="539"/>
      <c r="R63" s="310" t="str">
        <f t="shared" si="5"/>
        <v/>
      </c>
      <c r="S63" s="280" t="str">
        <f t="shared" si="9"/>
        <v/>
      </c>
      <c r="T63" s="7" t="str">
        <f t="shared" si="6"/>
        <v/>
      </c>
      <c r="U63" s="7" t="str">
        <f t="shared" si="7"/>
        <v/>
      </c>
      <c r="V63" s="15" t="str">
        <f t="shared" si="8"/>
        <v/>
      </c>
    </row>
    <row r="64" spans="1:22" ht="15.75" hidden="1" x14ac:dyDescent="0.15">
      <c r="A64" s="270">
        <v>50</v>
      </c>
      <c r="B64" s="16">
        <f>VLOOKUP(C64,⑲リスト!$B$1:$C$104,2,FALSE)</f>
        <v>0</v>
      </c>
      <c r="C64" s="198" t="s">
        <v>102</v>
      </c>
      <c r="D64" s="197">
        <v>0</v>
      </c>
      <c r="E64" s="533"/>
      <c r="F64" s="57"/>
      <c r="G64" s="8">
        <v>0</v>
      </c>
      <c r="H64" s="8">
        <v>0</v>
      </c>
      <c r="I64" s="198">
        <v>0</v>
      </c>
      <c r="J64" s="9"/>
      <c r="K64" s="16" t="str">
        <f t="shared" si="0"/>
        <v/>
      </c>
      <c r="L64" s="229" t="str">
        <f>IFERROR(VLOOKUP($K64,⑲リスト!A$2:C$211,2,FALSE),"")</f>
        <v/>
      </c>
      <c r="M64" s="194" t="str">
        <f t="shared" si="2"/>
        <v/>
      </c>
      <c r="N64" s="194" t="str">
        <f t="shared" si="3"/>
        <v/>
      </c>
      <c r="O64" s="194" t="str">
        <f t="shared" si="1"/>
        <v/>
      </c>
      <c r="P64" s="565" t="str">
        <f t="shared" si="4"/>
        <v/>
      </c>
      <c r="Q64" s="539"/>
      <c r="R64" s="310" t="str">
        <f t="shared" si="5"/>
        <v/>
      </c>
      <c r="S64" s="280" t="str">
        <f t="shared" si="9"/>
        <v/>
      </c>
      <c r="T64" s="7" t="str">
        <f t="shared" si="6"/>
        <v/>
      </c>
      <c r="U64" s="7" t="str">
        <f t="shared" si="7"/>
        <v/>
      </c>
      <c r="V64" s="15" t="str">
        <f t="shared" si="8"/>
        <v/>
      </c>
    </row>
    <row r="65" spans="1:22" ht="15.75" hidden="1" x14ac:dyDescent="0.15">
      <c r="A65" s="270">
        <v>51</v>
      </c>
      <c r="B65" s="16">
        <f>VLOOKUP(C65,⑲リスト!$B$1:$C$104,2,FALSE)</f>
        <v>0</v>
      </c>
      <c r="C65" s="198" t="s">
        <v>102</v>
      </c>
      <c r="D65" s="197">
        <v>0</v>
      </c>
      <c r="E65" s="533"/>
      <c r="F65" s="57"/>
      <c r="G65" s="8">
        <v>0</v>
      </c>
      <c r="H65" s="8">
        <v>0</v>
      </c>
      <c r="I65" s="198">
        <v>0</v>
      </c>
      <c r="J65" s="9"/>
      <c r="K65" s="16" t="str">
        <f t="shared" si="0"/>
        <v/>
      </c>
      <c r="L65" s="229" t="str">
        <f>IFERROR(VLOOKUP($K65,⑲リスト!A$2:C$211,2,FALSE),"")</f>
        <v/>
      </c>
      <c r="M65" s="194" t="str">
        <f t="shared" si="2"/>
        <v/>
      </c>
      <c r="N65" s="194" t="str">
        <f t="shared" si="3"/>
        <v/>
      </c>
      <c r="O65" s="194" t="str">
        <f t="shared" si="1"/>
        <v/>
      </c>
      <c r="P65" s="565" t="str">
        <f t="shared" si="4"/>
        <v/>
      </c>
      <c r="Q65" s="539"/>
      <c r="R65" s="310" t="str">
        <f t="shared" si="5"/>
        <v/>
      </c>
      <c r="S65" s="280" t="str">
        <f t="shared" si="9"/>
        <v/>
      </c>
      <c r="T65" s="7" t="str">
        <f t="shared" si="6"/>
        <v/>
      </c>
      <c r="U65" s="7" t="str">
        <f t="shared" si="7"/>
        <v/>
      </c>
      <c r="V65" s="15" t="str">
        <f t="shared" si="8"/>
        <v/>
      </c>
    </row>
    <row r="66" spans="1:22" ht="15.75" hidden="1" x14ac:dyDescent="0.15">
      <c r="A66" s="270">
        <v>52</v>
      </c>
      <c r="B66" s="16">
        <f>VLOOKUP(C66,⑲リスト!$B$1:$C$104,2,FALSE)</f>
        <v>0</v>
      </c>
      <c r="C66" s="198" t="s">
        <v>102</v>
      </c>
      <c r="D66" s="197">
        <v>0</v>
      </c>
      <c r="E66" s="533"/>
      <c r="F66" s="57"/>
      <c r="G66" s="8">
        <v>0</v>
      </c>
      <c r="H66" s="8">
        <v>0</v>
      </c>
      <c r="I66" s="198">
        <v>0</v>
      </c>
      <c r="J66" s="9"/>
      <c r="K66" s="16" t="str">
        <f t="shared" si="0"/>
        <v/>
      </c>
      <c r="L66" s="229" t="str">
        <f>IFERROR(VLOOKUP($K66,⑲リスト!A$2:C$211,2,FALSE),"")</f>
        <v/>
      </c>
      <c r="M66" s="194" t="str">
        <f t="shared" si="2"/>
        <v/>
      </c>
      <c r="N66" s="194" t="str">
        <f t="shared" si="3"/>
        <v/>
      </c>
      <c r="O66" s="194" t="str">
        <f t="shared" si="1"/>
        <v/>
      </c>
      <c r="P66" s="565" t="str">
        <f t="shared" si="4"/>
        <v/>
      </c>
      <c r="Q66" s="539"/>
      <c r="R66" s="310" t="str">
        <f t="shared" si="5"/>
        <v/>
      </c>
      <c r="S66" s="280" t="str">
        <f t="shared" si="9"/>
        <v/>
      </c>
      <c r="T66" s="7" t="str">
        <f t="shared" si="6"/>
        <v/>
      </c>
      <c r="U66" s="7" t="str">
        <f t="shared" si="7"/>
        <v/>
      </c>
      <c r="V66" s="15" t="str">
        <f t="shared" si="8"/>
        <v/>
      </c>
    </row>
    <row r="67" spans="1:22" ht="15.75" hidden="1" x14ac:dyDescent="0.15">
      <c r="A67" s="270">
        <v>53</v>
      </c>
      <c r="B67" s="16">
        <f>VLOOKUP(C67,⑲リスト!$B$1:$C$104,2,FALSE)</f>
        <v>0</v>
      </c>
      <c r="C67" s="198" t="s">
        <v>102</v>
      </c>
      <c r="D67" s="197">
        <v>0</v>
      </c>
      <c r="E67" s="533"/>
      <c r="F67" s="57"/>
      <c r="G67" s="8">
        <v>0</v>
      </c>
      <c r="H67" s="8">
        <v>0</v>
      </c>
      <c r="I67" s="198">
        <v>0</v>
      </c>
      <c r="J67" s="9"/>
      <c r="K67" s="16" t="str">
        <f t="shared" si="0"/>
        <v/>
      </c>
      <c r="L67" s="229" t="str">
        <f>IFERROR(VLOOKUP($K67,⑲リスト!A$2:C$211,2,FALSE),"")</f>
        <v/>
      </c>
      <c r="M67" s="194" t="str">
        <f t="shared" si="2"/>
        <v/>
      </c>
      <c r="N67" s="194" t="str">
        <f t="shared" si="3"/>
        <v/>
      </c>
      <c r="O67" s="194" t="str">
        <f t="shared" si="1"/>
        <v/>
      </c>
      <c r="P67" s="565" t="str">
        <f t="shared" si="4"/>
        <v/>
      </c>
      <c r="Q67" s="539"/>
      <c r="R67" s="310" t="str">
        <f t="shared" si="5"/>
        <v/>
      </c>
      <c r="S67" s="280" t="str">
        <f t="shared" si="9"/>
        <v/>
      </c>
      <c r="T67" s="7" t="str">
        <f t="shared" si="6"/>
        <v/>
      </c>
      <c r="U67" s="7" t="str">
        <f t="shared" si="7"/>
        <v/>
      </c>
      <c r="V67" s="15" t="str">
        <f t="shared" si="8"/>
        <v/>
      </c>
    </row>
    <row r="68" spans="1:22" ht="15.75" hidden="1" x14ac:dyDescent="0.15">
      <c r="A68" s="270">
        <v>54</v>
      </c>
      <c r="B68" s="16">
        <f>VLOOKUP(C68,⑲リスト!$B$1:$C$104,2,FALSE)</f>
        <v>0</v>
      </c>
      <c r="C68" s="198" t="s">
        <v>102</v>
      </c>
      <c r="D68" s="197">
        <v>0</v>
      </c>
      <c r="E68" s="533"/>
      <c r="F68" s="57"/>
      <c r="G68" s="8">
        <v>0</v>
      </c>
      <c r="H68" s="8">
        <v>0</v>
      </c>
      <c r="I68" s="198">
        <v>0</v>
      </c>
      <c r="J68" s="9"/>
      <c r="K68" s="16" t="str">
        <f t="shared" si="0"/>
        <v/>
      </c>
      <c r="L68" s="229" t="str">
        <f>IFERROR(VLOOKUP($K68,⑲リスト!A$2:C$211,2,FALSE),"")</f>
        <v/>
      </c>
      <c r="M68" s="194" t="str">
        <f t="shared" si="2"/>
        <v/>
      </c>
      <c r="N68" s="194" t="str">
        <f t="shared" si="3"/>
        <v/>
      </c>
      <c r="O68" s="194" t="str">
        <f t="shared" si="1"/>
        <v/>
      </c>
      <c r="P68" s="565" t="str">
        <f t="shared" si="4"/>
        <v/>
      </c>
      <c r="Q68" s="539"/>
      <c r="R68" s="310" t="str">
        <f t="shared" si="5"/>
        <v/>
      </c>
      <c r="S68" s="280" t="str">
        <f t="shared" si="9"/>
        <v/>
      </c>
      <c r="T68" s="7" t="str">
        <f t="shared" si="6"/>
        <v/>
      </c>
      <c r="U68" s="7" t="str">
        <f t="shared" si="7"/>
        <v/>
      </c>
      <c r="V68" s="15" t="str">
        <f t="shared" si="8"/>
        <v/>
      </c>
    </row>
    <row r="69" spans="1:22" ht="15.75" hidden="1" x14ac:dyDescent="0.15">
      <c r="A69" s="270">
        <v>55</v>
      </c>
      <c r="B69" s="16">
        <f>VLOOKUP(C69,⑲リスト!$B$1:$C$104,2,FALSE)</f>
        <v>0</v>
      </c>
      <c r="C69" s="198" t="s">
        <v>102</v>
      </c>
      <c r="D69" s="197">
        <v>0</v>
      </c>
      <c r="E69" s="533"/>
      <c r="F69" s="57"/>
      <c r="G69" s="8">
        <v>0</v>
      </c>
      <c r="H69" s="8">
        <v>0</v>
      </c>
      <c r="I69" s="198">
        <v>0</v>
      </c>
      <c r="J69" s="9"/>
      <c r="K69" s="16" t="str">
        <f t="shared" si="0"/>
        <v/>
      </c>
      <c r="L69" s="229" t="str">
        <f>IFERROR(VLOOKUP($K69,⑲リスト!A$2:C$211,2,FALSE),"")</f>
        <v/>
      </c>
      <c r="M69" s="194" t="str">
        <f t="shared" si="2"/>
        <v/>
      </c>
      <c r="N69" s="194" t="str">
        <f t="shared" si="3"/>
        <v/>
      </c>
      <c r="O69" s="194" t="str">
        <f t="shared" si="1"/>
        <v/>
      </c>
      <c r="P69" s="565" t="str">
        <f t="shared" si="4"/>
        <v/>
      </c>
      <c r="Q69" s="539"/>
      <c r="R69" s="310" t="str">
        <f t="shared" si="5"/>
        <v/>
      </c>
      <c r="S69" s="280" t="str">
        <f t="shared" si="9"/>
        <v/>
      </c>
      <c r="T69" s="7" t="str">
        <f t="shared" si="6"/>
        <v/>
      </c>
      <c r="U69" s="7" t="str">
        <f t="shared" si="7"/>
        <v/>
      </c>
      <c r="V69" s="15" t="str">
        <f t="shared" si="8"/>
        <v/>
      </c>
    </row>
    <row r="70" spans="1:22" ht="15.75" hidden="1" x14ac:dyDescent="0.15">
      <c r="A70" s="270">
        <v>56</v>
      </c>
      <c r="B70" s="16">
        <f>VLOOKUP(C70,⑲リスト!$B$1:$C$104,2,FALSE)</f>
        <v>0</v>
      </c>
      <c r="C70" s="198" t="s">
        <v>102</v>
      </c>
      <c r="D70" s="197">
        <v>0</v>
      </c>
      <c r="E70" s="533"/>
      <c r="F70" s="57"/>
      <c r="G70" s="8">
        <v>0</v>
      </c>
      <c r="H70" s="8">
        <v>0</v>
      </c>
      <c r="I70" s="198">
        <v>0</v>
      </c>
      <c r="J70" s="9"/>
      <c r="K70" s="16" t="str">
        <f t="shared" si="0"/>
        <v/>
      </c>
      <c r="L70" s="229" t="str">
        <f>IFERROR(VLOOKUP($K70,⑲リスト!A$2:C$211,2,FALSE),"")</f>
        <v/>
      </c>
      <c r="M70" s="194" t="str">
        <f t="shared" si="2"/>
        <v/>
      </c>
      <c r="N70" s="194" t="str">
        <f t="shared" si="3"/>
        <v/>
      </c>
      <c r="O70" s="194" t="str">
        <f t="shared" si="1"/>
        <v/>
      </c>
      <c r="P70" s="565" t="str">
        <f t="shared" si="4"/>
        <v/>
      </c>
      <c r="Q70" s="539"/>
      <c r="R70" s="310" t="str">
        <f t="shared" si="5"/>
        <v/>
      </c>
      <c r="S70" s="280" t="str">
        <f t="shared" si="9"/>
        <v/>
      </c>
      <c r="T70" s="7" t="str">
        <f t="shared" si="6"/>
        <v/>
      </c>
      <c r="U70" s="7" t="str">
        <f t="shared" si="7"/>
        <v/>
      </c>
      <c r="V70" s="15" t="str">
        <f t="shared" si="8"/>
        <v/>
      </c>
    </row>
    <row r="71" spans="1:22" ht="15.75" hidden="1" x14ac:dyDescent="0.15">
      <c r="A71" s="270">
        <v>57</v>
      </c>
      <c r="B71" s="16">
        <f>VLOOKUP(C71,⑲リスト!$B$1:$C$104,2,FALSE)</f>
        <v>0</v>
      </c>
      <c r="C71" s="198" t="s">
        <v>102</v>
      </c>
      <c r="D71" s="197">
        <v>0</v>
      </c>
      <c r="E71" s="533"/>
      <c r="F71" s="57"/>
      <c r="G71" s="8">
        <v>0</v>
      </c>
      <c r="H71" s="8">
        <v>0</v>
      </c>
      <c r="I71" s="198">
        <v>0</v>
      </c>
      <c r="J71" s="9"/>
      <c r="K71" s="16" t="str">
        <f t="shared" si="0"/>
        <v/>
      </c>
      <c r="L71" s="229" t="str">
        <f>IFERROR(VLOOKUP($K71,⑲リスト!A$2:C$211,2,FALSE),"")</f>
        <v/>
      </c>
      <c r="M71" s="194" t="str">
        <f t="shared" si="2"/>
        <v/>
      </c>
      <c r="N71" s="194" t="str">
        <f t="shared" si="3"/>
        <v/>
      </c>
      <c r="O71" s="194" t="str">
        <f t="shared" si="1"/>
        <v/>
      </c>
      <c r="P71" s="565" t="str">
        <f t="shared" si="4"/>
        <v/>
      </c>
      <c r="Q71" s="539"/>
      <c r="R71" s="310" t="str">
        <f t="shared" si="5"/>
        <v/>
      </c>
      <c r="S71" s="280" t="str">
        <f t="shared" si="9"/>
        <v/>
      </c>
      <c r="T71" s="7" t="str">
        <f t="shared" si="6"/>
        <v/>
      </c>
      <c r="U71" s="7" t="str">
        <f t="shared" si="7"/>
        <v/>
      </c>
      <c r="V71" s="15" t="str">
        <f t="shared" si="8"/>
        <v/>
      </c>
    </row>
    <row r="72" spans="1:22" ht="15.75" hidden="1" x14ac:dyDescent="0.15">
      <c r="A72" s="270">
        <v>58</v>
      </c>
      <c r="B72" s="16">
        <f>VLOOKUP(C72,⑲リスト!$B$1:$C$104,2,FALSE)</f>
        <v>0</v>
      </c>
      <c r="C72" s="198" t="s">
        <v>102</v>
      </c>
      <c r="D72" s="197">
        <v>0</v>
      </c>
      <c r="E72" s="533"/>
      <c r="F72" s="57"/>
      <c r="G72" s="8">
        <v>0</v>
      </c>
      <c r="H72" s="8">
        <v>0</v>
      </c>
      <c r="I72" s="198">
        <v>0</v>
      </c>
      <c r="J72" s="9"/>
      <c r="K72" s="16" t="str">
        <f t="shared" si="0"/>
        <v/>
      </c>
      <c r="L72" s="229" t="str">
        <f>IFERROR(VLOOKUP($K72,⑲リスト!A$2:C$211,2,FALSE),"")</f>
        <v/>
      </c>
      <c r="M72" s="194" t="str">
        <f t="shared" si="2"/>
        <v/>
      </c>
      <c r="N72" s="194" t="str">
        <f t="shared" si="3"/>
        <v/>
      </c>
      <c r="O72" s="194" t="str">
        <f t="shared" si="1"/>
        <v/>
      </c>
      <c r="P72" s="565" t="str">
        <f t="shared" si="4"/>
        <v/>
      </c>
      <c r="Q72" s="539"/>
      <c r="R72" s="310" t="str">
        <f t="shared" si="5"/>
        <v/>
      </c>
      <c r="S72" s="280" t="str">
        <f t="shared" si="9"/>
        <v/>
      </c>
      <c r="T72" s="7" t="str">
        <f t="shared" si="6"/>
        <v/>
      </c>
      <c r="U72" s="7" t="str">
        <f t="shared" si="7"/>
        <v/>
      </c>
      <c r="V72" s="15" t="str">
        <f t="shared" si="8"/>
        <v/>
      </c>
    </row>
    <row r="73" spans="1:22" s="9" customFormat="1" ht="15.75" hidden="1" x14ac:dyDescent="0.15">
      <c r="A73" s="270">
        <v>59</v>
      </c>
      <c r="B73" s="16">
        <f>VLOOKUP(C73,⑲リスト!$B$1:$C$104,2,FALSE)</f>
        <v>0</v>
      </c>
      <c r="C73" s="198" t="s">
        <v>102</v>
      </c>
      <c r="D73" s="197">
        <v>0</v>
      </c>
      <c r="E73" s="533"/>
      <c r="F73" s="57"/>
      <c r="G73" s="8">
        <v>0</v>
      </c>
      <c r="H73" s="8">
        <v>0</v>
      </c>
      <c r="I73" s="198">
        <v>0</v>
      </c>
      <c r="K73" s="16" t="str">
        <f t="shared" si="0"/>
        <v/>
      </c>
      <c r="L73" s="229" t="str">
        <f>IFERROR(VLOOKUP($K73,⑲リスト!A$2:C$211,2,FALSE),"")</f>
        <v/>
      </c>
      <c r="M73" s="194" t="str">
        <f t="shared" si="2"/>
        <v/>
      </c>
      <c r="N73" s="194" t="str">
        <f t="shared" si="3"/>
        <v/>
      </c>
      <c r="O73" s="194" t="str">
        <f t="shared" si="1"/>
        <v/>
      </c>
      <c r="P73" s="565" t="str">
        <f t="shared" si="4"/>
        <v/>
      </c>
      <c r="Q73" s="539"/>
      <c r="R73" s="310" t="str">
        <f t="shared" si="5"/>
        <v/>
      </c>
      <c r="S73" s="280" t="str">
        <f t="shared" si="9"/>
        <v/>
      </c>
      <c r="T73" s="7" t="str">
        <f t="shared" si="6"/>
        <v/>
      </c>
      <c r="U73" s="7" t="str">
        <f t="shared" si="7"/>
        <v/>
      </c>
      <c r="V73" s="15" t="str">
        <f t="shared" si="8"/>
        <v/>
      </c>
    </row>
    <row r="74" spans="1:22" s="9" customFormat="1" ht="15.75" hidden="1" x14ac:dyDescent="0.15">
      <c r="A74" s="270">
        <v>60</v>
      </c>
      <c r="B74" s="16">
        <f>VLOOKUP(C74,⑲リスト!$B$1:$C$104,2,FALSE)</f>
        <v>0</v>
      </c>
      <c r="C74" s="198" t="s">
        <v>102</v>
      </c>
      <c r="D74" s="197">
        <v>0</v>
      </c>
      <c r="E74" s="533"/>
      <c r="F74" s="57"/>
      <c r="G74" s="8">
        <v>0</v>
      </c>
      <c r="H74" s="8">
        <v>0</v>
      </c>
      <c r="I74" s="198">
        <v>0</v>
      </c>
      <c r="K74" s="16" t="str">
        <f t="shared" si="0"/>
        <v/>
      </c>
      <c r="L74" s="229" t="str">
        <f>IFERROR(VLOOKUP($K74,⑲リスト!A$2:C$211,2,FALSE),"")</f>
        <v/>
      </c>
      <c r="M74" s="194" t="str">
        <f t="shared" si="2"/>
        <v/>
      </c>
      <c r="N74" s="194" t="str">
        <f t="shared" si="3"/>
        <v/>
      </c>
      <c r="O74" s="194" t="str">
        <f t="shared" si="1"/>
        <v/>
      </c>
      <c r="P74" s="565" t="str">
        <f t="shared" si="4"/>
        <v/>
      </c>
      <c r="Q74" s="539"/>
      <c r="R74" s="310" t="str">
        <f t="shared" si="5"/>
        <v/>
      </c>
      <c r="S74" s="280" t="str">
        <f t="shared" si="9"/>
        <v/>
      </c>
      <c r="T74" s="7" t="str">
        <f t="shared" si="6"/>
        <v/>
      </c>
      <c r="U74" s="7" t="str">
        <f t="shared" si="7"/>
        <v/>
      </c>
      <c r="V74" s="15" t="str">
        <f t="shared" si="8"/>
        <v/>
      </c>
    </row>
    <row r="75" spans="1:22" s="9" customFormat="1" ht="15.75" hidden="1" x14ac:dyDescent="0.15">
      <c r="A75" s="270">
        <v>61</v>
      </c>
      <c r="B75" s="16">
        <f>VLOOKUP(C75,⑲リスト!$B$1:$C$104,2,FALSE)</f>
        <v>0</v>
      </c>
      <c r="C75" s="198" t="s">
        <v>102</v>
      </c>
      <c r="D75" s="197">
        <v>0</v>
      </c>
      <c r="E75" s="533"/>
      <c r="F75" s="57"/>
      <c r="G75" s="8">
        <v>0</v>
      </c>
      <c r="H75" s="8">
        <v>0</v>
      </c>
      <c r="I75" s="198">
        <v>0</v>
      </c>
      <c r="K75" s="16" t="str">
        <f t="shared" si="0"/>
        <v/>
      </c>
      <c r="L75" s="229" t="str">
        <f>IFERROR(VLOOKUP($K75,⑲リスト!A$2:C$211,2,FALSE),"")</f>
        <v/>
      </c>
      <c r="M75" s="194" t="str">
        <f t="shared" si="2"/>
        <v/>
      </c>
      <c r="N75" s="194" t="str">
        <f t="shared" si="3"/>
        <v/>
      </c>
      <c r="O75" s="194" t="str">
        <f t="shared" si="1"/>
        <v/>
      </c>
      <c r="P75" s="565" t="str">
        <f t="shared" si="4"/>
        <v/>
      </c>
      <c r="Q75" s="539"/>
      <c r="R75" s="310" t="str">
        <f t="shared" si="5"/>
        <v/>
      </c>
      <c r="S75" s="280" t="str">
        <f t="shared" si="9"/>
        <v/>
      </c>
      <c r="T75" s="7" t="str">
        <f t="shared" si="6"/>
        <v/>
      </c>
      <c r="U75" s="7" t="str">
        <f t="shared" si="7"/>
        <v/>
      </c>
      <c r="V75" s="15" t="str">
        <f t="shared" si="8"/>
        <v/>
      </c>
    </row>
    <row r="76" spans="1:22" s="9" customFormat="1" ht="15.75" hidden="1" x14ac:dyDescent="0.15">
      <c r="A76" s="270">
        <v>62</v>
      </c>
      <c r="B76" s="16">
        <f>VLOOKUP(C76,⑲リスト!$B$1:$C$104,2,FALSE)</f>
        <v>0</v>
      </c>
      <c r="C76" s="198" t="s">
        <v>102</v>
      </c>
      <c r="D76" s="197">
        <v>0</v>
      </c>
      <c r="E76" s="533"/>
      <c r="F76" s="57"/>
      <c r="G76" s="8">
        <v>0</v>
      </c>
      <c r="H76" s="8">
        <v>0</v>
      </c>
      <c r="I76" s="198">
        <v>0</v>
      </c>
      <c r="K76" s="16" t="str">
        <f t="shared" si="0"/>
        <v/>
      </c>
      <c r="L76" s="229" t="str">
        <f>IFERROR(VLOOKUP($K76,⑲リスト!A$2:C$211,2,FALSE),"")</f>
        <v/>
      </c>
      <c r="M76" s="194" t="str">
        <f t="shared" si="2"/>
        <v/>
      </c>
      <c r="N76" s="194" t="str">
        <f t="shared" si="3"/>
        <v/>
      </c>
      <c r="O76" s="194" t="str">
        <f t="shared" si="1"/>
        <v/>
      </c>
      <c r="P76" s="565" t="str">
        <f t="shared" si="4"/>
        <v/>
      </c>
      <c r="Q76" s="539"/>
      <c r="R76" s="310" t="str">
        <f t="shared" si="5"/>
        <v/>
      </c>
      <c r="S76" s="280" t="str">
        <f t="shared" si="9"/>
        <v/>
      </c>
      <c r="T76" s="7" t="str">
        <f t="shared" si="6"/>
        <v/>
      </c>
      <c r="U76" s="7" t="str">
        <f t="shared" si="7"/>
        <v/>
      </c>
      <c r="V76" s="15" t="str">
        <f t="shared" si="8"/>
        <v/>
      </c>
    </row>
    <row r="77" spans="1:22" s="9" customFormat="1" ht="15.75" hidden="1" x14ac:dyDescent="0.15">
      <c r="A77" s="270">
        <v>63</v>
      </c>
      <c r="B77" s="16">
        <f>VLOOKUP(C77,⑲リスト!$B$1:$C$104,2,FALSE)</f>
        <v>0</v>
      </c>
      <c r="C77" s="198" t="s">
        <v>102</v>
      </c>
      <c r="D77" s="197">
        <v>0</v>
      </c>
      <c r="E77" s="533"/>
      <c r="F77" s="57"/>
      <c r="G77" s="8">
        <v>0</v>
      </c>
      <c r="H77" s="8">
        <v>0</v>
      </c>
      <c r="I77" s="198">
        <v>0</v>
      </c>
      <c r="K77" s="16" t="str">
        <f t="shared" si="0"/>
        <v/>
      </c>
      <c r="L77" s="229" t="str">
        <f>IFERROR(VLOOKUP($K77,⑲リスト!A$2:C$211,2,FALSE),"")</f>
        <v/>
      </c>
      <c r="M77" s="194" t="str">
        <f t="shared" si="2"/>
        <v/>
      </c>
      <c r="N77" s="194" t="str">
        <f t="shared" si="3"/>
        <v/>
      </c>
      <c r="O77" s="194" t="str">
        <f t="shared" si="1"/>
        <v/>
      </c>
      <c r="P77" s="565" t="str">
        <f t="shared" si="4"/>
        <v/>
      </c>
      <c r="Q77" s="539"/>
      <c r="R77" s="310" t="str">
        <f t="shared" si="5"/>
        <v/>
      </c>
      <c r="S77" s="280" t="str">
        <f t="shared" si="9"/>
        <v/>
      </c>
      <c r="T77" s="7" t="str">
        <f t="shared" si="6"/>
        <v/>
      </c>
      <c r="U77" s="7" t="str">
        <f t="shared" si="7"/>
        <v/>
      </c>
      <c r="V77" s="15" t="str">
        <f t="shared" si="8"/>
        <v/>
      </c>
    </row>
    <row r="78" spans="1:22" s="9" customFormat="1" ht="15.75" hidden="1" x14ac:dyDescent="0.15">
      <c r="A78" s="270">
        <v>64</v>
      </c>
      <c r="B78" s="16">
        <f>VLOOKUP(C78,⑲リスト!$B$1:$C$104,2,FALSE)</f>
        <v>0</v>
      </c>
      <c r="C78" s="198" t="s">
        <v>102</v>
      </c>
      <c r="D78" s="197">
        <v>0</v>
      </c>
      <c r="E78" s="533"/>
      <c r="F78" s="57"/>
      <c r="G78" s="8">
        <v>0</v>
      </c>
      <c r="H78" s="8">
        <v>0</v>
      </c>
      <c r="I78" s="198">
        <v>0</v>
      </c>
      <c r="K78" s="16" t="str">
        <f t="shared" ref="K78:K114" si="10">IF(ISERR(SMALL(IF(FREQUENCY($B$15:$B$113,$B$15:$B$113),$B$15:$B$113),$A79)),"", SMALL(IF(FREQUENCY($B$15:$B$113,$B$15:$B$113),$B$15:$B$113),$A79))</f>
        <v/>
      </c>
      <c r="L78" s="229" t="str">
        <f>IFERROR(VLOOKUP($K78,⑲リスト!A$2:C$211,2,FALSE),"")</f>
        <v/>
      </c>
      <c r="M78" s="194" t="str">
        <f t="shared" si="2"/>
        <v/>
      </c>
      <c r="N78" s="194" t="str">
        <f t="shared" si="3"/>
        <v/>
      </c>
      <c r="O78" s="194" t="str">
        <f t="shared" si="1"/>
        <v/>
      </c>
      <c r="P78" s="565" t="str">
        <f t="shared" si="4"/>
        <v/>
      </c>
      <c r="Q78" s="539"/>
      <c r="R78" s="310" t="str">
        <f t="shared" si="5"/>
        <v/>
      </c>
      <c r="S78" s="280" t="str">
        <f t="shared" si="9"/>
        <v/>
      </c>
      <c r="T78" s="7" t="str">
        <f t="shared" si="6"/>
        <v/>
      </c>
      <c r="U78" s="7" t="str">
        <f t="shared" si="7"/>
        <v/>
      </c>
      <c r="V78" s="15" t="str">
        <f t="shared" si="8"/>
        <v/>
      </c>
    </row>
    <row r="79" spans="1:22" s="9" customFormat="1" ht="15.75" hidden="1" x14ac:dyDescent="0.15">
      <c r="A79" s="270">
        <v>65</v>
      </c>
      <c r="B79" s="16">
        <f>VLOOKUP(C79,⑲リスト!$B$1:$C$104,2,FALSE)</f>
        <v>0</v>
      </c>
      <c r="C79" s="198" t="s">
        <v>102</v>
      </c>
      <c r="D79" s="197">
        <v>0</v>
      </c>
      <c r="E79" s="533"/>
      <c r="F79" s="57"/>
      <c r="G79" s="8">
        <v>0</v>
      </c>
      <c r="H79" s="8">
        <v>0</v>
      </c>
      <c r="I79" s="198">
        <v>0</v>
      </c>
      <c r="K79" s="16" t="str">
        <f t="shared" si="10"/>
        <v/>
      </c>
      <c r="L79" s="229" t="str">
        <f>IFERROR(VLOOKUP($K79,⑲リスト!A$2:C$211,2,FALSE),"")</f>
        <v/>
      </c>
      <c r="M79" s="194" t="str">
        <f t="shared" si="2"/>
        <v/>
      </c>
      <c r="N79" s="194" t="str">
        <f t="shared" si="3"/>
        <v/>
      </c>
      <c r="O79" s="194" t="str">
        <f t="shared" ref="O79:O114" si="11">IF(SUMIF($B$15:$B$113,$K79,$I$15:$I$113)&gt;0,SUMIF($B$15:$B$113,$K79,$I$15:$I$113),"")</f>
        <v/>
      </c>
      <c r="P79" s="565" t="str">
        <f t="shared" si="4"/>
        <v/>
      </c>
      <c r="Q79" s="539"/>
      <c r="R79" s="310" t="str">
        <f t="shared" si="5"/>
        <v/>
      </c>
      <c r="S79" s="280" t="str">
        <f t="shared" si="9"/>
        <v/>
      </c>
      <c r="T79" s="7" t="str">
        <f t="shared" si="6"/>
        <v/>
      </c>
      <c r="U79" s="7" t="str">
        <f t="shared" si="7"/>
        <v/>
      </c>
      <c r="V79" s="15" t="str">
        <f t="shared" si="8"/>
        <v/>
      </c>
    </row>
    <row r="80" spans="1:22" s="9" customFormat="1" ht="15.75" hidden="1" x14ac:dyDescent="0.15">
      <c r="A80" s="270">
        <v>66</v>
      </c>
      <c r="B80" s="16">
        <f>VLOOKUP(C80,⑲リスト!$B$1:$C$104,2,FALSE)</f>
        <v>0</v>
      </c>
      <c r="C80" s="198" t="s">
        <v>102</v>
      </c>
      <c r="D80" s="197">
        <v>0</v>
      </c>
      <c r="E80" s="533"/>
      <c r="F80" s="57"/>
      <c r="G80" s="8">
        <v>0</v>
      </c>
      <c r="H80" s="8">
        <v>0</v>
      </c>
      <c r="I80" s="198">
        <v>0</v>
      </c>
      <c r="K80" s="16" t="str">
        <f t="shared" si="10"/>
        <v/>
      </c>
      <c r="L80" s="229" t="str">
        <f>IFERROR(VLOOKUP($K80,⑲リスト!A$2:C$211,2,FALSE),"")</f>
        <v/>
      </c>
      <c r="M80" s="194" t="str">
        <f t="shared" ref="M80:M114" si="12">IF(SUMIF($B$15:$B$113,$K80,$G$15:$G$113)&gt;0,SUMIF($B$15:$B$113,$K80,$G$15:$G$113),"")</f>
        <v/>
      </c>
      <c r="N80" s="194" t="str">
        <f t="shared" ref="N80:N114" si="13">IF(SUMIF($B$15:$B$113,$K80,$H$15:$H$113)&gt;0,SUMIF($B$15:$B$113,$K80,$H$15:$H$113),"")</f>
        <v/>
      </c>
      <c r="O80" s="194" t="str">
        <f t="shared" si="11"/>
        <v/>
      </c>
      <c r="P80" s="565" t="str">
        <f t="shared" ref="P80:P114" si="14">IF(AND(K80&gt;0,K80&lt;100),1,"")</f>
        <v/>
      </c>
      <c r="Q80" s="539"/>
      <c r="R80" s="310" t="str">
        <f t="shared" ref="R80:R114" si="15">IF(ISERR(SMALL(IF(FREQUENCY($D$15:$D$114,$D$15:$D$114),$D$15:$D$114),$A81)),"", SMALL(IF(FREQUENCY($D$15:$D$114,$D$15:$D$114),$D$15:$D$114),$A81))</f>
        <v/>
      </c>
      <c r="S80" s="280" t="str">
        <f t="shared" si="9"/>
        <v/>
      </c>
      <c r="T80" s="7" t="str">
        <f t="shared" ref="T80:T114" si="16">IF(SUMIF($D$15:$D$114,$R80,$G$15:$G$114)&gt;0,SUMIF($D$15:$D$114,$R80,$G$15:$G$114),"")</f>
        <v/>
      </c>
      <c r="U80" s="7" t="str">
        <f t="shared" ref="U80:U114" si="17">IF(SUMIF($D$15:$D$114,$R80,$H$15:$H$114)&gt;0,SUMIF($D$15:$D$114,$R80,$H$15:$H$114),"")</f>
        <v/>
      </c>
      <c r="V80" s="15" t="str">
        <f t="shared" ref="V80:V114" si="18">IF(SUMIF($D$15:$D$114,$R80,$I$15:$I$114)&gt;0,SUMIF($D$15:$D$114,$R80,$I$15:$I$114),"")</f>
        <v/>
      </c>
    </row>
    <row r="81" spans="1:22" s="9" customFormat="1" ht="15.75" hidden="1" x14ac:dyDescent="0.15">
      <c r="A81" s="270">
        <v>67</v>
      </c>
      <c r="B81" s="16">
        <f>VLOOKUP(C81,⑲リスト!$B$1:$C$104,2,FALSE)</f>
        <v>0</v>
      </c>
      <c r="C81" s="198" t="s">
        <v>102</v>
      </c>
      <c r="D81" s="197">
        <v>0</v>
      </c>
      <c r="E81" s="533"/>
      <c r="F81" s="57"/>
      <c r="G81" s="8">
        <v>0</v>
      </c>
      <c r="H81" s="8">
        <v>0</v>
      </c>
      <c r="I81" s="198">
        <v>0</v>
      </c>
      <c r="K81" s="16" t="str">
        <f t="shared" si="10"/>
        <v/>
      </c>
      <c r="L81" s="229" t="str">
        <f>IFERROR(VLOOKUP($K81,⑲リスト!A$2:C$211,2,FALSE),"")</f>
        <v/>
      </c>
      <c r="M81" s="194" t="str">
        <f t="shared" si="12"/>
        <v/>
      </c>
      <c r="N81" s="194" t="str">
        <f t="shared" si="13"/>
        <v/>
      </c>
      <c r="O81" s="194" t="str">
        <f t="shared" si="11"/>
        <v/>
      </c>
      <c r="P81" s="565" t="str">
        <f t="shared" si="14"/>
        <v/>
      </c>
      <c r="Q81" s="539"/>
      <c r="R81" s="310" t="str">
        <f t="shared" si="15"/>
        <v/>
      </c>
      <c r="S81" s="280" t="str">
        <f t="shared" ref="S81:S114" si="19">IFERROR(VLOOKUP(R81,D81:E180,2,FALSE),"")</f>
        <v/>
      </c>
      <c r="T81" s="7" t="str">
        <f t="shared" si="16"/>
        <v/>
      </c>
      <c r="U81" s="7" t="str">
        <f t="shared" si="17"/>
        <v/>
      </c>
      <c r="V81" s="15" t="str">
        <f t="shared" si="18"/>
        <v/>
      </c>
    </row>
    <row r="82" spans="1:22" s="9" customFormat="1" ht="15.75" hidden="1" x14ac:dyDescent="0.15">
      <c r="A82" s="270">
        <v>68</v>
      </c>
      <c r="B82" s="16">
        <f>VLOOKUP(C82,⑲リスト!$B$1:$C$104,2,FALSE)</f>
        <v>0</v>
      </c>
      <c r="C82" s="198" t="s">
        <v>102</v>
      </c>
      <c r="D82" s="197">
        <v>0</v>
      </c>
      <c r="E82" s="533"/>
      <c r="F82" s="57"/>
      <c r="G82" s="8">
        <v>0</v>
      </c>
      <c r="H82" s="8">
        <v>0</v>
      </c>
      <c r="I82" s="198">
        <v>0</v>
      </c>
      <c r="K82" s="16" t="str">
        <f t="shared" si="10"/>
        <v/>
      </c>
      <c r="L82" s="229" t="str">
        <f>IFERROR(VLOOKUP($K82,⑲リスト!A$2:C$211,2,FALSE),"")</f>
        <v/>
      </c>
      <c r="M82" s="194" t="str">
        <f t="shared" si="12"/>
        <v/>
      </c>
      <c r="N82" s="194" t="str">
        <f t="shared" si="13"/>
        <v/>
      </c>
      <c r="O82" s="194" t="str">
        <f t="shared" si="11"/>
        <v/>
      </c>
      <c r="P82" s="565" t="str">
        <f t="shared" si="14"/>
        <v/>
      </c>
      <c r="Q82" s="539"/>
      <c r="R82" s="310" t="str">
        <f t="shared" si="15"/>
        <v/>
      </c>
      <c r="S82" s="280" t="str">
        <f t="shared" si="19"/>
        <v/>
      </c>
      <c r="T82" s="7" t="str">
        <f t="shared" si="16"/>
        <v/>
      </c>
      <c r="U82" s="7" t="str">
        <f t="shared" si="17"/>
        <v/>
      </c>
      <c r="V82" s="15" t="str">
        <f t="shared" si="18"/>
        <v/>
      </c>
    </row>
    <row r="83" spans="1:22" s="9" customFormat="1" ht="15.75" hidden="1" x14ac:dyDescent="0.15">
      <c r="A83" s="270">
        <v>69</v>
      </c>
      <c r="B83" s="16">
        <f>VLOOKUP(C83,⑲リスト!$B$1:$C$104,2,FALSE)</f>
        <v>0</v>
      </c>
      <c r="C83" s="198" t="s">
        <v>102</v>
      </c>
      <c r="D83" s="197">
        <v>0</v>
      </c>
      <c r="E83" s="533"/>
      <c r="F83" s="57"/>
      <c r="G83" s="8">
        <v>0</v>
      </c>
      <c r="H83" s="8">
        <v>0</v>
      </c>
      <c r="I83" s="198">
        <v>0</v>
      </c>
      <c r="K83" s="16" t="str">
        <f t="shared" si="10"/>
        <v/>
      </c>
      <c r="L83" s="229" t="str">
        <f>IFERROR(VLOOKUP($K83,⑲リスト!A$2:C$211,2,FALSE),"")</f>
        <v/>
      </c>
      <c r="M83" s="194" t="str">
        <f t="shared" si="12"/>
        <v/>
      </c>
      <c r="N83" s="194" t="str">
        <f t="shared" si="13"/>
        <v/>
      </c>
      <c r="O83" s="194" t="str">
        <f t="shared" si="11"/>
        <v/>
      </c>
      <c r="P83" s="565" t="str">
        <f t="shared" si="14"/>
        <v/>
      </c>
      <c r="Q83" s="539"/>
      <c r="R83" s="310" t="str">
        <f t="shared" si="15"/>
        <v/>
      </c>
      <c r="S83" s="280" t="str">
        <f t="shared" si="19"/>
        <v/>
      </c>
      <c r="T83" s="7" t="str">
        <f t="shared" si="16"/>
        <v/>
      </c>
      <c r="U83" s="7" t="str">
        <f t="shared" si="17"/>
        <v/>
      </c>
      <c r="V83" s="15" t="str">
        <f t="shared" si="18"/>
        <v/>
      </c>
    </row>
    <row r="84" spans="1:22" s="9" customFormat="1" ht="15.75" hidden="1" x14ac:dyDescent="0.15">
      <c r="A84" s="270">
        <v>70</v>
      </c>
      <c r="B84" s="16">
        <f>VLOOKUP(C84,⑲リスト!$B$1:$C$104,2,FALSE)</f>
        <v>0</v>
      </c>
      <c r="C84" s="198" t="s">
        <v>102</v>
      </c>
      <c r="D84" s="197">
        <v>0</v>
      </c>
      <c r="E84" s="533"/>
      <c r="F84" s="57"/>
      <c r="G84" s="8">
        <v>0</v>
      </c>
      <c r="H84" s="8">
        <v>0</v>
      </c>
      <c r="I84" s="198">
        <v>0</v>
      </c>
      <c r="K84" s="16" t="str">
        <f t="shared" si="10"/>
        <v/>
      </c>
      <c r="L84" s="229" t="str">
        <f>IFERROR(VLOOKUP($K84,⑲リスト!A$2:C$211,2,FALSE),"")</f>
        <v/>
      </c>
      <c r="M84" s="194" t="str">
        <f t="shared" si="12"/>
        <v/>
      </c>
      <c r="N84" s="194" t="str">
        <f t="shared" si="13"/>
        <v/>
      </c>
      <c r="O84" s="194" t="str">
        <f t="shared" si="11"/>
        <v/>
      </c>
      <c r="P84" s="565" t="str">
        <f t="shared" si="14"/>
        <v/>
      </c>
      <c r="Q84" s="539"/>
      <c r="R84" s="310" t="str">
        <f t="shared" si="15"/>
        <v/>
      </c>
      <c r="S84" s="280" t="str">
        <f t="shared" si="19"/>
        <v/>
      </c>
      <c r="T84" s="7" t="str">
        <f t="shared" si="16"/>
        <v/>
      </c>
      <c r="U84" s="7" t="str">
        <f t="shared" si="17"/>
        <v/>
      </c>
      <c r="V84" s="15" t="str">
        <f t="shared" si="18"/>
        <v/>
      </c>
    </row>
    <row r="85" spans="1:22" s="9" customFormat="1" ht="15.75" hidden="1" x14ac:dyDescent="0.15">
      <c r="A85" s="270">
        <v>71</v>
      </c>
      <c r="B85" s="16">
        <f>VLOOKUP(C85,⑲リスト!$B$1:$C$104,2,FALSE)</f>
        <v>0</v>
      </c>
      <c r="C85" s="198" t="s">
        <v>102</v>
      </c>
      <c r="D85" s="197">
        <v>0</v>
      </c>
      <c r="E85" s="533"/>
      <c r="F85" s="57"/>
      <c r="G85" s="8">
        <v>0</v>
      </c>
      <c r="H85" s="8">
        <v>0</v>
      </c>
      <c r="I85" s="198">
        <v>0</v>
      </c>
      <c r="K85" s="16" t="str">
        <f t="shared" si="10"/>
        <v/>
      </c>
      <c r="L85" s="229" t="str">
        <f>IFERROR(VLOOKUP($K85,⑲リスト!A$2:C$211,2,FALSE),"")</f>
        <v/>
      </c>
      <c r="M85" s="194" t="str">
        <f t="shared" si="12"/>
        <v/>
      </c>
      <c r="N85" s="194" t="str">
        <f t="shared" si="13"/>
        <v/>
      </c>
      <c r="O85" s="194" t="str">
        <f t="shared" si="11"/>
        <v/>
      </c>
      <c r="P85" s="565" t="str">
        <f t="shared" si="14"/>
        <v/>
      </c>
      <c r="Q85" s="539"/>
      <c r="R85" s="310" t="str">
        <f t="shared" si="15"/>
        <v/>
      </c>
      <c r="S85" s="280" t="str">
        <f t="shared" si="19"/>
        <v/>
      </c>
      <c r="T85" s="7" t="str">
        <f t="shared" si="16"/>
        <v/>
      </c>
      <c r="U85" s="7" t="str">
        <f t="shared" si="17"/>
        <v/>
      </c>
      <c r="V85" s="15" t="str">
        <f t="shared" si="18"/>
        <v/>
      </c>
    </row>
    <row r="86" spans="1:22" s="9" customFormat="1" ht="15.75" hidden="1" x14ac:dyDescent="0.15">
      <c r="A86" s="270">
        <v>72</v>
      </c>
      <c r="B86" s="16">
        <f>VLOOKUP(C86,⑲リスト!$B$1:$C$104,2,FALSE)</f>
        <v>0</v>
      </c>
      <c r="C86" s="198" t="s">
        <v>102</v>
      </c>
      <c r="D86" s="197">
        <v>0</v>
      </c>
      <c r="E86" s="533"/>
      <c r="F86" s="57"/>
      <c r="G86" s="8">
        <v>0</v>
      </c>
      <c r="H86" s="8">
        <v>0</v>
      </c>
      <c r="I86" s="198">
        <v>0</v>
      </c>
      <c r="K86" s="16" t="str">
        <f t="shared" si="10"/>
        <v/>
      </c>
      <c r="L86" s="229" t="str">
        <f>IFERROR(VLOOKUP($K86,⑲リスト!A$2:C$211,2,FALSE),"")</f>
        <v/>
      </c>
      <c r="M86" s="194" t="str">
        <f t="shared" si="12"/>
        <v/>
      </c>
      <c r="N86" s="194" t="str">
        <f t="shared" si="13"/>
        <v/>
      </c>
      <c r="O86" s="194" t="str">
        <f t="shared" si="11"/>
        <v/>
      </c>
      <c r="P86" s="565" t="str">
        <f t="shared" si="14"/>
        <v/>
      </c>
      <c r="Q86" s="539"/>
      <c r="R86" s="310" t="str">
        <f t="shared" si="15"/>
        <v/>
      </c>
      <c r="S86" s="280" t="str">
        <f t="shared" si="19"/>
        <v/>
      </c>
      <c r="T86" s="7" t="str">
        <f t="shared" si="16"/>
        <v/>
      </c>
      <c r="U86" s="7" t="str">
        <f t="shared" si="17"/>
        <v/>
      </c>
      <c r="V86" s="15" t="str">
        <f t="shared" si="18"/>
        <v/>
      </c>
    </row>
    <row r="87" spans="1:22" s="9" customFormat="1" ht="15.75" hidden="1" x14ac:dyDescent="0.15">
      <c r="A87" s="270">
        <v>73</v>
      </c>
      <c r="B87" s="16">
        <f>VLOOKUP(C87,⑲リスト!$B$1:$C$104,2,FALSE)</f>
        <v>0</v>
      </c>
      <c r="C87" s="198" t="s">
        <v>102</v>
      </c>
      <c r="D87" s="197">
        <v>0</v>
      </c>
      <c r="E87" s="533"/>
      <c r="F87" s="57"/>
      <c r="G87" s="8">
        <v>0</v>
      </c>
      <c r="H87" s="8">
        <v>0</v>
      </c>
      <c r="I87" s="198">
        <v>0</v>
      </c>
      <c r="K87" s="16" t="str">
        <f t="shared" si="10"/>
        <v/>
      </c>
      <c r="L87" s="229" t="str">
        <f>IFERROR(VLOOKUP($K87,⑲リスト!A$2:C$211,2,FALSE),"")</f>
        <v/>
      </c>
      <c r="M87" s="194" t="str">
        <f t="shared" si="12"/>
        <v/>
      </c>
      <c r="N87" s="194" t="str">
        <f t="shared" si="13"/>
        <v/>
      </c>
      <c r="O87" s="194" t="str">
        <f t="shared" si="11"/>
        <v/>
      </c>
      <c r="P87" s="565" t="str">
        <f t="shared" si="14"/>
        <v/>
      </c>
      <c r="Q87" s="539"/>
      <c r="R87" s="310" t="str">
        <f t="shared" si="15"/>
        <v/>
      </c>
      <c r="S87" s="280" t="str">
        <f t="shared" si="19"/>
        <v/>
      </c>
      <c r="T87" s="7" t="str">
        <f t="shared" si="16"/>
        <v/>
      </c>
      <c r="U87" s="7" t="str">
        <f t="shared" si="17"/>
        <v/>
      </c>
      <c r="V87" s="15" t="str">
        <f t="shared" si="18"/>
        <v/>
      </c>
    </row>
    <row r="88" spans="1:22" s="9" customFormat="1" ht="15.75" hidden="1" x14ac:dyDescent="0.15">
      <c r="A88" s="270">
        <v>74</v>
      </c>
      <c r="B88" s="16">
        <f>VLOOKUP(C88,⑲リスト!$B$1:$C$104,2,FALSE)</f>
        <v>0</v>
      </c>
      <c r="C88" s="198" t="s">
        <v>102</v>
      </c>
      <c r="D88" s="197">
        <v>0</v>
      </c>
      <c r="E88" s="533"/>
      <c r="F88" s="57"/>
      <c r="G88" s="8">
        <v>0</v>
      </c>
      <c r="H88" s="8">
        <v>0</v>
      </c>
      <c r="I88" s="198">
        <v>0</v>
      </c>
      <c r="K88" s="16" t="str">
        <f t="shared" si="10"/>
        <v/>
      </c>
      <c r="L88" s="229" t="str">
        <f>IFERROR(VLOOKUP($K88,⑲リスト!A$2:C$211,2,FALSE),"")</f>
        <v/>
      </c>
      <c r="M88" s="194" t="str">
        <f t="shared" si="12"/>
        <v/>
      </c>
      <c r="N88" s="194" t="str">
        <f t="shared" si="13"/>
        <v/>
      </c>
      <c r="O88" s="194" t="str">
        <f t="shared" si="11"/>
        <v/>
      </c>
      <c r="P88" s="565" t="str">
        <f t="shared" si="14"/>
        <v/>
      </c>
      <c r="Q88" s="539"/>
      <c r="R88" s="310" t="str">
        <f t="shared" si="15"/>
        <v/>
      </c>
      <c r="S88" s="280" t="str">
        <f t="shared" si="19"/>
        <v/>
      </c>
      <c r="T88" s="7" t="str">
        <f t="shared" si="16"/>
        <v/>
      </c>
      <c r="U88" s="7" t="str">
        <f t="shared" si="17"/>
        <v/>
      </c>
      <c r="V88" s="15" t="str">
        <f t="shared" si="18"/>
        <v/>
      </c>
    </row>
    <row r="89" spans="1:22" s="9" customFormat="1" ht="15.75" hidden="1" x14ac:dyDescent="0.15">
      <c r="A89" s="270">
        <v>75</v>
      </c>
      <c r="B89" s="16">
        <f>VLOOKUP(C89,⑲リスト!$B$1:$C$104,2,FALSE)</f>
        <v>0</v>
      </c>
      <c r="C89" s="198" t="s">
        <v>102</v>
      </c>
      <c r="D89" s="197">
        <v>0</v>
      </c>
      <c r="E89" s="533"/>
      <c r="F89" s="57"/>
      <c r="G89" s="8">
        <v>0</v>
      </c>
      <c r="H89" s="8">
        <v>0</v>
      </c>
      <c r="I89" s="198">
        <v>0</v>
      </c>
      <c r="K89" s="16" t="str">
        <f t="shared" si="10"/>
        <v/>
      </c>
      <c r="L89" s="229" t="str">
        <f>IFERROR(VLOOKUP($K89,⑲リスト!A$2:C$211,2,FALSE),"")</f>
        <v/>
      </c>
      <c r="M89" s="194" t="str">
        <f t="shared" si="12"/>
        <v/>
      </c>
      <c r="N89" s="194" t="str">
        <f t="shared" si="13"/>
        <v/>
      </c>
      <c r="O89" s="194" t="str">
        <f t="shared" si="11"/>
        <v/>
      </c>
      <c r="P89" s="565" t="str">
        <f t="shared" si="14"/>
        <v/>
      </c>
      <c r="Q89" s="539"/>
      <c r="R89" s="310" t="str">
        <f t="shared" si="15"/>
        <v/>
      </c>
      <c r="S89" s="280" t="str">
        <f t="shared" si="19"/>
        <v/>
      </c>
      <c r="T89" s="7" t="str">
        <f t="shared" si="16"/>
        <v/>
      </c>
      <c r="U89" s="7" t="str">
        <f t="shared" si="17"/>
        <v/>
      </c>
      <c r="V89" s="15" t="str">
        <f t="shared" si="18"/>
        <v/>
      </c>
    </row>
    <row r="90" spans="1:22" s="9" customFormat="1" ht="15.75" hidden="1" x14ac:dyDescent="0.15">
      <c r="A90" s="270">
        <v>76</v>
      </c>
      <c r="B90" s="16">
        <f>VLOOKUP(C90,⑲リスト!$B$1:$C$104,2,FALSE)</f>
        <v>0</v>
      </c>
      <c r="C90" s="198" t="s">
        <v>102</v>
      </c>
      <c r="D90" s="197">
        <v>0</v>
      </c>
      <c r="E90" s="533"/>
      <c r="F90" s="57"/>
      <c r="G90" s="8">
        <v>0</v>
      </c>
      <c r="H90" s="8">
        <v>0</v>
      </c>
      <c r="I90" s="198">
        <v>0</v>
      </c>
      <c r="K90" s="16" t="str">
        <f t="shared" si="10"/>
        <v/>
      </c>
      <c r="L90" s="229" t="str">
        <f>IFERROR(VLOOKUP($K90,⑲リスト!A$2:C$211,2,FALSE),"")</f>
        <v/>
      </c>
      <c r="M90" s="194" t="str">
        <f t="shared" si="12"/>
        <v/>
      </c>
      <c r="N90" s="194" t="str">
        <f t="shared" si="13"/>
        <v/>
      </c>
      <c r="O90" s="194" t="str">
        <f t="shared" si="11"/>
        <v/>
      </c>
      <c r="P90" s="565" t="str">
        <f t="shared" si="14"/>
        <v/>
      </c>
      <c r="Q90" s="539"/>
      <c r="R90" s="310" t="str">
        <f t="shared" si="15"/>
        <v/>
      </c>
      <c r="S90" s="280" t="str">
        <f t="shared" si="19"/>
        <v/>
      </c>
      <c r="T90" s="7" t="str">
        <f t="shared" si="16"/>
        <v/>
      </c>
      <c r="U90" s="7" t="str">
        <f t="shared" si="17"/>
        <v/>
      </c>
      <c r="V90" s="15" t="str">
        <f t="shared" si="18"/>
        <v/>
      </c>
    </row>
    <row r="91" spans="1:22" s="9" customFormat="1" ht="15.75" hidden="1" x14ac:dyDescent="0.15">
      <c r="A91" s="270">
        <v>77</v>
      </c>
      <c r="B91" s="16">
        <f>VLOOKUP(C91,⑲リスト!$B$1:$C$104,2,FALSE)</f>
        <v>0</v>
      </c>
      <c r="C91" s="198" t="s">
        <v>102</v>
      </c>
      <c r="D91" s="197">
        <v>0</v>
      </c>
      <c r="E91" s="533"/>
      <c r="F91" s="57"/>
      <c r="G91" s="8">
        <v>0</v>
      </c>
      <c r="H91" s="8">
        <v>0</v>
      </c>
      <c r="I91" s="198">
        <v>0</v>
      </c>
      <c r="K91" s="16" t="str">
        <f t="shared" si="10"/>
        <v/>
      </c>
      <c r="L91" s="229" t="str">
        <f>IFERROR(VLOOKUP($K91,⑲リスト!A$2:C$211,2,FALSE),"")</f>
        <v/>
      </c>
      <c r="M91" s="194" t="str">
        <f t="shared" si="12"/>
        <v/>
      </c>
      <c r="N91" s="194" t="str">
        <f t="shared" si="13"/>
        <v/>
      </c>
      <c r="O91" s="194" t="str">
        <f t="shared" si="11"/>
        <v/>
      </c>
      <c r="P91" s="565" t="str">
        <f t="shared" si="14"/>
        <v/>
      </c>
      <c r="Q91" s="539"/>
      <c r="R91" s="310" t="str">
        <f t="shared" si="15"/>
        <v/>
      </c>
      <c r="S91" s="280" t="str">
        <f t="shared" si="19"/>
        <v/>
      </c>
      <c r="T91" s="7" t="str">
        <f t="shared" si="16"/>
        <v/>
      </c>
      <c r="U91" s="7" t="str">
        <f t="shared" si="17"/>
        <v/>
      </c>
      <c r="V91" s="15" t="str">
        <f t="shared" si="18"/>
        <v/>
      </c>
    </row>
    <row r="92" spans="1:22" s="9" customFormat="1" ht="15.75" hidden="1" x14ac:dyDescent="0.15">
      <c r="A92" s="270">
        <v>78</v>
      </c>
      <c r="B92" s="16">
        <f>VLOOKUP(C92,⑲リスト!$B$1:$C$104,2,FALSE)</f>
        <v>0</v>
      </c>
      <c r="C92" s="198" t="s">
        <v>102</v>
      </c>
      <c r="D92" s="197">
        <v>0</v>
      </c>
      <c r="E92" s="533"/>
      <c r="F92" s="57"/>
      <c r="G92" s="8">
        <v>0</v>
      </c>
      <c r="H92" s="8">
        <v>0</v>
      </c>
      <c r="I92" s="198">
        <v>0</v>
      </c>
      <c r="K92" s="16" t="str">
        <f t="shared" si="10"/>
        <v/>
      </c>
      <c r="L92" s="229" t="str">
        <f>IFERROR(VLOOKUP($K92,⑲リスト!A$2:C$211,2,FALSE),"")</f>
        <v/>
      </c>
      <c r="M92" s="194" t="str">
        <f t="shared" si="12"/>
        <v/>
      </c>
      <c r="N92" s="194" t="str">
        <f t="shared" si="13"/>
        <v/>
      </c>
      <c r="O92" s="194" t="str">
        <f t="shared" si="11"/>
        <v/>
      </c>
      <c r="P92" s="565" t="str">
        <f t="shared" si="14"/>
        <v/>
      </c>
      <c r="Q92" s="539"/>
      <c r="R92" s="310" t="str">
        <f t="shared" si="15"/>
        <v/>
      </c>
      <c r="S92" s="280" t="str">
        <f t="shared" si="19"/>
        <v/>
      </c>
      <c r="T92" s="7" t="str">
        <f t="shared" si="16"/>
        <v/>
      </c>
      <c r="U92" s="7" t="str">
        <f t="shared" si="17"/>
        <v/>
      </c>
      <c r="V92" s="15" t="str">
        <f t="shared" si="18"/>
        <v/>
      </c>
    </row>
    <row r="93" spans="1:22" s="9" customFormat="1" ht="15.75" hidden="1" x14ac:dyDescent="0.15">
      <c r="A93" s="270">
        <v>79</v>
      </c>
      <c r="B93" s="16">
        <f>VLOOKUP(C93,⑲リスト!$B$1:$C$104,2,FALSE)</f>
        <v>0</v>
      </c>
      <c r="C93" s="198" t="s">
        <v>102</v>
      </c>
      <c r="D93" s="197">
        <v>0</v>
      </c>
      <c r="E93" s="533"/>
      <c r="F93" s="57"/>
      <c r="G93" s="8">
        <v>0</v>
      </c>
      <c r="H93" s="8">
        <v>0</v>
      </c>
      <c r="I93" s="198">
        <v>0</v>
      </c>
      <c r="K93" s="16" t="str">
        <f t="shared" si="10"/>
        <v/>
      </c>
      <c r="L93" s="229" t="str">
        <f>IFERROR(VLOOKUP($K93,⑲リスト!A$2:C$211,2,FALSE),"")</f>
        <v/>
      </c>
      <c r="M93" s="194" t="str">
        <f t="shared" si="12"/>
        <v/>
      </c>
      <c r="N93" s="194" t="str">
        <f t="shared" si="13"/>
        <v/>
      </c>
      <c r="O93" s="194" t="str">
        <f t="shared" si="11"/>
        <v/>
      </c>
      <c r="P93" s="565" t="str">
        <f t="shared" si="14"/>
        <v/>
      </c>
      <c r="Q93" s="539"/>
      <c r="R93" s="310" t="str">
        <f t="shared" si="15"/>
        <v/>
      </c>
      <c r="S93" s="280" t="str">
        <f t="shared" si="19"/>
        <v/>
      </c>
      <c r="T93" s="7" t="str">
        <f t="shared" si="16"/>
        <v/>
      </c>
      <c r="U93" s="7" t="str">
        <f t="shared" si="17"/>
        <v/>
      </c>
      <c r="V93" s="15" t="str">
        <f t="shared" si="18"/>
        <v/>
      </c>
    </row>
    <row r="94" spans="1:22" s="9" customFormat="1" ht="15.75" hidden="1" x14ac:dyDescent="0.15">
      <c r="A94" s="270">
        <v>80</v>
      </c>
      <c r="B94" s="16">
        <f>VLOOKUP(C94,⑲リスト!$B$1:$C$104,2,FALSE)</f>
        <v>0</v>
      </c>
      <c r="C94" s="198" t="s">
        <v>102</v>
      </c>
      <c r="D94" s="197">
        <v>0</v>
      </c>
      <c r="E94" s="533"/>
      <c r="F94" s="57"/>
      <c r="G94" s="8">
        <v>0</v>
      </c>
      <c r="H94" s="8">
        <v>0</v>
      </c>
      <c r="I94" s="198">
        <v>0</v>
      </c>
      <c r="K94" s="16" t="str">
        <f t="shared" si="10"/>
        <v/>
      </c>
      <c r="L94" s="229" t="str">
        <f>IFERROR(VLOOKUP($K94,⑲リスト!A$2:C$211,2,FALSE),"")</f>
        <v/>
      </c>
      <c r="M94" s="194" t="str">
        <f t="shared" si="12"/>
        <v/>
      </c>
      <c r="N94" s="194" t="str">
        <f t="shared" si="13"/>
        <v/>
      </c>
      <c r="O94" s="194" t="str">
        <f t="shared" si="11"/>
        <v/>
      </c>
      <c r="P94" s="565" t="str">
        <f t="shared" si="14"/>
        <v/>
      </c>
      <c r="Q94" s="539"/>
      <c r="R94" s="310" t="str">
        <f t="shared" si="15"/>
        <v/>
      </c>
      <c r="S94" s="280" t="str">
        <f t="shared" si="19"/>
        <v/>
      </c>
      <c r="T94" s="7" t="str">
        <f t="shared" si="16"/>
        <v/>
      </c>
      <c r="U94" s="7" t="str">
        <f t="shared" si="17"/>
        <v/>
      </c>
      <c r="V94" s="15" t="str">
        <f t="shared" si="18"/>
        <v/>
      </c>
    </row>
    <row r="95" spans="1:22" s="9" customFormat="1" ht="15.75" hidden="1" x14ac:dyDescent="0.15">
      <c r="A95" s="270">
        <v>81</v>
      </c>
      <c r="B95" s="16">
        <f>VLOOKUP(C95,⑲リスト!$B$1:$C$104,2,FALSE)</f>
        <v>0</v>
      </c>
      <c r="C95" s="198" t="s">
        <v>102</v>
      </c>
      <c r="D95" s="197">
        <v>0</v>
      </c>
      <c r="E95" s="533"/>
      <c r="F95" s="57"/>
      <c r="G95" s="8">
        <v>0</v>
      </c>
      <c r="H95" s="8">
        <v>0</v>
      </c>
      <c r="I95" s="198">
        <v>0</v>
      </c>
      <c r="K95" s="16" t="str">
        <f t="shared" si="10"/>
        <v/>
      </c>
      <c r="L95" s="229" t="str">
        <f>IFERROR(VLOOKUP($K95,⑲リスト!A$2:C$211,2,FALSE),"")</f>
        <v/>
      </c>
      <c r="M95" s="194" t="str">
        <f t="shared" si="12"/>
        <v/>
      </c>
      <c r="N95" s="194" t="str">
        <f t="shared" si="13"/>
        <v/>
      </c>
      <c r="O95" s="194" t="str">
        <f t="shared" si="11"/>
        <v/>
      </c>
      <c r="P95" s="565" t="str">
        <f t="shared" si="14"/>
        <v/>
      </c>
      <c r="Q95" s="539"/>
      <c r="R95" s="310" t="str">
        <f t="shared" si="15"/>
        <v/>
      </c>
      <c r="S95" s="280" t="str">
        <f t="shared" si="19"/>
        <v/>
      </c>
      <c r="T95" s="7" t="str">
        <f t="shared" si="16"/>
        <v/>
      </c>
      <c r="U95" s="7" t="str">
        <f t="shared" si="17"/>
        <v/>
      </c>
      <c r="V95" s="15" t="str">
        <f t="shared" si="18"/>
        <v/>
      </c>
    </row>
    <row r="96" spans="1:22" s="9" customFormat="1" ht="15.75" hidden="1" x14ac:dyDescent="0.15">
      <c r="A96" s="270">
        <v>82</v>
      </c>
      <c r="B96" s="16">
        <f>VLOOKUP(C96,⑲リスト!$B$1:$C$104,2,FALSE)</f>
        <v>0</v>
      </c>
      <c r="C96" s="198" t="s">
        <v>102</v>
      </c>
      <c r="D96" s="197">
        <v>0</v>
      </c>
      <c r="E96" s="533"/>
      <c r="F96" s="57"/>
      <c r="G96" s="8">
        <v>0</v>
      </c>
      <c r="H96" s="8">
        <v>0</v>
      </c>
      <c r="I96" s="198">
        <v>0</v>
      </c>
      <c r="K96" s="16" t="str">
        <f t="shared" si="10"/>
        <v/>
      </c>
      <c r="L96" s="229" t="str">
        <f>IFERROR(VLOOKUP($K96,⑲リスト!A$2:C$211,2,FALSE),"")</f>
        <v/>
      </c>
      <c r="M96" s="194" t="str">
        <f t="shared" si="12"/>
        <v/>
      </c>
      <c r="N96" s="194" t="str">
        <f t="shared" si="13"/>
        <v/>
      </c>
      <c r="O96" s="194" t="str">
        <f t="shared" si="11"/>
        <v/>
      </c>
      <c r="P96" s="565" t="str">
        <f t="shared" si="14"/>
        <v/>
      </c>
      <c r="Q96" s="539"/>
      <c r="R96" s="310" t="str">
        <f t="shared" si="15"/>
        <v/>
      </c>
      <c r="S96" s="280" t="str">
        <f t="shared" si="19"/>
        <v/>
      </c>
      <c r="T96" s="7" t="str">
        <f t="shared" si="16"/>
        <v/>
      </c>
      <c r="U96" s="7" t="str">
        <f t="shared" si="17"/>
        <v/>
      </c>
      <c r="V96" s="15" t="str">
        <f t="shared" si="18"/>
        <v/>
      </c>
    </row>
    <row r="97" spans="1:22" s="9" customFormat="1" ht="15.75" hidden="1" x14ac:dyDescent="0.15">
      <c r="A97" s="270">
        <v>83</v>
      </c>
      <c r="B97" s="16">
        <f>VLOOKUP(C97,⑲リスト!$B$1:$C$104,2,FALSE)</f>
        <v>0</v>
      </c>
      <c r="C97" s="198" t="s">
        <v>102</v>
      </c>
      <c r="D97" s="197">
        <v>0</v>
      </c>
      <c r="E97" s="533"/>
      <c r="F97" s="57"/>
      <c r="G97" s="8">
        <v>0</v>
      </c>
      <c r="H97" s="8">
        <v>0</v>
      </c>
      <c r="I97" s="198">
        <v>0</v>
      </c>
      <c r="K97" s="16" t="str">
        <f t="shared" si="10"/>
        <v/>
      </c>
      <c r="L97" s="229" t="str">
        <f>IFERROR(VLOOKUP($K97,⑲リスト!A$2:C$211,2,FALSE),"")</f>
        <v/>
      </c>
      <c r="M97" s="194" t="str">
        <f t="shared" si="12"/>
        <v/>
      </c>
      <c r="N97" s="194" t="str">
        <f t="shared" si="13"/>
        <v/>
      </c>
      <c r="O97" s="194" t="str">
        <f t="shared" si="11"/>
        <v/>
      </c>
      <c r="P97" s="565" t="str">
        <f t="shared" si="14"/>
        <v/>
      </c>
      <c r="Q97" s="539"/>
      <c r="R97" s="310" t="str">
        <f t="shared" si="15"/>
        <v/>
      </c>
      <c r="S97" s="280" t="str">
        <f t="shared" si="19"/>
        <v/>
      </c>
      <c r="T97" s="7" t="str">
        <f t="shared" si="16"/>
        <v/>
      </c>
      <c r="U97" s="7" t="str">
        <f t="shared" si="17"/>
        <v/>
      </c>
      <c r="V97" s="15" t="str">
        <f t="shared" si="18"/>
        <v/>
      </c>
    </row>
    <row r="98" spans="1:22" s="9" customFormat="1" ht="15.75" hidden="1" x14ac:dyDescent="0.15">
      <c r="A98" s="270">
        <v>84</v>
      </c>
      <c r="B98" s="16">
        <f>VLOOKUP(C98,⑲リスト!$B$1:$C$104,2,FALSE)</f>
        <v>0</v>
      </c>
      <c r="C98" s="198" t="s">
        <v>102</v>
      </c>
      <c r="D98" s="197">
        <v>0</v>
      </c>
      <c r="E98" s="533"/>
      <c r="F98" s="57"/>
      <c r="G98" s="8">
        <v>0</v>
      </c>
      <c r="H98" s="8">
        <v>0</v>
      </c>
      <c r="I98" s="198">
        <v>0</v>
      </c>
      <c r="K98" s="16" t="str">
        <f t="shared" si="10"/>
        <v/>
      </c>
      <c r="L98" s="229" t="str">
        <f>IFERROR(VLOOKUP($K98,⑲リスト!A$2:C$211,2,FALSE),"")</f>
        <v/>
      </c>
      <c r="M98" s="194" t="str">
        <f t="shared" si="12"/>
        <v/>
      </c>
      <c r="N98" s="194" t="str">
        <f t="shared" si="13"/>
        <v/>
      </c>
      <c r="O98" s="194" t="str">
        <f t="shared" si="11"/>
        <v/>
      </c>
      <c r="P98" s="565" t="str">
        <f t="shared" si="14"/>
        <v/>
      </c>
      <c r="Q98" s="539"/>
      <c r="R98" s="310" t="str">
        <f t="shared" si="15"/>
        <v/>
      </c>
      <c r="S98" s="280" t="str">
        <f t="shared" si="19"/>
        <v/>
      </c>
      <c r="T98" s="7" t="str">
        <f t="shared" si="16"/>
        <v/>
      </c>
      <c r="U98" s="7" t="str">
        <f t="shared" si="17"/>
        <v/>
      </c>
      <c r="V98" s="15" t="str">
        <f t="shared" si="18"/>
        <v/>
      </c>
    </row>
    <row r="99" spans="1:22" s="9" customFormat="1" ht="15.75" hidden="1" x14ac:dyDescent="0.15">
      <c r="A99" s="270">
        <v>85</v>
      </c>
      <c r="B99" s="16">
        <f>VLOOKUP(C99,⑲リスト!$B$1:$C$104,2,FALSE)</f>
        <v>0</v>
      </c>
      <c r="C99" s="198" t="s">
        <v>102</v>
      </c>
      <c r="D99" s="197">
        <v>0</v>
      </c>
      <c r="E99" s="533"/>
      <c r="F99" s="57"/>
      <c r="G99" s="8">
        <v>0</v>
      </c>
      <c r="H99" s="8">
        <v>0</v>
      </c>
      <c r="I99" s="198">
        <v>0</v>
      </c>
      <c r="K99" s="16" t="str">
        <f t="shared" si="10"/>
        <v/>
      </c>
      <c r="L99" s="229" t="str">
        <f>IFERROR(VLOOKUP($K99,⑲リスト!A$2:C$211,2,FALSE),"")</f>
        <v/>
      </c>
      <c r="M99" s="194" t="str">
        <f t="shared" si="12"/>
        <v/>
      </c>
      <c r="N99" s="194" t="str">
        <f t="shared" si="13"/>
        <v/>
      </c>
      <c r="O99" s="194" t="str">
        <f t="shared" si="11"/>
        <v/>
      </c>
      <c r="P99" s="565" t="str">
        <f t="shared" si="14"/>
        <v/>
      </c>
      <c r="Q99" s="539"/>
      <c r="R99" s="310" t="str">
        <f t="shared" si="15"/>
        <v/>
      </c>
      <c r="S99" s="280" t="str">
        <f t="shared" si="19"/>
        <v/>
      </c>
      <c r="T99" s="7" t="str">
        <f t="shared" si="16"/>
        <v/>
      </c>
      <c r="U99" s="7" t="str">
        <f t="shared" si="17"/>
        <v/>
      </c>
      <c r="V99" s="15" t="str">
        <f t="shared" si="18"/>
        <v/>
      </c>
    </row>
    <row r="100" spans="1:22" s="9" customFormat="1" ht="15.75" hidden="1" x14ac:dyDescent="0.15">
      <c r="A100" s="270">
        <v>86</v>
      </c>
      <c r="B100" s="16">
        <f>VLOOKUP(C100,⑲リスト!$B$1:$C$104,2,FALSE)</f>
        <v>0</v>
      </c>
      <c r="C100" s="198" t="s">
        <v>102</v>
      </c>
      <c r="D100" s="197">
        <v>0</v>
      </c>
      <c r="E100" s="533"/>
      <c r="F100" s="57"/>
      <c r="G100" s="8">
        <v>0</v>
      </c>
      <c r="H100" s="8">
        <v>0</v>
      </c>
      <c r="I100" s="198">
        <v>0</v>
      </c>
      <c r="K100" s="16" t="str">
        <f t="shared" si="10"/>
        <v/>
      </c>
      <c r="L100" s="229" t="str">
        <f>IFERROR(VLOOKUP($K100,⑲リスト!A$2:C$211,2,FALSE),"")</f>
        <v/>
      </c>
      <c r="M100" s="194" t="str">
        <f t="shared" si="12"/>
        <v/>
      </c>
      <c r="N100" s="194" t="str">
        <f t="shared" si="13"/>
        <v/>
      </c>
      <c r="O100" s="194" t="str">
        <f t="shared" si="11"/>
        <v/>
      </c>
      <c r="P100" s="565" t="str">
        <f t="shared" si="14"/>
        <v/>
      </c>
      <c r="Q100" s="539"/>
      <c r="R100" s="310" t="str">
        <f t="shared" si="15"/>
        <v/>
      </c>
      <c r="S100" s="280" t="str">
        <f t="shared" si="19"/>
        <v/>
      </c>
      <c r="T100" s="7" t="str">
        <f t="shared" si="16"/>
        <v/>
      </c>
      <c r="U100" s="7" t="str">
        <f t="shared" si="17"/>
        <v/>
      </c>
      <c r="V100" s="15" t="str">
        <f t="shared" si="18"/>
        <v/>
      </c>
    </row>
    <row r="101" spans="1:22" s="9" customFormat="1" ht="15.75" hidden="1" x14ac:dyDescent="0.15">
      <c r="A101" s="270">
        <v>87</v>
      </c>
      <c r="B101" s="16">
        <f>VLOOKUP(C101,⑲リスト!$B$1:$C$104,2,FALSE)</f>
        <v>0</v>
      </c>
      <c r="C101" s="198" t="s">
        <v>102</v>
      </c>
      <c r="D101" s="197">
        <v>0</v>
      </c>
      <c r="E101" s="533"/>
      <c r="F101" s="57"/>
      <c r="G101" s="8">
        <v>0</v>
      </c>
      <c r="H101" s="8">
        <v>0</v>
      </c>
      <c r="I101" s="198">
        <v>0</v>
      </c>
      <c r="K101" s="16" t="str">
        <f t="shared" si="10"/>
        <v/>
      </c>
      <c r="L101" s="229" t="str">
        <f>IFERROR(VLOOKUP($K101,⑲リスト!A$2:C$211,2,FALSE),"")</f>
        <v/>
      </c>
      <c r="M101" s="194" t="str">
        <f t="shared" si="12"/>
        <v/>
      </c>
      <c r="N101" s="194" t="str">
        <f t="shared" si="13"/>
        <v/>
      </c>
      <c r="O101" s="194" t="str">
        <f t="shared" si="11"/>
        <v/>
      </c>
      <c r="P101" s="565" t="str">
        <f t="shared" si="14"/>
        <v/>
      </c>
      <c r="Q101" s="539"/>
      <c r="R101" s="310" t="str">
        <f t="shared" si="15"/>
        <v/>
      </c>
      <c r="S101" s="280" t="str">
        <f t="shared" si="19"/>
        <v/>
      </c>
      <c r="T101" s="7" t="str">
        <f t="shared" si="16"/>
        <v/>
      </c>
      <c r="U101" s="7" t="str">
        <f t="shared" si="17"/>
        <v/>
      </c>
      <c r="V101" s="15" t="str">
        <f t="shared" si="18"/>
        <v/>
      </c>
    </row>
    <row r="102" spans="1:22" s="9" customFormat="1" ht="15.75" hidden="1" x14ac:dyDescent="0.15">
      <c r="A102" s="270">
        <v>88</v>
      </c>
      <c r="B102" s="16">
        <f>VLOOKUP(C102,⑲リスト!$B$1:$C$104,2,FALSE)</f>
        <v>0</v>
      </c>
      <c r="C102" s="198" t="s">
        <v>102</v>
      </c>
      <c r="D102" s="197">
        <v>0</v>
      </c>
      <c r="E102" s="533"/>
      <c r="F102" s="57"/>
      <c r="G102" s="8">
        <v>0</v>
      </c>
      <c r="H102" s="8">
        <v>0</v>
      </c>
      <c r="I102" s="198">
        <v>0</v>
      </c>
      <c r="K102" s="16" t="str">
        <f t="shared" si="10"/>
        <v/>
      </c>
      <c r="L102" s="229" t="str">
        <f>IFERROR(VLOOKUP($K102,⑲リスト!A$2:C$211,2,FALSE),"")</f>
        <v/>
      </c>
      <c r="M102" s="194" t="str">
        <f t="shared" si="12"/>
        <v/>
      </c>
      <c r="N102" s="194" t="str">
        <f t="shared" si="13"/>
        <v/>
      </c>
      <c r="O102" s="194" t="str">
        <f t="shared" si="11"/>
        <v/>
      </c>
      <c r="P102" s="565" t="str">
        <f t="shared" si="14"/>
        <v/>
      </c>
      <c r="Q102" s="539"/>
      <c r="R102" s="310" t="str">
        <f t="shared" si="15"/>
        <v/>
      </c>
      <c r="S102" s="280" t="str">
        <f t="shared" si="19"/>
        <v/>
      </c>
      <c r="T102" s="7" t="str">
        <f t="shared" si="16"/>
        <v/>
      </c>
      <c r="U102" s="7" t="str">
        <f t="shared" si="17"/>
        <v/>
      </c>
      <c r="V102" s="15" t="str">
        <f t="shared" si="18"/>
        <v/>
      </c>
    </row>
    <row r="103" spans="1:22" s="9" customFormat="1" ht="15.75" hidden="1" x14ac:dyDescent="0.15">
      <c r="A103" s="270">
        <v>89</v>
      </c>
      <c r="B103" s="16">
        <f>VLOOKUP(C103,⑲リスト!$B$1:$C$104,2,FALSE)</f>
        <v>0</v>
      </c>
      <c r="C103" s="198" t="s">
        <v>102</v>
      </c>
      <c r="D103" s="197">
        <v>0</v>
      </c>
      <c r="E103" s="533"/>
      <c r="F103" s="57"/>
      <c r="G103" s="8">
        <v>0</v>
      </c>
      <c r="H103" s="8">
        <v>0</v>
      </c>
      <c r="I103" s="198">
        <v>0</v>
      </c>
      <c r="K103" s="16" t="str">
        <f t="shared" si="10"/>
        <v/>
      </c>
      <c r="L103" s="229" t="str">
        <f>IFERROR(VLOOKUP($K103,⑲リスト!A$2:C$211,2,FALSE),"")</f>
        <v/>
      </c>
      <c r="M103" s="194" t="str">
        <f t="shared" si="12"/>
        <v/>
      </c>
      <c r="N103" s="194" t="str">
        <f t="shared" si="13"/>
        <v/>
      </c>
      <c r="O103" s="194" t="str">
        <f t="shared" si="11"/>
        <v/>
      </c>
      <c r="P103" s="565" t="str">
        <f t="shared" si="14"/>
        <v/>
      </c>
      <c r="Q103" s="539"/>
      <c r="R103" s="310" t="str">
        <f t="shared" si="15"/>
        <v/>
      </c>
      <c r="S103" s="280" t="str">
        <f t="shared" si="19"/>
        <v/>
      </c>
      <c r="T103" s="7" t="str">
        <f t="shared" si="16"/>
        <v/>
      </c>
      <c r="U103" s="7" t="str">
        <f t="shared" si="17"/>
        <v/>
      </c>
      <c r="V103" s="15" t="str">
        <f t="shared" si="18"/>
        <v/>
      </c>
    </row>
    <row r="104" spans="1:22" s="9" customFormat="1" ht="15.75" hidden="1" x14ac:dyDescent="0.15">
      <c r="A104" s="270">
        <v>90</v>
      </c>
      <c r="B104" s="16">
        <f>VLOOKUP(C104,⑲リスト!$B$1:$C$104,2,FALSE)</f>
        <v>0</v>
      </c>
      <c r="C104" s="198" t="s">
        <v>102</v>
      </c>
      <c r="D104" s="197">
        <v>0</v>
      </c>
      <c r="E104" s="533"/>
      <c r="F104" s="57"/>
      <c r="G104" s="8">
        <v>0</v>
      </c>
      <c r="H104" s="8">
        <v>0</v>
      </c>
      <c r="I104" s="198">
        <v>0</v>
      </c>
      <c r="K104" s="16" t="str">
        <f t="shared" si="10"/>
        <v/>
      </c>
      <c r="L104" s="229" t="str">
        <f>IFERROR(VLOOKUP($K104,⑲リスト!A$2:C$211,2,FALSE),"")</f>
        <v/>
      </c>
      <c r="M104" s="194" t="str">
        <f t="shared" si="12"/>
        <v/>
      </c>
      <c r="N104" s="194" t="str">
        <f t="shared" si="13"/>
        <v/>
      </c>
      <c r="O104" s="194" t="str">
        <f t="shared" si="11"/>
        <v/>
      </c>
      <c r="P104" s="565" t="str">
        <f t="shared" si="14"/>
        <v/>
      </c>
      <c r="Q104" s="539"/>
      <c r="R104" s="310" t="str">
        <f t="shared" si="15"/>
        <v/>
      </c>
      <c r="S104" s="280" t="str">
        <f t="shared" si="19"/>
        <v/>
      </c>
      <c r="T104" s="7" t="str">
        <f t="shared" si="16"/>
        <v/>
      </c>
      <c r="U104" s="7" t="str">
        <f t="shared" si="17"/>
        <v/>
      </c>
      <c r="V104" s="15" t="str">
        <f t="shared" si="18"/>
        <v/>
      </c>
    </row>
    <row r="105" spans="1:22" s="9" customFormat="1" ht="15.75" hidden="1" x14ac:dyDescent="0.15">
      <c r="A105" s="270">
        <v>91</v>
      </c>
      <c r="B105" s="16">
        <f>VLOOKUP(C105,⑲リスト!$B$1:$C$104,2,FALSE)</f>
        <v>0</v>
      </c>
      <c r="C105" s="198" t="s">
        <v>102</v>
      </c>
      <c r="D105" s="197">
        <v>0</v>
      </c>
      <c r="E105" s="533"/>
      <c r="F105" s="57"/>
      <c r="G105" s="8">
        <v>0</v>
      </c>
      <c r="H105" s="8">
        <v>0</v>
      </c>
      <c r="I105" s="198">
        <v>0</v>
      </c>
      <c r="K105" s="16" t="str">
        <f t="shared" si="10"/>
        <v/>
      </c>
      <c r="L105" s="229" t="str">
        <f>IFERROR(VLOOKUP($K105,⑲リスト!A$2:C$211,2,FALSE),"")</f>
        <v/>
      </c>
      <c r="M105" s="194" t="str">
        <f t="shared" si="12"/>
        <v/>
      </c>
      <c r="N105" s="194" t="str">
        <f t="shared" si="13"/>
        <v/>
      </c>
      <c r="O105" s="194" t="str">
        <f t="shared" si="11"/>
        <v/>
      </c>
      <c r="P105" s="565" t="str">
        <f t="shared" si="14"/>
        <v/>
      </c>
      <c r="Q105" s="539"/>
      <c r="R105" s="310" t="str">
        <f t="shared" si="15"/>
        <v/>
      </c>
      <c r="S105" s="280" t="str">
        <f t="shared" si="19"/>
        <v/>
      </c>
      <c r="T105" s="7" t="str">
        <f t="shared" si="16"/>
        <v/>
      </c>
      <c r="U105" s="7" t="str">
        <f t="shared" si="17"/>
        <v/>
      </c>
      <c r="V105" s="15" t="str">
        <f t="shared" si="18"/>
        <v/>
      </c>
    </row>
    <row r="106" spans="1:22" s="9" customFormat="1" ht="15.75" hidden="1" x14ac:dyDescent="0.15">
      <c r="A106" s="270">
        <v>92</v>
      </c>
      <c r="B106" s="16">
        <f>VLOOKUP(C106,⑲リスト!$B$1:$C$104,2,FALSE)</f>
        <v>0</v>
      </c>
      <c r="C106" s="198" t="s">
        <v>102</v>
      </c>
      <c r="D106" s="197">
        <v>0</v>
      </c>
      <c r="E106" s="533"/>
      <c r="F106" s="57"/>
      <c r="G106" s="8">
        <v>0</v>
      </c>
      <c r="H106" s="8">
        <v>0</v>
      </c>
      <c r="I106" s="198">
        <v>0</v>
      </c>
      <c r="K106" s="16" t="str">
        <f t="shared" si="10"/>
        <v/>
      </c>
      <c r="L106" s="229" t="str">
        <f>IFERROR(VLOOKUP($K106,⑲リスト!A$2:C$211,2,FALSE),"")</f>
        <v/>
      </c>
      <c r="M106" s="194" t="str">
        <f t="shared" si="12"/>
        <v/>
      </c>
      <c r="N106" s="194" t="str">
        <f t="shared" si="13"/>
        <v/>
      </c>
      <c r="O106" s="194" t="str">
        <f t="shared" si="11"/>
        <v/>
      </c>
      <c r="P106" s="565" t="str">
        <f t="shared" si="14"/>
        <v/>
      </c>
      <c r="Q106" s="539"/>
      <c r="R106" s="310" t="str">
        <f t="shared" si="15"/>
        <v/>
      </c>
      <c r="S106" s="280" t="str">
        <f t="shared" si="19"/>
        <v/>
      </c>
      <c r="T106" s="7" t="str">
        <f t="shared" si="16"/>
        <v/>
      </c>
      <c r="U106" s="7" t="str">
        <f t="shared" si="17"/>
        <v/>
      </c>
      <c r="V106" s="15" t="str">
        <f t="shared" si="18"/>
        <v/>
      </c>
    </row>
    <row r="107" spans="1:22" s="9" customFormat="1" ht="15.75" hidden="1" x14ac:dyDescent="0.15">
      <c r="A107" s="270">
        <v>93</v>
      </c>
      <c r="B107" s="16">
        <f>VLOOKUP(C107,⑲リスト!$B$1:$C$104,2,FALSE)</f>
        <v>0</v>
      </c>
      <c r="C107" s="198" t="s">
        <v>102</v>
      </c>
      <c r="D107" s="197">
        <v>0</v>
      </c>
      <c r="E107" s="533"/>
      <c r="F107" s="57"/>
      <c r="G107" s="8">
        <v>0</v>
      </c>
      <c r="H107" s="8">
        <v>0</v>
      </c>
      <c r="I107" s="198">
        <v>0</v>
      </c>
      <c r="K107" s="16" t="str">
        <f t="shared" si="10"/>
        <v/>
      </c>
      <c r="L107" s="229" t="str">
        <f>IFERROR(VLOOKUP($K107,⑲リスト!A$2:C$211,2,FALSE),"")</f>
        <v/>
      </c>
      <c r="M107" s="194" t="str">
        <f t="shared" si="12"/>
        <v/>
      </c>
      <c r="N107" s="194" t="str">
        <f t="shared" si="13"/>
        <v/>
      </c>
      <c r="O107" s="194" t="str">
        <f t="shared" si="11"/>
        <v/>
      </c>
      <c r="P107" s="565" t="str">
        <f t="shared" si="14"/>
        <v/>
      </c>
      <c r="Q107" s="539"/>
      <c r="R107" s="310" t="str">
        <f t="shared" si="15"/>
        <v/>
      </c>
      <c r="S107" s="280" t="str">
        <f t="shared" si="19"/>
        <v/>
      </c>
      <c r="T107" s="7" t="str">
        <f t="shared" si="16"/>
        <v/>
      </c>
      <c r="U107" s="7" t="str">
        <f t="shared" si="17"/>
        <v/>
      </c>
      <c r="V107" s="15" t="str">
        <f t="shared" si="18"/>
        <v/>
      </c>
    </row>
    <row r="108" spans="1:22" s="9" customFormat="1" ht="15.75" hidden="1" x14ac:dyDescent="0.15">
      <c r="A108" s="270">
        <v>94</v>
      </c>
      <c r="B108" s="16">
        <f>VLOOKUP(C108,⑲リスト!$B$1:$C$104,2,FALSE)</f>
        <v>0</v>
      </c>
      <c r="C108" s="198" t="s">
        <v>102</v>
      </c>
      <c r="D108" s="197">
        <v>0</v>
      </c>
      <c r="E108" s="533"/>
      <c r="F108" s="57"/>
      <c r="G108" s="8">
        <v>0</v>
      </c>
      <c r="H108" s="8">
        <v>0</v>
      </c>
      <c r="I108" s="198">
        <v>0</v>
      </c>
      <c r="K108" s="16" t="str">
        <f t="shared" si="10"/>
        <v/>
      </c>
      <c r="L108" s="229" t="str">
        <f>IFERROR(VLOOKUP($K108,⑲リスト!A$2:C$211,2,FALSE),"")</f>
        <v/>
      </c>
      <c r="M108" s="194" t="str">
        <f t="shared" si="12"/>
        <v/>
      </c>
      <c r="N108" s="194" t="str">
        <f t="shared" si="13"/>
        <v/>
      </c>
      <c r="O108" s="194" t="str">
        <f t="shared" si="11"/>
        <v/>
      </c>
      <c r="P108" s="565" t="str">
        <f t="shared" si="14"/>
        <v/>
      </c>
      <c r="Q108" s="539"/>
      <c r="R108" s="310" t="str">
        <f t="shared" si="15"/>
        <v/>
      </c>
      <c r="S108" s="280" t="str">
        <f t="shared" si="19"/>
        <v/>
      </c>
      <c r="T108" s="7" t="str">
        <f t="shared" si="16"/>
        <v/>
      </c>
      <c r="U108" s="7" t="str">
        <f t="shared" si="17"/>
        <v/>
      </c>
      <c r="V108" s="15" t="str">
        <f t="shared" si="18"/>
        <v/>
      </c>
    </row>
    <row r="109" spans="1:22" s="9" customFormat="1" ht="15.75" hidden="1" x14ac:dyDescent="0.15">
      <c r="A109" s="270">
        <v>95</v>
      </c>
      <c r="B109" s="16">
        <f>VLOOKUP(C109,⑲リスト!$B$1:$C$104,2,FALSE)</f>
        <v>0</v>
      </c>
      <c r="C109" s="198" t="s">
        <v>102</v>
      </c>
      <c r="D109" s="197">
        <v>0</v>
      </c>
      <c r="E109" s="533"/>
      <c r="F109" s="57"/>
      <c r="G109" s="8">
        <v>0</v>
      </c>
      <c r="H109" s="8">
        <v>0</v>
      </c>
      <c r="I109" s="198">
        <v>0</v>
      </c>
      <c r="K109" s="16" t="str">
        <f t="shared" si="10"/>
        <v/>
      </c>
      <c r="L109" s="229" t="str">
        <f>IFERROR(VLOOKUP($K109,⑲リスト!A$2:C$211,2,FALSE),"")</f>
        <v/>
      </c>
      <c r="M109" s="194" t="str">
        <f t="shared" si="12"/>
        <v/>
      </c>
      <c r="N109" s="194" t="str">
        <f t="shared" si="13"/>
        <v/>
      </c>
      <c r="O109" s="194" t="str">
        <f t="shared" si="11"/>
        <v/>
      </c>
      <c r="P109" s="565" t="str">
        <f t="shared" si="14"/>
        <v/>
      </c>
      <c r="Q109" s="539"/>
      <c r="R109" s="310" t="str">
        <f t="shared" si="15"/>
        <v/>
      </c>
      <c r="S109" s="280" t="str">
        <f t="shared" si="19"/>
        <v/>
      </c>
      <c r="T109" s="7" t="str">
        <f t="shared" si="16"/>
        <v/>
      </c>
      <c r="U109" s="7" t="str">
        <f t="shared" si="17"/>
        <v/>
      </c>
      <c r="V109" s="15" t="str">
        <f t="shared" si="18"/>
        <v/>
      </c>
    </row>
    <row r="110" spans="1:22" s="9" customFormat="1" ht="15.75" hidden="1" x14ac:dyDescent="0.15">
      <c r="A110" s="270">
        <v>96</v>
      </c>
      <c r="B110" s="16">
        <f>VLOOKUP(C110,⑲リスト!$B$1:$C$104,2,FALSE)</f>
        <v>0</v>
      </c>
      <c r="C110" s="198" t="s">
        <v>102</v>
      </c>
      <c r="D110" s="197">
        <v>0</v>
      </c>
      <c r="E110" s="533"/>
      <c r="F110" s="57"/>
      <c r="G110" s="8">
        <v>0</v>
      </c>
      <c r="H110" s="8">
        <v>0</v>
      </c>
      <c r="I110" s="198">
        <v>0</v>
      </c>
      <c r="K110" s="16" t="str">
        <f t="shared" si="10"/>
        <v/>
      </c>
      <c r="L110" s="229" t="str">
        <f>IFERROR(VLOOKUP($K110,⑲リスト!A$2:C$211,2,FALSE),"")</f>
        <v/>
      </c>
      <c r="M110" s="194" t="str">
        <f t="shared" si="12"/>
        <v/>
      </c>
      <c r="N110" s="194" t="str">
        <f t="shared" si="13"/>
        <v/>
      </c>
      <c r="O110" s="194" t="str">
        <f t="shared" si="11"/>
        <v/>
      </c>
      <c r="P110" s="565" t="str">
        <f t="shared" si="14"/>
        <v/>
      </c>
      <c r="Q110" s="539"/>
      <c r="R110" s="310" t="str">
        <f t="shared" si="15"/>
        <v/>
      </c>
      <c r="S110" s="280" t="str">
        <f t="shared" si="19"/>
        <v/>
      </c>
      <c r="T110" s="7" t="str">
        <f t="shared" si="16"/>
        <v/>
      </c>
      <c r="U110" s="7" t="str">
        <f t="shared" si="17"/>
        <v/>
      </c>
      <c r="V110" s="15" t="str">
        <f t="shared" si="18"/>
        <v/>
      </c>
    </row>
    <row r="111" spans="1:22" s="9" customFormat="1" ht="15.75" hidden="1" x14ac:dyDescent="0.15">
      <c r="A111" s="270">
        <v>97</v>
      </c>
      <c r="B111" s="16">
        <f>VLOOKUP(C111,⑲リスト!$B$1:$C$104,2,FALSE)</f>
        <v>0</v>
      </c>
      <c r="C111" s="198" t="s">
        <v>102</v>
      </c>
      <c r="D111" s="197">
        <v>0</v>
      </c>
      <c r="E111" s="533"/>
      <c r="F111" s="57"/>
      <c r="G111" s="8">
        <v>0</v>
      </c>
      <c r="H111" s="8">
        <v>0</v>
      </c>
      <c r="I111" s="198">
        <v>0</v>
      </c>
      <c r="K111" s="16" t="str">
        <f t="shared" si="10"/>
        <v/>
      </c>
      <c r="L111" s="229" t="str">
        <f>IFERROR(VLOOKUP($K111,⑲リスト!A$2:C$211,2,FALSE),"")</f>
        <v/>
      </c>
      <c r="M111" s="194" t="str">
        <f t="shared" si="12"/>
        <v/>
      </c>
      <c r="N111" s="194" t="str">
        <f t="shared" si="13"/>
        <v/>
      </c>
      <c r="O111" s="194" t="str">
        <f t="shared" si="11"/>
        <v/>
      </c>
      <c r="P111" s="565" t="str">
        <f t="shared" si="14"/>
        <v/>
      </c>
      <c r="Q111" s="539"/>
      <c r="R111" s="310" t="str">
        <f t="shared" si="15"/>
        <v/>
      </c>
      <c r="S111" s="280" t="str">
        <f t="shared" si="19"/>
        <v/>
      </c>
      <c r="T111" s="7" t="str">
        <f t="shared" si="16"/>
        <v/>
      </c>
      <c r="U111" s="7" t="str">
        <f t="shared" si="17"/>
        <v/>
      </c>
      <c r="V111" s="15" t="str">
        <f t="shared" si="18"/>
        <v/>
      </c>
    </row>
    <row r="112" spans="1:22" s="9" customFormat="1" ht="15.75" hidden="1" x14ac:dyDescent="0.15">
      <c r="A112" s="270">
        <v>98</v>
      </c>
      <c r="B112" s="16">
        <f>VLOOKUP(C112,⑲リスト!$B$1:$C$104,2,FALSE)</f>
        <v>0</v>
      </c>
      <c r="C112" s="198" t="s">
        <v>102</v>
      </c>
      <c r="D112" s="197">
        <v>0</v>
      </c>
      <c r="E112" s="533"/>
      <c r="F112" s="57"/>
      <c r="G112" s="8">
        <v>0</v>
      </c>
      <c r="H112" s="8">
        <v>0</v>
      </c>
      <c r="I112" s="198">
        <v>0</v>
      </c>
      <c r="K112" s="16" t="str">
        <f t="shared" si="10"/>
        <v/>
      </c>
      <c r="L112" s="229" t="str">
        <f>IFERROR(VLOOKUP($K112,⑲リスト!A$2:C$211,2,FALSE),"")</f>
        <v/>
      </c>
      <c r="M112" s="194" t="str">
        <f t="shared" si="12"/>
        <v/>
      </c>
      <c r="N112" s="194" t="str">
        <f t="shared" si="13"/>
        <v/>
      </c>
      <c r="O112" s="194" t="str">
        <f t="shared" si="11"/>
        <v/>
      </c>
      <c r="P112" s="565" t="str">
        <f t="shared" si="14"/>
        <v/>
      </c>
      <c r="Q112" s="539"/>
      <c r="R112" s="310" t="str">
        <f t="shared" si="15"/>
        <v/>
      </c>
      <c r="S112" s="280" t="str">
        <f t="shared" si="19"/>
        <v/>
      </c>
      <c r="T112" s="7" t="str">
        <f t="shared" si="16"/>
        <v/>
      </c>
      <c r="U112" s="7" t="str">
        <f t="shared" si="17"/>
        <v/>
      </c>
      <c r="V112" s="15" t="str">
        <f t="shared" si="18"/>
        <v/>
      </c>
    </row>
    <row r="113" spans="1:22" s="9" customFormat="1" ht="15.75" hidden="1" x14ac:dyDescent="0.15">
      <c r="A113" s="270">
        <v>99</v>
      </c>
      <c r="B113" s="16">
        <f>VLOOKUP(C113,⑲リスト!$B$1:$C$104,2,FALSE)</f>
        <v>0</v>
      </c>
      <c r="C113" s="198" t="s">
        <v>102</v>
      </c>
      <c r="D113" s="197">
        <v>0</v>
      </c>
      <c r="E113" s="533"/>
      <c r="F113" s="57"/>
      <c r="G113" s="8">
        <v>0</v>
      </c>
      <c r="H113" s="8">
        <v>0</v>
      </c>
      <c r="I113" s="198">
        <v>0</v>
      </c>
      <c r="K113" s="16" t="str">
        <f t="shared" si="10"/>
        <v/>
      </c>
      <c r="L113" s="229" t="str">
        <f>IFERROR(VLOOKUP($K113,⑲リスト!A$2:C$211,2,FALSE),"")</f>
        <v/>
      </c>
      <c r="M113" s="194" t="str">
        <f t="shared" si="12"/>
        <v/>
      </c>
      <c r="N113" s="194" t="str">
        <f t="shared" si="13"/>
        <v/>
      </c>
      <c r="O113" s="194" t="str">
        <f t="shared" si="11"/>
        <v/>
      </c>
      <c r="P113" s="565" t="str">
        <f t="shared" si="14"/>
        <v/>
      </c>
      <c r="Q113" s="539"/>
      <c r="R113" s="310" t="str">
        <f t="shared" si="15"/>
        <v/>
      </c>
      <c r="S113" s="280" t="str">
        <f t="shared" si="19"/>
        <v/>
      </c>
      <c r="T113" s="7" t="str">
        <f t="shared" si="16"/>
        <v/>
      </c>
      <c r="U113" s="7" t="str">
        <f t="shared" si="17"/>
        <v/>
      </c>
      <c r="V113" s="15" t="str">
        <f t="shared" si="18"/>
        <v/>
      </c>
    </row>
    <row r="114" spans="1:22" s="9" customFormat="1" ht="16.5" thickBot="1" x14ac:dyDescent="0.2">
      <c r="A114" s="271">
        <v>100</v>
      </c>
      <c r="B114" s="164">
        <f>VLOOKUP(C114,⑲リスト!$B$1:$C$104,2,FALSE)</f>
        <v>0</v>
      </c>
      <c r="C114" s="199" t="s">
        <v>102</v>
      </c>
      <c r="D114" s="197">
        <v>0</v>
      </c>
      <c r="E114" s="533"/>
      <c r="F114" s="57"/>
      <c r="G114" s="8">
        <v>0</v>
      </c>
      <c r="H114" s="8">
        <v>0</v>
      </c>
      <c r="I114" s="198">
        <v>0</v>
      </c>
      <c r="K114" s="164" t="str">
        <f t="shared" si="10"/>
        <v/>
      </c>
      <c r="L114" s="281" t="str">
        <f>IFERROR(VLOOKUP($K114,⑲リスト!A$2:C$211,2,FALSE),"")</f>
        <v/>
      </c>
      <c r="M114" s="282" t="str">
        <f t="shared" si="12"/>
        <v/>
      </c>
      <c r="N114" s="282" t="str">
        <f t="shared" si="13"/>
        <v/>
      </c>
      <c r="O114" s="282" t="str">
        <f t="shared" si="11"/>
        <v/>
      </c>
      <c r="P114" s="565" t="str">
        <f t="shared" si="14"/>
        <v/>
      </c>
      <c r="Q114" s="539"/>
      <c r="R114" s="311" t="str">
        <f t="shared" si="15"/>
        <v/>
      </c>
      <c r="S114" s="283" t="str">
        <f t="shared" si="19"/>
        <v/>
      </c>
      <c r="T114" s="14" t="str">
        <f t="shared" si="16"/>
        <v/>
      </c>
      <c r="U114" s="14" t="str">
        <f t="shared" si="17"/>
        <v/>
      </c>
      <c r="V114" s="312" t="str">
        <f t="shared" si="18"/>
        <v/>
      </c>
    </row>
    <row r="115" spans="1:22" s="207" customFormat="1" ht="15.75" customHeight="1" thickBot="1" x14ac:dyDescent="0.2">
      <c r="A115" s="265"/>
      <c r="B115" s="627" t="s">
        <v>307</v>
      </c>
      <c r="C115" s="628"/>
      <c r="D115" s="609"/>
      <c r="E115" s="610"/>
      <c r="F115" s="611"/>
      <c r="G115" s="204">
        <f>SUM(G15:G39)</f>
        <v>4150000</v>
      </c>
      <c r="H115" s="204"/>
      <c r="I115" s="205">
        <f>SUM(I15:I39)</f>
        <v>4595000</v>
      </c>
      <c r="J115" s="206"/>
      <c r="K115" s="621" t="s">
        <v>305</v>
      </c>
      <c r="L115" s="622"/>
      <c r="M115" s="230">
        <f>M116+M117</f>
        <v>4150000</v>
      </c>
      <c r="N115" s="230">
        <f>N116+N117</f>
        <v>0</v>
      </c>
      <c r="O115" s="230">
        <f>O116+O117</f>
        <v>4595000</v>
      </c>
      <c r="P115" s="231">
        <f>SUM(P15:P114)</f>
        <v>5</v>
      </c>
      <c r="Q115" s="540"/>
      <c r="R115" s="286" t="s">
        <v>332</v>
      </c>
      <c r="S115" s="287"/>
      <c r="T115" s="284">
        <f t="shared" ref="T115:V115" si="20">SUM(T15:T114)</f>
        <v>4150000</v>
      </c>
      <c r="U115" s="284">
        <f t="shared" si="20"/>
        <v>0</v>
      </c>
      <c r="V115" s="285">
        <f t="shared" si="20"/>
        <v>4595000</v>
      </c>
    </row>
    <row r="116" spans="1:22" s="207" customFormat="1" ht="15.75" customHeight="1" x14ac:dyDescent="0.15">
      <c r="A116" s="263"/>
      <c r="B116" s="629" t="s">
        <v>106</v>
      </c>
      <c r="C116" s="630"/>
      <c r="D116" s="612"/>
      <c r="E116" s="613"/>
      <c r="F116" s="614"/>
      <c r="G116" s="202">
        <f>SUMIF($B$15:$B$113,"&lt;100",G$15:G$113)</f>
        <v>1650000</v>
      </c>
      <c r="H116" s="202"/>
      <c r="I116" s="208">
        <f>SUMIF($B$15:$B$113,"&lt;100",I$15:I$113)</f>
        <v>1795000</v>
      </c>
      <c r="K116" s="625" t="s">
        <v>106</v>
      </c>
      <c r="L116" s="626"/>
      <c r="M116" s="202">
        <f>SUMIF($K$15:$K$113,"&lt;100",$M15:$M$113)</f>
        <v>1650000</v>
      </c>
      <c r="N116" s="202">
        <f>SUMIF($K$15:$K$113,"&lt;100",$N15:$N$113)</f>
        <v>0</v>
      </c>
      <c r="O116" s="202">
        <f>SUMIF($K$15:$K$113,"&lt;100",$O15:$O$113)</f>
        <v>1795000</v>
      </c>
      <c r="P116" s="208">
        <f>P115</f>
        <v>5</v>
      </c>
      <c r="Q116" s="535">
        <f>P116+1</f>
        <v>6</v>
      </c>
      <c r="R116" s="274"/>
      <c r="S116" s="278"/>
    </row>
    <row r="117" spans="1:22" s="207" customFormat="1" ht="15.75" customHeight="1" thickBot="1" x14ac:dyDescent="0.2">
      <c r="A117" s="264"/>
      <c r="B117" s="631" t="s">
        <v>306</v>
      </c>
      <c r="C117" s="632"/>
      <c r="D117" s="615"/>
      <c r="E117" s="616"/>
      <c r="F117" s="617"/>
      <c r="G117" s="201">
        <f>SUMIF($B$15:$B$113,"&gt;100",G$15:G$113)</f>
        <v>2500000</v>
      </c>
      <c r="H117" s="201"/>
      <c r="I117" s="209">
        <f>SUMIF($B$15:$B$113,"&gt;100",I$15:I$113)</f>
        <v>2800000</v>
      </c>
      <c r="K117" s="623" t="s">
        <v>306</v>
      </c>
      <c r="L117" s="624"/>
      <c r="M117" s="201">
        <f>SUMIF($K$14:$K$113,"&gt;100",$M$14:$M$113)</f>
        <v>2500000</v>
      </c>
      <c r="N117" s="201">
        <f>SUMIF($K$14:$K$113,"&gt;100",$N$14:$N$113)</f>
        <v>0</v>
      </c>
      <c r="O117" s="201">
        <f>SUMIF($K$14:$K$113,"&gt;100",$O$14:$O$113)</f>
        <v>2800000</v>
      </c>
      <c r="P117" s="209">
        <v>0</v>
      </c>
      <c r="Q117" s="535"/>
      <c r="R117" s="274"/>
      <c r="S117" s="278"/>
    </row>
    <row r="118" spans="1:22" s="207" customFormat="1" ht="15.75" customHeight="1" x14ac:dyDescent="0.15">
      <c r="A118" s="203"/>
      <c r="B118" s="288" t="s">
        <v>673</v>
      </c>
      <c r="C118" s="216"/>
      <c r="D118" s="217"/>
      <c r="E118" s="217"/>
      <c r="F118" s="217"/>
      <c r="K118" s="216"/>
      <c r="L118" s="216"/>
      <c r="Q118" s="535"/>
      <c r="R118" s="274"/>
      <c r="S118" s="278"/>
    </row>
    <row r="119" spans="1:22" s="207" customFormat="1" ht="15.75" customHeight="1" x14ac:dyDescent="0.15">
      <c r="A119" s="203"/>
      <c r="B119" s="203"/>
      <c r="C119" s="216"/>
      <c r="D119" s="217"/>
      <c r="E119" s="217"/>
      <c r="F119" s="217"/>
      <c r="K119" s="216"/>
      <c r="L119" s="216"/>
      <c r="Q119" s="535"/>
      <c r="R119" s="274"/>
      <c r="S119" s="278"/>
    </row>
    <row r="120" spans="1:22" s="61" customFormat="1" ht="15.75" customHeight="1" x14ac:dyDescent="0.15">
      <c r="A120" s="486"/>
      <c r="B120" s="486"/>
      <c r="C120" s="210"/>
      <c r="D120" s="486"/>
      <c r="E120" s="486"/>
      <c r="F120" s="486"/>
      <c r="L120" s="210"/>
      <c r="Q120" s="541"/>
      <c r="R120" s="275"/>
      <c r="S120" s="240"/>
    </row>
    <row r="121" spans="1:22" s="61" customFormat="1" ht="15.75" customHeight="1" x14ac:dyDescent="0.15">
      <c r="A121" s="486"/>
      <c r="B121" s="486"/>
      <c r="C121" s="210"/>
      <c r="D121" s="486"/>
      <c r="E121" s="486"/>
      <c r="F121" s="486"/>
      <c r="L121" s="210"/>
      <c r="Q121" s="541"/>
      <c r="R121" s="275"/>
      <c r="S121" s="240"/>
    </row>
    <row r="122" spans="1:22" s="61" customFormat="1" ht="15.75" customHeight="1" x14ac:dyDescent="0.15">
      <c r="A122" s="486"/>
      <c r="B122" s="486"/>
      <c r="C122" s="210"/>
      <c r="D122" s="486"/>
      <c r="E122" s="486"/>
      <c r="F122" s="486"/>
      <c r="L122" s="210"/>
      <c r="Q122" s="541"/>
      <c r="R122" s="275"/>
      <c r="S122" s="240"/>
    </row>
    <row r="123" spans="1:22" s="61" customFormat="1" ht="15.75" customHeight="1" x14ac:dyDescent="0.15">
      <c r="A123" s="486"/>
      <c r="B123" s="486"/>
      <c r="C123" s="210"/>
      <c r="D123" s="486"/>
      <c r="E123" s="486"/>
      <c r="F123" s="486"/>
      <c r="L123" s="210"/>
      <c r="Q123" s="541"/>
      <c r="R123" s="275"/>
      <c r="S123" s="240"/>
    </row>
    <row r="124" spans="1:22" s="61" customFormat="1" ht="15.75" customHeight="1" x14ac:dyDescent="0.15">
      <c r="A124" s="486"/>
      <c r="B124" s="486"/>
      <c r="C124" s="210"/>
      <c r="D124" s="486"/>
      <c r="E124" s="486"/>
      <c r="F124" s="486"/>
      <c r="L124" s="210"/>
      <c r="Q124" s="541"/>
      <c r="R124" s="275"/>
      <c r="S124" s="240"/>
    </row>
    <row r="125" spans="1:22" s="61" customFormat="1" ht="15.75" customHeight="1" x14ac:dyDescent="0.15">
      <c r="A125" s="486"/>
      <c r="B125" s="486"/>
      <c r="C125" s="210"/>
      <c r="D125" s="486"/>
      <c r="E125" s="486"/>
      <c r="F125" s="486"/>
      <c r="L125" s="210"/>
      <c r="Q125" s="541"/>
      <c r="R125" s="275"/>
      <c r="S125" s="240"/>
    </row>
    <row r="126" spans="1:22" s="61" customFormat="1" ht="15.75" customHeight="1" x14ac:dyDescent="0.15">
      <c r="A126" s="486"/>
      <c r="B126" s="486"/>
      <c r="C126" s="210"/>
      <c r="D126" s="486"/>
      <c r="E126" s="486"/>
      <c r="F126" s="486"/>
      <c r="L126" s="210"/>
      <c r="Q126" s="541"/>
      <c r="R126" s="275"/>
      <c r="S126" s="240"/>
    </row>
    <row r="127" spans="1:22" s="61" customFormat="1" ht="15.75" customHeight="1" x14ac:dyDescent="0.15">
      <c r="A127" s="486"/>
      <c r="B127" s="486"/>
      <c r="C127" s="210"/>
      <c r="D127" s="486"/>
      <c r="E127" s="486"/>
      <c r="F127" s="486"/>
      <c r="L127" s="210"/>
      <c r="Q127" s="541"/>
      <c r="R127" s="275"/>
      <c r="S127" s="240"/>
    </row>
    <row r="128" spans="1:22" s="61" customFormat="1" ht="15.75" customHeight="1" x14ac:dyDescent="0.15">
      <c r="A128" s="486"/>
      <c r="B128" s="486"/>
      <c r="C128" s="210"/>
      <c r="D128" s="486"/>
      <c r="E128" s="486"/>
      <c r="F128" s="486"/>
      <c r="L128" s="210"/>
      <c r="Q128" s="541"/>
      <c r="R128" s="275"/>
      <c r="S128" s="240"/>
    </row>
    <row r="129" spans="1:19" s="61" customFormat="1" ht="15.75" customHeight="1" x14ac:dyDescent="0.15">
      <c r="A129" s="486"/>
      <c r="B129" s="486"/>
      <c r="C129" s="210"/>
      <c r="D129" s="486"/>
      <c r="E129" s="486"/>
      <c r="F129" s="486"/>
      <c r="L129" s="210"/>
      <c r="Q129" s="541"/>
      <c r="R129" s="275"/>
      <c r="S129" s="240"/>
    </row>
    <row r="130" spans="1:19" s="61" customFormat="1" ht="15.75" customHeight="1" x14ac:dyDescent="0.15">
      <c r="A130" s="486"/>
      <c r="B130" s="486"/>
      <c r="C130" s="210"/>
      <c r="D130" s="486"/>
      <c r="E130" s="486"/>
      <c r="F130" s="486"/>
      <c r="L130" s="210"/>
      <c r="Q130" s="541"/>
      <c r="R130" s="275"/>
      <c r="S130" s="240"/>
    </row>
    <row r="131" spans="1:19" s="61" customFormat="1" x14ac:dyDescent="0.15">
      <c r="A131" s="620"/>
      <c r="B131" s="620"/>
      <c r="E131" s="534"/>
      <c r="F131" s="240"/>
      <c r="L131" s="210"/>
      <c r="Q131" s="541"/>
      <c r="R131" s="275"/>
      <c r="S131" s="240"/>
    </row>
    <row r="132" spans="1:19" s="9" customFormat="1" hidden="1" x14ac:dyDescent="0.15">
      <c r="B132" s="10"/>
      <c r="E132" s="11"/>
      <c r="F132" s="152"/>
      <c r="K132" s="9">
        <f t="shared" ref="K132:K141" si="21">IF(ISERR(SMALL(IF(FREQUENCY($B$15:$B$113,$B$15:$B$113),$B$15:$B$113),$A15)),"", SMALL(IF(FREQUENCY($B$15:$B$113,$B$15:$B$113),$B$15:$B$113),$A15))</f>
        <v>0</v>
      </c>
      <c r="M132" s="9">
        <f>SUMIF(C$15:C$112,#REF!,$G$15:$G$112)</f>
        <v>0</v>
      </c>
      <c r="O132" s="9" t="e">
        <f>SUMIF(C$15:C$112,#REF!,#REF!)</f>
        <v>#REF!</v>
      </c>
      <c r="P132" s="194"/>
      <c r="Q132" s="536"/>
      <c r="R132" s="273"/>
      <c r="S132" s="277"/>
    </row>
    <row r="133" spans="1:19" s="9" customFormat="1" hidden="1" x14ac:dyDescent="0.15">
      <c r="B133" s="10"/>
      <c r="E133" s="11"/>
      <c r="F133" s="152"/>
      <c r="K133" s="9">
        <f t="shared" si="21"/>
        <v>1</v>
      </c>
      <c r="M133" s="9">
        <f>SUMIF(C$15:C$112,#REF!,$G$15:$G$112)</f>
        <v>0</v>
      </c>
      <c r="O133" s="9" t="e">
        <f>SUMIF(C$15:C$112,#REF!,#REF!)</f>
        <v>#REF!</v>
      </c>
      <c r="P133" s="7"/>
      <c r="Q133" s="536"/>
      <c r="R133" s="273"/>
      <c r="S133" s="277"/>
    </row>
    <row r="134" spans="1:19" s="9" customFormat="1" hidden="1" x14ac:dyDescent="0.15">
      <c r="B134" s="10"/>
      <c r="E134" s="11"/>
      <c r="F134" s="152"/>
      <c r="K134" s="9">
        <f t="shared" si="21"/>
        <v>11</v>
      </c>
      <c r="M134" s="9">
        <f>SUMIF(C$15:C$112,#REF!,$G$15:$G$112)</f>
        <v>0</v>
      </c>
      <c r="O134" s="9" t="e">
        <f>SUMIF(C$15:C$112,#REF!,#REF!)</f>
        <v>#REF!</v>
      </c>
      <c r="P134" s="7"/>
      <c r="Q134" s="536"/>
      <c r="R134" s="273"/>
      <c r="S134" s="277"/>
    </row>
    <row r="135" spans="1:19" s="9" customFormat="1" hidden="1" x14ac:dyDescent="0.15">
      <c r="B135" s="10"/>
      <c r="E135" s="11"/>
      <c r="F135" s="152"/>
      <c r="K135" s="9">
        <f t="shared" si="21"/>
        <v>12</v>
      </c>
      <c r="M135" s="9">
        <f>SUMIF(C$15:C$112,#REF!,$G$15:$G$112)</f>
        <v>0</v>
      </c>
      <c r="O135" s="9" t="e">
        <f>SUMIF(C$15:C$112,#REF!,#REF!)</f>
        <v>#REF!</v>
      </c>
      <c r="P135" s="7"/>
      <c r="Q135" s="536"/>
      <c r="R135" s="273"/>
      <c r="S135" s="277"/>
    </row>
    <row r="136" spans="1:19" s="9" customFormat="1" hidden="1" x14ac:dyDescent="0.15">
      <c r="B136" s="10"/>
      <c r="E136" s="11"/>
      <c r="F136" s="152"/>
      <c r="G136" s="12"/>
      <c r="H136" s="12"/>
      <c r="I136" s="12"/>
      <c r="K136" s="9">
        <f t="shared" si="21"/>
        <v>20</v>
      </c>
      <c r="M136" s="9">
        <f>SUMIF(C$15:C$112,#REF!,$G$15:$G$112)</f>
        <v>0</v>
      </c>
      <c r="O136" s="9" t="e">
        <f>SUMIF(C$15:C$112,#REF!,#REF!)</f>
        <v>#REF!</v>
      </c>
      <c r="P136" s="7"/>
      <c r="Q136" s="536"/>
      <c r="R136" s="273"/>
      <c r="S136" s="277"/>
    </row>
    <row r="137" spans="1:19" s="9" customFormat="1" hidden="1" x14ac:dyDescent="0.15">
      <c r="B137" s="10"/>
      <c r="E137" s="11"/>
      <c r="F137" s="152"/>
      <c r="K137" s="9">
        <f t="shared" si="21"/>
        <v>24</v>
      </c>
      <c r="M137" s="9">
        <f>SUMIF(C$15:C$112,#REF!,$G$15:$G$112)</f>
        <v>0</v>
      </c>
      <c r="O137" s="9" t="e">
        <f>SUMIF(C$15:C$112,#REF!,#REF!)</f>
        <v>#REF!</v>
      </c>
      <c r="P137" s="7"/>
      <c r="Q137" s="536"/>
      <c r="R137" s="273"/>
      <c r="S137" s="277"/>
    </row>
    <row r="138" spans="1:19" s="9" customFormat="1" hidden="1" x14ac:dyDescent="0.15">
      <c r="B138" s="10"/>
      <c r="E138" s="11"/>
      <c r="F138" s="152"/>
      <c r="K138" s="9">
        <f t="shared" si="21"/>
        <v>124</v>
      </c>
      <c r="M138" s="9">
        <f>SUMIF(C$15:C$112,#REF!,$G$15:$G$112)</f>
        <v>0</v>
      </c>
      <c r="O138" s="9" t="e">
        <f>SUMIF(C$15:C$112,#REF!,#REF!)</f>
        <v>#REF!</v>
      </c>
      <c r="P138" s="7"/>
      <c r="Q138" s="536"/>
      <c r="R138" s="273"/>
      <c r="S138" s="277"/>
    </row>
    <row r="139" spans="1:19" s="9" customFormat="1" hidden="1" x14ac:dyDescent="0.15">
      <c r="B139" s="10"/>
      <c r="E139" s="11"/>
      <c r="F139" s="152"/>
      <c r="K139" s="9" t="str">
        <f t="shared" si="21"/>
        <v/>
      </c>
      <c r="M139" s="9">
        <f>SUMIF(C$15:C$112,#REF!,$G$15:$G$112)</f>
        <v>0</v>
      </c>
      <c r="O139" s="9" t="e">
        <f>SUMIF(C$15:C$112,#REF!,#REF!)</f>
        <v>#REF!</v>
      </c>
      <c r="P139" s="7"/>
      <c r="Q139" s="536"/>
      <c r="R139" s="273"/>
      <c r="S139" s="277"/>
    </row>
    <row r="140" spans="1:19" s="9" customFormat="1" hidden="1" x14ac:dyDescent="0.15">
      <c r="B140" s="10"/>
      <c r="E140" s="11"/>
      <c r="F140" s="152"/>
      <c r="K140" s="9" t="str">
        <f t="shared" si="21"/>
        <v/>
      </c>
      <c r="M140" s="9">
        <f>SUMIF(C$15:C$112,#REF!,$G$15:$G$112)</f>
        <v>0</v>
      </c>
      <c r="O140" s="9" t="e">
        <f>SUMIF(C$15:C$112,#REF!,#REF!)</f>
        <v>#REF!</v>
      </c>
      <c r="P140" s="7"/>
      <c r="Q140" s="536"/>
      <c r="R140" s="273"/>
      <c r="S140" s="277"/>
    </row>
    <row r="141" spans="1:19" s="9" customFormat="1" hidden="1" x14ac:dyDescent="0.15">
      <c r="B141" s="10"/>
      <c r="E141" s="11"/>
      <c r="F141" s="152"/>
      <c r="K141" s="9" t="str">
        <f t="shared" si="21"/>
        <v/>
      </c>
      <c r="M141" s="9">
        <f>SUMIF(C$15:C$112,#REF!,$G$15:$G$112)</f>
        <v>0</v>
      </c>
      <c r="O141" s="9" t="e">
        <f>SUMIF(C$15:C$112,#REF!,#REF!)</f>
        <v>#REF!</v>
      </c>
      <c r="P141" s="14"/>
      <c r="Q141" s="536"/>
      <c r="R141" s="273"/>
      <c r="S141" s="277"/>
    </row>
    <row r="142" spans="1:19" s="9" customFormat="1" x14ac:dyDescent="0.15">
      <c r="B142" s="10"/>
      <c r="E142" s="11"/>
      <c r="F142" s="152"/>
      <c r="Q142" s="536"/>
      <c r="R142" s="273"/>
      <c r="S142" s="277"/>
    </row>
    <row r="143" spans="1:19" s="9" customFormat="1" x14ac:dyDescent="0.15">
      <c r="B143" s="10"/>
      <c r="E143" s="11"/>
      <c r="F143" s="152"/>
      <c r="Q143" s="536"/>
      <c r="R143" s="273"/>
      <c r="S143" s="277"/>
    </row>
    <row r="144" spans="1:19" s="9" customFormat="1" x14ac:dyDescent="0.15">
      <c r="B144" s="10"/>
      <c r="E144" s="11"/>
      <c r="F144" s="152"/>
      <c r="Q144" s="536"/>
      <c r="R144" s="273"/>
      <c r="S144" s="277"/>
    </row>
    <row r="145" spans="5:19" s="9" customFormat="1" x14ac:dyDescent="0.15">
      <c r="E145" s="11"/>
      <c r="F145" s="152"/>
      <c r="G145" s="13"/>
      <c r="H145" s="13"/>
      <c r="I145" s="13"/>
      <c r="Q145" s="536"/>
      <c r="R145" s="273"/>
      <c r="S145" s="277"/>
    </row>
    <row r="146" spans="5:19" s="9" customFormat="1" x14ac:dyDescent="0.15">
      <c r="E146" s="11"/>
      <c r="F146" s="152"/>
      <c r="G146" s="12"/>
      <c r="H146" s="12"/>
      <c r="I146" s="12"/>
      <c r="Q146" s="536"/>
      <c r="R146" s="273"/>
      <c r="S146" s="277"/>
    </row>
    <row r="147" spans="5:19" s="9" customFormat="1" x14ac:dyDescent="0.15">
      <c r="E147" s="11"/>
      <c r="F147" s="152"/>
      <c r="G147" s="12"/>
      <c r="H147" s="12"/>
      <c r="I147" s="12"/>
      <c r="Q147" s="536"/>
      <c r="R147" s="273"/>
      <c r="S147" s="277"/>
    </row>
    <row r="148" spans="5:19" s="9" customFormat="1" x14ac:dyDescent="0.15">
      <c r="E148" s="11"/>
      <c r="F148" s="152"/>
      <c r="G148" s="12"/>
      <c r="H148" s="12"/>
      <c r="I148" s="12"/>
      <c r="Q148" s="536"/>
      <c r="R148" s="273"/>
      <c r="S148" s="277"/>
    </row>
    <row r="149" spans="5:19" s="9" customFormat="1" x14ac:dyDescent="0.15">
      <c r="E149" s="11"/>
      <c r="F149" s="152"/>
      <c r="G149" s="12"/>
      <c r="H149" s="12"/>
      <c r="I149" s="12"/>
      <c r="Q149" s="536"/>
      <c r="R149" s="273"/>
      <c r="S149" s="277"/>
    </row>
    <row r="150" spans="5:19" s="9" customFormat="1" x14ac:dyDescent="0.15">
      <c r="E150" s="11"/>
      <c r="F150" s="152"/>
      <c r="G150" s="12"/>
      <c r="H150" s="12"/>
      <c r="I150" s="12"/>
      <c r="Q150" s="536"/>
      <c r="R150" s="273"/>
      <c r="S150" s="277"/>
    </row>
    <row r="151" spans="5:19" s="9" customFormat="1" x14ac:dyDescent="0.15">
      <c r="E151" s="11"/>
      <c r="F151" s="152"/>
      <c r="G151" s="12"/>
      <c r="H151" s="12"/>
      <c r="I151" s="12"/>
      <c r="Q151" s="536"/>
      <c r="R151" s="273"/>
      <c r="S151" s="277"/>
    </row>
    <row r="152" spans="5:19" s="9" customFormat="1" x14ac:dyDescent="0.15">
      <c r="E152" s="11"/>
      <c r="F152" s="152"/>
      <c r="G152" s="12"/>
      <c r="H152" s="12"/>
      <c r="I152" s="12"/>
      <c r="Q152" s="536"/>
      <c r="R152" s="273"/>
      <c r="S152" s="277"/>
    </row>
    <row r="153" spans="5:19" s="9" customFormat="1" x14ac:dyDescent="0.15">
      <c r="E153" s="11"/>
      <c r="F153" s="152"/>
      <c r="G153" s="12"/>
      <c r="H153" s="12"/>
      <c r="I153" s="12"/>
      <c r="Q153" s="536"/>
      <c r="R153" s="273"/>
      <c r="S153" s="277"/>
    </row>
    <row r="154" spans="5:19" s="9" customFormat="1" x14ac:dyDescent="0.15">
      <c r="E154" s="11"/>
      <c r="F154" s="152"/>
      <c r="G154" s="12"/>
      <c r="H154" s="12"/>
      <c r="I154" s="12"/>
      <c r="Q154" s="536"/>
      <c r="R154" s="273"/>
      <c r="S154" s="277"/>
    </row>
    <row r="155" spans="5:19" s="9" customFormat="1" x14ac:dyDescent="0.15">
      <c r="E155" s="11"/>
      <c r="F155" s="152"/>
      <c r="G155" s="12"/>
      <c r="H155" s="12"/>
      <c r="I155" s="12"/>
      <c r="Q155" s="536"/>
      <c r="R155" s="273"/>
      <c r="S155" s="277"/>
    </row>
    <row r="156" spans="5:19" s="9" customFormat="1" x14ac:dyDescent="0.15">
      <c r="E156" s="11"/>
      <c r="F156" s="152"/>
      <c r="G156" s="12"/>
      <c r="H156" s="12"/>
      <c r="I156" s="12"/>
      <c r="Q156" s="536"/>
      <c r="R156" s="273"/>
      <c r="S156" s="277"/>
    </row>
    <row r="157" spans="5:19" s="9" customFormat="1" x14ac:dyDescent="0.15">
      <c r="E157" s="11"/>
      <c r="F157" s="152"/>
      <c r="G157" s="12"/>
      <c r="H157" s="12"/>
      <c r="I157" s="12"/>
      <c r="Q157" s="536"/>
      <c r="R157" s="273"/>
      <c r="S157" s="277"/>
    </row>
    <row r="158" spans="5:19" s="9" customFormat="1" x14ac:dyDescent="0.15">
      <c r="E158" s="11"/>
      <c r="F158" s="152"/>
      <c r="G158" s="12"/>
      <c r="H158" s="12"/>
      <c r="I158" s="12"/>
      <c r="Q158" s="536"/>
      <c r="R158" s="273"/>
      <c r="S158" s="277"/>
    </row>
    <row r="159" spans="5:19" s="9" customFormat="1" x14ac:dyDescent="0.15">
      <c r="E159" s="11"/>
      <c r="F159" s="152"/>
      <c r="G159" s="12"/>
      <c r="H159" s="12"/>
      <c r="I159" s="12"/>
      <c r="Q159" s="536"/>
      <c r="R159" s="273"/>
      <c r="S159" s="277"/>
    </row>
    <row r="160" spans="5:19" s="9" customFormat="1" x14ac:dyDescent="0.15">
      <c r="E160" s="11"/>
      <c r="F160" s="152"/>
      <c r="G160" s="12"/>
      <c r="H160" s="12"/>
      <c r="I160" s="12"/>
      <c r="Q160" s="536"/>
      <c r="R160" s="273"/>
      <c r="S160" s="277"/>
    </row>
    <row r="161" spans="5:19" s="9" customFormat="1" x14ac:dyDescent="0.15">
      <c r="E161" s="11"/>
      <c r="F161" s="152"/>
      <c r="G161" s="12"/>
      <c r="H161" s="12"/>
      <c r="I161" s="12"/>
      <c r="Q161" s="536"/>
      <c r="R161" s="273"/>
      <c r="S161" s="277"/>
    </row>
    <row r="162" spans="5:19" s="9" customFormat="1" x14ac:dyDescent="0.15">
      <c r="E162" s="11"/>
      <c r="F162" s="152"/>
      <c r="G162" s="12"/>
      <c r="H162" s="12"/>
      <c r="I162" s="12"/>
      <c r="Q162" s="536"/>
      <c r="R162" s="273"/>
      <c r="S162" s="277"/>
    </row>
    <row r="163" spans="5:19" s="9" customFormat="1" x14ac:dyDescent="0.15">
      <c r="E163" s="11"/>
      <c r="F163" s="152"/>
      <c r="G163" s="12"/>
      <c r="H163" s="12"/>
      <c r="I163" s="12"/>
      <c r="Q163" s="536"/>
      <c r="R163" s="273"/>
      <c r="S163" s="277"/>
    </row>
    <row r="164" spans="5:19" s="9" customFormat="1" x14ac:dyDescent="0.15">
      <c r="E164" s="11"/>
      <c r="F164" s="152"/>
      <c r="G164" s="12"/>
      <c r="H164" s="12"/>
      <c r="I164" s="12"/>
      <c r="Q164" s="536"/>
      <c r="R164" s="273"/>
      <c r="S164" s="277"/>
    </row>
    <row r="165" spans="5:19" s="9" customFormat="1" x14ac:dyDescent="0.15">
      <c r="E165" s="11"/>
      <c r="F165" s="152"/>
      <c r="G165" s="12"/>
      <c r="H165" s="12"/>
      <c r="I165" s="12"/>
      <c r="Q165" s="536"/>
      <c r="R165" s="273"/>
      <c r="S165" s="277"/>
    </row>
    <row r="166" spans="5:19" s="9" customFormat="1" x14ac:dyDescent="0.15">
      <c r="E166" s="11"/>
      <c r="F166" s="152"/>
      <c r="G166" s="12"/>
      <c r="H166" s="12"/>
      <c r="I166" s="12"/>
      <c r="Q166" s="536"/>
      <c r="R166" s="273"/>
      <c r="S166" s="277"/>
    </row>
    <row r="167" spans="5:19" s="9" customFormat="1" x14ac:dyDescent="0.15">
      <c r="E167" s="11"/>
      <c r="F167" s="152"/>
      <c r="G167" s="12"/>
      <c r="H167" s="12"/>
      <c r="I167" s="12"/>
      <c r="Q167" s="536"/>
      <c r="R167" s="273"/>
      <c r="S167" s="277"/>
    </row>
    <row r="168" spans="5:19" s="9" customFormat="1" x14ac:dyDescent="0.15">
      <c r="E168" s="11"/>
      <c r="F168" s="152"/>
      <c r="G168" s="12"/>
      <c r="H168" s="12"/>
      <c r="I168" s="12"/>
      <c r="Q168" s="536"/>
      <c r="R168" s="273"/>
      <c r="S168" s="277"/>
    </row>
    <row r="169" spans="5:19" s="9" customFormat="1" x14ac:dyDescent="0.15">
      <c r="E169" s="11"/>
      <c r="F169" s="152"/>
      <c r="G169" s="12"/>
      <c r="H169" s="12"/>
      <c r="I169" s="12"/>
      <c r="Q169" s="536"/>
      <c r="R169" s="273"/>
      <c r="S169" s="277"/>
    </row>
    <row r="170" spans="5:19" s="9" customFormat="1" x14ac:dyDescent="0.15">
      <c r="E170" s="11"/>
      <c r="F170" s="152"/>
      <c r="G170" s="12"/>
      <c r="H170" s="12"/>
      <c r="I170" s="12"/>
      <c r="Q170" s="536"/>
      <c r="R170" s="273"/>
      <c r="S170" s="277"/>
    </row>
    <row r="171" spans="5:19" s="9" customFormat="1" x14ac:dyDescent="0.15">
      <c r="E171" s="11"/>
      <c r="F171" s="152"/>
      <c r="G171" s="12"/>
      <c r="H171" s="12"/>
      <c r="I171" s="12"/>
      <c r="Q171" s="536"/>
      <c r="R171" s="273"/>
      <c r="S171" s="277"/>
    </row>
    <row r="172" spans="5:19" s="9" customFormat="1" x14ac:dyDescent="0.15">
      <c r="E172" s="11"/>
      <c r="F172" s="152"/>
      <c r="G172" s="12"/>
      <c r="H172" s="12"/>
      <c r="I172" s="12"/>
      <c r="Q172" s="536"/>
      <c r="R172" s="273"/>
      <c r="S172" s="277"/>
    </row>
    <row r="173" spans="5:19" s="9" customFormat="1" x14ac:dyDescent="0.15">
      <c r="E173" s="11"/>
      <c r="F173" s="152"/>
      <c r="G173" s="12"/>
      <c r="H173" s="12"/>
      <c r="I173" s="12"/>
      <c r="Q173" s="536"/>
      <c r="R173" s="273"/>
      <c r="S173" s="277"/>
    </row>
    <row r="174" spans="5:19" s="9" customFormat="1" x14ac:dyDescent="0.15">
      <c r="E174" s="11"/>
      <c r="F174" s="152"/>
      <c r="G174" s="12"/>
      <c r="H174" s="12"/>
      <c r="I174" s="12"/>
      <c r="Q174" s="536"/>
      <c r="R174" s="273"/>
      <c r="S174" s="277"/>
    </row>
    <row r="175" spans="5:19" s="9" customFormat="1" x14ac:dyDescent="0.15">
      <c r="E175" s="11"/>
      <c r="F175" s="152"/>
      <c r="G175" s="12"/>
      <c r="H175" s="12"/>
      <c r="I175" s="12"/>
      <c r="Q175" s="536"/>
      <c r="R175" s="273"/>
      <c r="S175" s="277"/>
    </row>
    <row r="176" spans="5:19" s="9" customFormat="1" x14ac:dyDescent="0.15">
      <c r="E176" s="11"/>
      <c r="F176" s="152"/>
      <c r="G176" s="12"/>
      <c r="H176" s="12"/>
      <c r="I176" s="12"/>
      <c r="Q176" s="536"/>
      <c r="R176" s="273"/>
      <c r="S176" s="277"/>
    </row>
    <row r="177" spans="5:19" s="9" customFormat="1" x14ac:dyDescent="0.15">
      <c r="E177" s="11"/>
      <c r="F177" s="152"/>
      <c r="G177" s="12"/>
      <c r="H177" s="12"/>
      <c r="I177" s="12"/>
      <c r="Q177" s="536"/>
      <c r="R177" s="273"/>
      <c r="S177" s="277"/>
    </row>
    <row r="178" spans="5:19" s="9" customFormat="1" x14ac:dyDescent="0.15">
      <c r="E178" s="11"/>
      <c r="F178" s="152"/>
      <c r="G178" s="12"/>
      <c r="H178" s="12"/>
      <c r="I178" s="12"/>
      <c r="Q178" s="536"/>
      <c r="R178" s="273"/>
      <c r="S178" s="277"/>
    </row>
    <row r="179" spans="5:19" s="9" customFormat="1" x14ac:dyDescent="0.15">
      <c r="E179" s="11"/>
      <c r="F179" s="152"/>
      <c r="G179" s="12"/>
      <c r="H179" s="12"/>
      <c r="I179" s="12"/>
      <c r="Q179" s="536"/>
      <c r="R179" s="273"/>
      <c r="S179" s="277"/>
    </row>
    <row r="180" spans="5:19" s="9" customFormat="1" x14ac:dyDescent="0.15">
      <c r="E180" s="11"/>
      <c r="F180" s="152"/>
      <c r="G180" s="12"/>
      <c r="H180" s="12"/>
      <c r="I180" s="12"/>
      <c r="Q180" s="536"/>
      <c r="R180" s="273"/>
      <c r="S180" s="277"/>
    </row>
    <row r="181" spans="5:19" s="9" customFormat="1" x14ac:dyDescent="0.15">
      <c r="E181" s="11"/>
      <c r="F181" s="152"/>
      <c r="G181" s="12"/>
      <c r="H181" s="12"/>
      <c r="I181" s="12"/>
      <c r="Q181" s="536"/>
      <c r="R181" s="273"/>
      <c r="S181" s="277"/>
    </row>
    <row r="182" spans="5:19" s="9" customFormat="1" x14ac:dyDescent="0.15">
      <c r="E182" s="11"/>
      <c r="F182" s="152"/>
      <c r="G182" s="12"/>
      <c r="H182" s="12"/>
      <c r="I182" s="12"/>
      <c r="Q182" s="536"/>
      <c r="R182" s="273"/>
      <c r="S182" s="277"/>
    </row>
    <row r="183" spans="5:19" s="9" customFormat="1" x14ac:dyDescent="0.15">
      <c r="E183" s="11"/>
      <c r="F183" s="152"/>
      <c r="G183" s="12"/>
      <c r="H183" s="12"/>
      <c r="I183" s="12"/>
      <c r="Q183" s="536"/>
      <c r="R183" s="273"/>
      <c r="S183" s="277"/>
    </row>
    <row r="184" spans="5:19" s="9" customFormat="1" x14ac:dyDescent="0.15">
      <c r="E184" s="11"/>
      <c r="F184" s="152"/>
      <c r="G184" s="12"/>
      <c r="H184" s="12"/>
      <c r="I184" s="12"/>
      <c r="Q184" s="536"/>
      <c r="R184" s="273"/>
      <c r="S184" s="277"/>
    </row>
    <row r="185" spans="5:19" s="9" customFormat="1" x14ac:dyDescent="0.15">
      <c r="E185" s="11"/>
      <c r="F185" s="152"/>
      <c r="G185" s="12"/>
      <c r="H185" s="12"/>
      <c r="I185" s="12"/>
      <c r="Q185" s="536"/>
      <c r="R185" s="273"/>
      <c r="S185" s="277"/>
    </row>
    <row r="186" spans="5:19" s="9" customFormat="1" x14ac:dyDescent="0.15">
      <c r="E186" s="11"/>
      <c r="F186" s="152"/>
      <c r="G186" s="12"/>
      <c r="H186" s="12"/>
      <c r="I186" s="12"/>
      <c r="Q186" s="536"/>
      <c r="R186" s="273"/>
      <c r="S186" s="277"/>
    </row>
    <row r="187" spans="5:19" s="9" customFormat="1" x14ac:dyDescent="0.15">
      <c r="E187" s="11"/>
      <c r="F187" s="152"/>
      <c r="G187" s="12"/>
      <c r="H187" s="12"/>
      <c r="I187" s="12"/>
      <c r="Q187" s="536"/>
      <c r="R187" s="273"/>
      <c r="S187" s="277"/>
    </row>
    <row r="188" spans="5:19" s="9" customFormat="1" x14ac:dyDescent="0.15">
      <c r="E188" s="11"/>
      <c r="F188" s="152"/>
      <c r="G188" s="12"/>
      <c r="H188" s="12"/>
      <c r="I188" s="12"/>
      <c r="Q188" s="536"/>
      <c r="R188" s="273"/>
      <c r="S188" s="277"/>
    </row>
    <row r="189" spans="5:19" s="9" customFormat="1" x14ac:dyDescent="0.15">
      <c r="E189" s="11"/>
      <c r="F189" s="152"/>
      <c r="G189" s="12"/>
      <c r="H189" s="12"/>
      <c r="I189" s="12"/>
      <c r="Q189" s="536"/>
      <c r="R189" s="273"/>
      <c r="S189" s="277"/>
    </row>
    <row r="190" spans="5:19" s="9" customFormat="1" x14ac:dyDescent="0.15">
      <c r="E190" s="11"/>
      <c r="F190" s="152"/>
      <c r="G190" s="12"/>
      <c r="H190" s="12"/>
      <c r="I190" s="12"/>
      <c r="Q190" s="536"/>
      <c r="R190" s="273"/>
      <c r="S190" s="277"/>
    </row>
    <row r="191" spans="5:19" s="9" customFormat="1" x14ac:dyDescent="0.15">
      <c r="E191" s="11"/>
      <c r="F191" s="152"/>
      <c r="Q191" s="536"/>
      <c r="R191" s="273"/>
      <c r="S191" s="277"/>
    </row>
    <row r="192" spans="5:19" s="9" customFormat="1" x14ac:dyDescent="0.15">
      <c r="E192" s="11"/>
      <c r="F192" s="152"/>
      <c r="Q192" s="536"/>
      <c r="R192" s="273"/>
      <c r="S192" s="277"/>
    </row>
    <row r="193" spans="5:19" s="9" customFormat="1" x14ac:dyDescent="0.15">
      <c r="E193" s="11"/>
      <c r="F193" s="152"/>
      <c r="Q193" s="536"/>
      <c r="R193" s="273"/>
      <c r="S193" s="277"/>
    </row>
    <row r="194" spans="5:19" x14ac:dyDescent="0.15">
      <c r="J194" s="9"/>
      <c r="P194" s="9"/>
    </row>
    <row r="195" spans="5:19" x14ac:dyDescent="0.15">
      <c r="J195" s="9"/>
      <c r="P195" s="9"/>
    </row>
    <row r="196" spans="5:19" x14ac:dyDescent="0.15">
      <c r="J196" s="9"/>
      <c r="P196" s="9"/>
    </row>
    <row r="197" spans="5:19" x14ac:dyDescent="0.15">
      <c r="J197" s="9"/>
      <c r="P197" s="9"/>
    </row>
    <row r="198" spans="5:19" x14ac:dyDescent="0.15">
      <c r="J198" s="9"/>
      <c r="P198" s="9"/>
    </row>
    <row r="199" spans="5:19" x14ac:dyDescent="0.15">
      <c r="J199" s="9"/>
      <c r="P199" s="9"/>
    </row>
    <row r="200" spans="5:19" x14ac:dyDescent="0.15">
      <c r="J200" s="9"/>
      <c r="P200" s="9"/>
    </row>
    <row r="201" spans="5:19" x14ac:dyDescent="0.15">
      <c r="J201" s="9"/>
      <c r="P201" s="9"/>
    </row>
    <row r="202" spans="5:19" x14ac:dyDescent="0.15">
      <c r="J202" s="9"/>
      <c r="P202" s="9"/>
    </row>
    <row r="203" spans="5:19" x14ac:dyDescent="0.15">
      <c r="J203" s="9"/>
      <c r="P203" s="9"/>
    </row>
    <row r="204" spans="5:19" x14ac:dyDescent="0.15">
      <c r="J204" s="9"/>
      <c r="P204" s="9"/>
    </row>
    <row r="205" spans="5:19" x14ac:dyDescent="0.15">
      <c r="J205" s="9"/>
      <c r="P205" s="9"/>
    </row>
    <row r="206" spans="5:19" x14ac:dyDescent="0.15">
      <c r="J206" s="9"/>
      <c r="P206" s="9"/>
    </row>
    <row r="207" spans="5:19" x14ac:dyDescent="0.15">
      <c r="J207" s="9"/>
      <c r="P207" s="9"/>
    </row>
    <row r="208" spans="5:19" x14ac:dyDescent="0.15">
      <c r="J208" s="9"/>
      <c r="P208" s="9"/>
    </row>
    <row r="209" spans="10:16" x14ac:dyDescent="0.15">
      <c r="J209" s="9"/>
      <c r="P209" s="9"/>
    </row>
    <row r="210" spans="10:16" x14ac:dyDescent="0.15">
      <c r="J210" s="9"/>
      <c r="P210" s="9"/>
    </row>
    <row r="211" spans="10:16" x14ac:dyDescent="0.15">
      <c r="J211" s="9"/>
      <c r="P211" s="9"/>
    </row>
    <row r="212" spans="10:16" x14ac:dyDescent="0.15">
      <c r="J212" s="9"/>
      <c r="P212" s="9"/>
    </row>
    <row r="213" spans="10:16" x14ac:dyDescent="0.15">
      <c r="J213" s="9"/>
      <c r="P213" s="9"/>
    </row>
    <row r="214" spans="10:16" x14ac:dyDescent="0.15">
      <c r="J214" s="9"/>
      <c r="P214" s="9"/>
    </row>
    <row r="215" spans="10:16" x14ac:dyDescent="0.15">
      <c r="J215" s="9"/>
      <c r="P215" s="9"/>
    </row>
    <row r="216" spans="10:16" x14ac:dyDescent="0.15">
      <c r="J216" s="9"/>
      <c r="P216" s="9"/>
    </row>
    <row r="217" spans="10:16" x14ac:dyDescent="0.15">
      <c r="J217" s="9"/>
      <c r="P217" s="9"/>
    </row>
    <row r="218" spans="10:16" x14ac:dyDescent="0.15">
      <c r="J218" s="9"/>
      <c r="P218" s="9"/>
    </row>
    <row r="219" spans="10:16" x14ac:dyDescent="0.15">
      <c r="J219" s="9"/>
      <c r="P219" s="9"/>
    </row>
    <row r="220" spans="10:16" x14ac:dyDescent="0.15">
      <c r="J220" s="9"/>
      <c r="P220" s="9"/>
    </row>
    <row r="221" spans="10:16" x14ac:dyDescent="0.15">
      <c r="J221" s="9"/>
      <c r="P221" s="9"/>
    </row>
    <row r="222" spans="10:16" x14ac:dyDescent="0.15">
      <c r="J222" s="9"/>
      <c r="P222" s="9"/>
    </row>
    <row r="223" spans="10:16" x14ac:dyDescent="0.15">
      <c r="J223" s="9"/>
      <c r="P223" s="9"/>
    </row>
    <row r="224" spans="10:16" x14ac:dyDescent="0.15">
      <c r="J224" s="9"/>
      <c r="P224" s="9"/>
    </row>
    <row r="225" spans="10:16" x14ac:dyDescent="0.15">
      <c r="J225" s="9"/>
      <c r="P225" s="9"/>
    </row>
    <row r="226" spans="10:16" x14ac:dyDescent="0.15">
      <c r="J226" s="9"/>
      <c r="P226" s="9"/>
    </row>
    <row r="227" spans="10:16" x14ac:dyDescent="0.15">
      <c r="J227" s="9"/>
      <c r="P227" s="9"/>
    </row>
    <row r="228" spans="10:16" x14ac:dyDescent="0.15">
      <c r="J228" s="9"/>
      <c r="P228" s="9"/>
    </row>
    <row r="229" spans="10:16" x14ac:dyDescent="0.15">
      <c r="J229" s="9"/>
      <c r="P229" s="9"/>
    </row>
    <row r="230" spans="10:16" x14ac:dyDescent="0.15">
      <c r="J230" s="9"/>
      <c r="P230" s="9"/>
    </row>
    <row r="231" spans="10:16" x14ac:dyDescent="0.15">
      <c r="J231" s="9"/>
      <c r="P231" s="9"/>
    </row>
    <row r="232" spans="10:16" x14ac:dyDescent="0.15">
      <c r="J232" s="9"/>
      <c r="P232" s="9"/>
    </row>
    <row r="233" spans="10:16" x14ac:dyDescent="0.15">
      <c r="J233" s="9"/>
      <c r="P233" s="9"/>
    </row>
    <row r="234" spans="10:16" x14ac:dyDescent="0.15">
      <c r="J234" s="9"/>
      <c r="P234" s="9"/>
    </row>
    <row r="235" spans="10:16" x14ac:dyDescent="0.15">
      <c r="J235" s="9"/>
      <c r="P235" s="9"/>
    </row>
    <row r="236" spans="10:16" x14ac:dyDescent="0.15">
      <c r="J236" s="9"/>
      <c r="P236" s="9"/>
    </row>
    <row r="237" spans="10:16" x14ac:dyDescent="0.15">
      <c r="J237" s="9"/>
      <c r="P237" s="9"/>
    </row>
    <row r="238" spans="10:16" x14ac:dyDescent="0.15">
      <c r="J238" s="9"/>
      <c r="P238" s="9"/>
    </row>
    <row r="239" spans="10:16" x14ac:dyDescent="0.15">
      <c r="J239" s="9"/>
      <c r="P239" s="9"/>
    </row>
    <row r="240" spans="10:16" x14ac:dyDescent="0.15">
      <c r="J240" s="9"/>
      <c r="P240" s="9"/>
    </row>
    <row r="241" spans="10:16" x14ac:dyDescent="0.15">
      <c r="J241" s="9"/>
      <c r="P241" s="9"/>
    </row>
    <row r="242" spans="10:16" x14ac:dyDescent="0.15">
      <c r="J242" s="9"/>
      <c r="P242" s="9"/>
    </row>
    <row r="243" spans="10:16" x14ac:dyDescent="0.15">
      <c r="J243" s="9"/>
      <c r="P243" s="9"/>
    </row>
    <row r="244" spans="10:16" x14ac:dyDescent="0.15">
      <c r="J244" s="9"/>
      <c r="P244" s="9"/>
    </row>
    <row r="245" spans="10:16" x14ac:dyDescent="0.15">
      <c r="J245" s="9"/>
      <c r="P245" s="9"/>
    </row>
    <row r="246" spans="10:16" x14ac:dyDescent="0.15">
      <c r="J246" s="9"/>
      <c r="P246" s="9"/>
    </row>
    <row r="247" spans="10:16" x14ac:dyDescent="0.15">
      <c r="J247" s="9"/>
      <c r="P247" s="9"/>
    </row>
    <row r="248" spans="10:16" x14ac:dyDescent="0.15">
      <c r="J248" s="9"/>
      <c r="P248" s="9"/>
    </row>
    <row r="249" spans="10:16" x14ac:dyDescent="0.15">
      <c r="J249" s="9"/>
      <c r="P249" s="9"/>
    </row>
    <row r="250" spans="10:16" x14ac:dyDescent="0.15">
      <c r="J250" s="9"/>
    </row>
    <row r="251" spans="10:16" x14ac:dyDescent="0.15">
      <c r="J251" s="9"/>
    </row>
    <row r="252" spans="10:16" x14ac:dyDescent="0.15">
      <c r="J252" s="9"/>
    </row>
    <row r="253" spans="10:16" x14ac:dyDescent="0.15">
      <c r="J253" s="9"/>
    </row>
    <row r="254" spans="10:16" x14ac:dyDescent="0.15">
      <c r="J254" s="9"/>
    </row>
    <row r="255" spans="10:16" x14ac:dyDescent="0.15">
      <c r="J255" s="9"/>
    </row>
    <row r="256" spans="10:16" x14ac:dyDescent="0.15">
      <c r="J256" s="9"/>
    </row>
    <row r="257" spans="10:10" x14ac:dyDescent="0.15">
      <c r="J257" s="9"/>
    </row>
    <row r="258" spans="10:10" x14ac:dyDescent="0.15">
      <c r="J258" s="9"/>
    </row>
    <row r="259" spans="10:10" x14ac:dyDescent="0.15">
      <c r="J259" s="9"/>
    </row>
    <row r="260" spans="10:10" x14ac:dyDescent="0.15">
      <c r="J260" s="9"/>
    </row>
    <row r="261" spans="10:10" x14ac:dyDescent="0.15">
      <c r="J261" s="9"/>
    </row>
    <row r="262" spans="10:10" x14ac:dyDescent="0.15">
      <c r="J262" s="9"/>
    </row>
    <row r="263" spans="10:10" x14ac:dyDescent="0.15">
      <c r="J263" s="9"/>
    </row>
    <row r="264" spans="10:10" x14ac:dyDescent="0.15">
      <c r="J264" s="9"/>
    </row>
    <row r="265" spans="10:10" x14ac:dyDescent="0.15">
      <c r="J265" s="9"/>
    </row>
    <row r="266" spans="10:10" x14ac:dyDescent="0.15">
      <c r="J266" s="9"/>
    </row>
    <row r="267" spans="10:10" x14ac:dyDescent="0.15">
      <c r="J267" s="9"/>
    </row>
    <row r="268" spans="10:10" x14ac:dyDescent="0.15">
      <c r="J268" s="9"/>
    </row>
    <row r="269" spans="10:10" x14ac:dyDescent="0.15">
      <c r="J269" s="9"/>
    </row>
    <row r="270" spans="10:10" x14ac:dyDescent="0.15">
      <c r="J270" s="9"/>
    </row>
    <row r="271" spans="10:10" x14ac:dyDescent="0.15">
      <c r="J271" s="9"/>
    </row>
    <row r="272" spans="10:10" x14ac:dyDescent="0.15">
      <c r="J272" s="9"/>
    </row>
    <row r="273" spans="10:10" x14ac:dyDescent="0.15">
      <c r="J273" s="9"/>
    </row>
    <row r="274" spans="10:10" x14ac:dyDescent="0.15">
      <c r="J274" s="9"/>
    </row>
    <row r="275" spans="10:10" x14ac:dyDescent="0.15">
      <c r="J275" s="9"/>
    </row>
    <row r="276" spans="10:10" x14ac:dyDescent="0.15">
      <c r="J276" s="9"/>
    </row>
    <row r="277" spans="10:10" x14ac:dyDescent="0.15">
      <c r="J277" s="9"/>
    </row>
    <row r="278" spans="10:10" x14ac:dyDescent="0.15">
      <c r="J278" s="9"/>
    </row>
    <row r="279" spans="10:10" x14ac:dyDescent="0.15">
      <c r="J279" s="9"/>
    </row>
  </sheetData>
  <mergeCells count="29">
    <mergeCell ref="A2:C2"/>
    <mergeCell ref="D2:F2"/>
    <mergeCell ref="D4:E4"/>
    <mergeCell ref="G4:I4"/>
    <mergeCell ref="G5:I5"/>
    <mergeCell ref="B116:C116"/>
    <mergeCell ref="K116:L116"/>
    <mergeCell ref="G6:I6"/>
    <mergeCell ref="G7:I7"/>
    <mergeCell ref="G8:I8"/>
    <mergeCell ref="D9:E9"/>
    <mergeCell ref="G9:I9"/>
    <mergeCell ref="J10:M10"/>
    <mergeCell ref="B117:C117"/>
    <mergeCell ref="K117:L117"/>
    <mergeCell ref="A131:B131"/>
    <mergeCell ref="J4:M4"/>
    <mergeCell ref="J5:M5"/>
    <mergeCell ref="J6:M6"/>
    <mergeCell ref="J7:M7"/>
    <mergeCell ref="J8:M8"/>
    <mergeCell ref="J9:M9"/>
    <mergeCell ref="D10:E10"/>
    <mergeCell ref="G10:I10"/>
    <mergeCell ref="K12:O12"/>
    <mergeCell ref="K13:L13"/>
    <mergeCell ref="B115:C115"/>
    <mergeCell ref="D115:F117"/>
    <mergeCell ref="K115:L115"/>
  </mergeCells>
  <phoneticPr fontId="6"/>
  <conditionalFormatting sqref="B137:B190 G132:I144">
    <cfRule type="expression" dxfId="2" priority="1" stopIfTrue="1">
      <formula>AND(#REF!&lt;#REF!,#REF!="欠番")</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⑲リスト!$B$1:$B$211</xm:f>
          </x14:formula1>
          <xm:sqref>C15:C39</xm:sqref>
        </x14:dataValidation>
        <x14:dataValidation type="list" allowBlank="1" showInputMessage="1" showErrorMessage="1">
          <x14:formula1>
            <xm:f>⑲リスト!$B$1:$B$2</xm:f>
          </x14:formula1>
          <xm:sqref>C40:C114</xm:sqref>
        </x14:dataValidation>
        <x14:dataValidation type="list" allowBlank="1" showInputMessage="1" showErrorMessage="1">
          <x14:formula1>
            <xm:f>⑲リスト!$G$1:$G$50</xm:f>
          </x14:formula1>
          <xm:sqref>F15:F114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G86"/>
  <sheetViews>
    <sheetView showZeros="0" view="pageBreakPreview" zoomScaleNormal="100" zoomScaleSheetLayoutView="100" workbookViewId="0">
      <selection activeCell="A6" sqref="A6:Y6"/>
    </sheetView>
  </sheetViews>
  <sheetFormatPr defaultRowHeight="20.100000000000001" customHeight="1" x14ac:dyDescent="0.15"/>
  <cols>
    <col min="1" max="1" width="3.5" style="523" customWidth="1"/>
    <col min="2" max="13" width="3.5" style="63" customWidth="1"/>
    <col min="14" max="24" width="3.5" style="70" customWidth="1"/>
    <col min="25" max="25" width="3.5" style="71" customWidth="1"/>
    <col min="26" max="26" width="31.875" style="64" customWidth="1"/>
    <col min="27" max="27" width="9.375" style="65" customWidth="1"/>
    <col min="28" max="28" width="16.875" style="66" customWidth="1"/>
    <col min="29" max="29" width="9" style="65"/>
    <col min="30" max="30" width="9" style="67"/>
    <col min="31" max="33" width="9" style="65"/>
    <col min="34" max="16384" width="9" style="68"/>
  </cols>
  <sheetData>
    <row r="1" spans="1:33" ht="15" customHeight="1" x14ac:dyDescent="0.15">
      <c r="A1" s="185">
        <f>N35</f>
        <v>0</v>
      </c>
      <c r="B1" s="186"/>
      <c r="C1" s="186"/>
      <c r="D1" s="186"/>
      <c r="N1" s="696" t="s">
        <v>183</v>
      </c>
      <c r="O1" s="696"/>
      <c r="P1" s="696"/>
      <c r="Q1" s="697"/>
      <c r="R1" s="697"/>
      <c r="S1" s="697"/>
      <c r="T1" s="697"/>
      <c r="U1" s="697"/>
      <c r="V1" s="697"/>
      <c r="W1" s="697"/>
      <c r="X1" s="697"/>
      <c r="Y1" s="697"/>
    </row>
    <row r="2" spans="1:33" ht="15" customHeight="1" x14ac:dyDescent="0.15">
      <c r="A2" s="502"/>
      <c r="N2" s="696" t="s">
        <v>184</v>
      </c>
      <c r="O2" s="696"/>
      <c r="P2" s="696"/>
      <c r="Q2" s="697"/>
      <c r="R2" s="697"/>
      <c r="S2" s="697"/>
      <c r="T2" s="697"/>
      <c r="U2" s="697"/>
      <c r="V2" s="697"/>
      <c r="W2" s="697"/>
      <c r="X2" s="697"/>
      <c r="Y2" s="697"/>
    </row>
    <row r="3" spans="1:33" ht="15" customHeight="1" x14ac:dyDescent="0.15">
      <c r="A3" s="153"/>
      <c r="N3" s="696" t="s">
        <v>185</v>
      </c>
      <c r="O3" s="696"/>
      <c r="P3" s="696"/>
      <c r="Q3" s="697"/>
      <c r="R3" s="697"/>
      <c r="S3" s="697"/>
      <c r="T3" s="697"/>
      <c r="U3" s="697"/>
      <c r="V3" s="697"/>
      <c r="W3" s="697"/>
      <c r="X3" s="697"/>
      <c r="Y3" s="697"/>
    </row>
    <row r="4" spans="1:33" ht="15" customHeight="1" x14ac:dyDescent="0.15">
      <c r="A4" s="153"/>
      <c r="N4" s="696" t="s">
        <v>186</v>
      </c>
      <c r="O4" s="696"/>
      <c r="P4" s="696"/>
      <c r="Q4" s="697"/>
      <c r="R4" s="697"/>
      <c r="S4" s="697"/>
      <c r="T4" s="697"/>
      <c r="U4" s="697"/>
      <c r="V4" s="697"/>
      <c r="W4" s="697"/>
      <c r="X4" s="697"/>
      <c r="Y4" s="697"/>
    </row>
    <row r="5" spans="1:33" ht="12" customHeight="1" x14ac:dyDescent="0.15">
      <c r="A5" s="153" t="s">
        <v>187</v>
      </c>
      <c r="N5" s="63"/>
      <c r="O5" s="63"/>
      <c r="P5" s="63"/>
      <c r="Q5" s="63"/>
      <c r="R5" s="63"/>
      <c r="S5" s="63"/>
      <c r="T5" s="63"/>
      <c r="U5" s="63"/>
    </row>
    <row r="6" spans="1:33" ht="20.100000000000001" customHeight="1" x14ac:dyDescent="0.15">
      <c r="A6" s="698" t="s">
        <v>633</v>
      </c>
      <c r="B6" s="698"/>
      <c r="C6" s="698"/>
      <c r="D6" s="698"/>
      <c r="E6" s="698"/>
      <c r="F6" s="698"/>
      <c r="G6" s="698"/>
      <c r="H6" s="698"/>
      <c r="I6" s="698"/>
      <c r="J6" s="698"/>
      <c r="K6" s="698"/>
      <c r="L6" s="698"/>
      <c r="M6" s="698"/>
      <c r="N6" s="698"/>
      <c r="O6" s="698"/>
      <c r="P6" s="698"/>
      <c r="Q6" s="698"/>
      <c r="R6" s="698"/>
      <c r="S6" s="698"/>
      <c r="T6" s="698"/>
      <c r="U6" s="698"/>
      <c r="V6" s="698"/>
      <c r="W6" s="698"/>
      <c r="X6" s="698"/>
      <c r="Y6" s="698"/>
      <c r="Z6" s="72" t="s">
        <v>188</v>
      </c>
    </row>
    <row r="7" spans="1:33" ht="20.100000000000001" customHeight="1" x14ac:dyDescent="0.15">
      <c r="A7" s="503"/>
      <c r="B7" s="74" t="s">
        <v>189</v>
      </c>
      <c r="C7" s="73"/>
      <c r="D7" s="73"/>
      <c r="E7" s="73"/>
      <c r="F7" s="73"/>
      <c r="G7" s="73"/>
      <c r="H7" s="73"/>
      <c r="I7" s="73"/>
      <c r="J7" s="73"/>
      <c r="K7" s="73"/>
      <c r="L7" s="75"/>
      <c r="M7" s="75"/>
      <c r="N7" s="75"/>
      <c r="O7" s="75"/>
      <c r="P7" s="75"/>
      <c r="Q7" s="75"/>
      <c r="R7" s="76"/>
      <c r="S7" s="75"/>
      <c r="T7" s="75"/>
      <c r="U7" s="75"/>
      <c r="V7" s="75"/>
      <c r="W7" s="75"/>
      <c r="X7" s="75"/>
      <c r="Y7" s="73"/>
      <c r="Z7" s="72" t="s">
        <v>190</v>
      </c>
    </row>
    <row r="8" spans="1:33" ht="12" customHeight="1" x14ac:dyDescent="0.15">
      <c r="A8" s="504"/>
      <c r="B8" s="78"/>
      <c r="C8" s="78"/>
      <c r="D8" s="78"/>
      <c r="E8" s="78"/>
      <c r="F8" s="78"/>
      <c r="G8" s="78"/>
      <c r="H8" s="78"/>
      <c r="I8" s="78"/>
    </row>
    <row r="9" spans="1:33" ht="20.100000000000001" customHeight="1" x14ac:dyDescent="0.15">
      <c r="A9" s="505" t="s">
        <v>191</v>
      </c>
      <c r="B9" s="692" t="s">
        <v>591</v>
      </c>
      <c r="C9" s="692"/>
      <c r="D9" s="692"/>
      <c r="E9" s="692"/>
      <c r="F9" s="692"/>
      <c r="G9" s="692"/>
      <c r="H9" s="692"/>
      <c r="I9" s="692"/>
      <c r="J9" s="692"/>
      <c r="K9" s="692"/>
      <c r="L9" s="692"/>
      <c r="M9" s="699" t="s">
        <v>222</v>
      </c>
      <c r="N9" s="700"/>
      <c r="O9" s="700"/>
      <c r="P9" s="700"/>
      <c r="Q9" s="700"/>
      <c r="R9" s="700"/>
      <c r="S9" s="700"/>
      <c r="T9" s="700"/>
      <c r="U9" s="700"/>
      <c r="V9" s="700"/>
      <c r="W9" s="700"/>
      <c r="X9" s="700"/>
      <c r="Y9" s="701"/>
      <c r="Z9" s="80" t="str">
        <f>IF(M9=0,"加算区分が選択されていません","")</f>
        <v/>
      </c>
      <c r="AA9" s="81"/>
      <c r="AB9" s="82"/>
      <c r="AC9" s="83"/>
      <c r="AD9" s="84"/>
      <c r="AE9" s="83"/>
      <c r="AF9" s="83"/>
      <c r="AG9" s="83"/>
    </row>
    <row r="10" spans="1:33" ht="20.100000000000001" customHeight="1" x14ac:dyDescent="0.15">
      <c r="A10" s="505" t="s">
        <v>192</v>
      </c>
      <c r="B10" s="692" t="s">
        <v>592</v>
      </c>
      <c r="C10" s="692"/>
      <c r="D10" s="692"/>
      <c r="E10" s="692"/>
      <c r="F10" s="692"/>
      <c r="G10" s="692"/>
      <c r="H10" s="692"/>
      <c r="I10" s="692"/>
      <c r="J10" s="692"/>
      <c r="K10" s="692"/>
      <c r="L10" s="648"/>
      <c r="M10" s="693" t="s">
        <v>675</v>
      </c>
      <c r="N10" s="694"/>
      <c r="O10" s="694"/>
      <c r="P10" s="694"/>
      <c r="Q10" s="694"/>
      <c r="R10" s="694"/>
      <c r="S10" s="489" t="s">
        <v>193</v>
      </c>
      <c r="T10" s="694" t="s">
        <v>676</v>
      </c>
      <c r="U10" s="694"/>
      <c r="V10" s="694"/>
      <c r="W10" s="694"/>
      <c r="X10" s="694"/>
      <c r="Y10" s="695"/>
      <c r="Z10" s="80" t="str">
        <f>IF(M10=0,"開始年月が選択されていません","")</f>
        <v/>
      </c>
      <c r="AA10" s="80" t="str">
        <f>IF(T10=0,"終了年月が選択されていません","")</f>
        <v/>
      </c>
      <c r="AB10" s="82"/>
      <c r="AC10" s="83"/>
      <c r="AD10" s="84"/>
      <c r="AE10" s="83"/>
      <c r="AF10" s="83"/>
      <c r="AG10" s="83"/>
    </row>
    <row r="11" spans="1:33" ht="20.100000000000001" customHeight="1" x14ac:dyDescent="0.15">
      <c r="A11" s="505" t="s">
        <v>194</v>
      </c>
      <c r="B11" s="679" t="s">
        <v>590</v>
      </c>
      <c r="C11" s="680"/>
      <c r="D11" s="680"/>
      <c r="E11" s="680"/>
      <c r="F11" s="680"/>
      <c r="G11" s="680"/>
      <c r="H11" s="680"/>
      <c r="I11" s="680"/>
      <c r="J11" s="680"/>
      <c r="K11" s="680"/>
      <c r="L11" s="680"/>
      <c r="M11" s="681"/>
      <c r="N11" s="681"/>
      <c r="O11" s="681"/>
      <c r="P11" s="681"/>
      <c r="Q11" s="681"/>
      <c r="R11" s="681"/>
      <c r="S11" s="682">
        <f>①総括表!G115</f>
        <v>0</v>
      </c>
      <c r="T11" s="683"/>
      <c r="U11" s="683"/>
      <c r="V11" s="683"/>
      <c r="W11" s="683"/>
      <c r="X11" s="683"/>
      <c r="Y11" s="490" t="s">
        <v>600</v>
      </c>
      <c r="Z11" s="80" t="str">
        <f>IF(S11&lt;S12,"","賃金改善額④が加算額③を上回っていません")</f>
        <v>賃金改善額④が加算額③を上回っていません</v>
      </c>
      <c r="AA11" s="81"/>
      <c r="AB11" s="82"/>
      <c r="AC11" s="83"/>
      <c r="AD11" s="84"/>
      <c r="AE11" s="83"/>
      <c r="AF11" s="83"/>
      <c r="AG11" s="83"/>
    </row>
    <row r="12" spans="1:33" ht="20.100000000000001" customHeight="1" x14ac:dyDescent="0.15">
      <c r="A12" s="506" t="s">
        <v>196</v>
      </c>
      <c r="B12" s="491" t="s">
        <v>589</v>
      </c>
      <c r="C12" s="492"/>
      <c r="D12" s="492"/>
      <c r="E12" s="492"/>
      <c r="F12" s="492"/>
      <c r="G12" s="492"/>
      <c r="H12" s="492"/>
      <c r="I12" s="492"/>
      <c r="J12" s="492"/>
      <c r="K12" s="492"/>
      <c r="L12" s="492"/>
      <c r="M12" s="492"/>
      <c r="N12" s="492"/>
      <c r="O12" s="492"/>
      <c r="P12" s="492"/>
      <c r="Q12" s="492"/>
      <c r="R12" s="493"/>
      <c r="S12" s="684">
        <f>①総括表!I115</f>
        <v>0</v>
      </c>
      <c r="T12" s="684"/>
      <c r="U12" s="684"/>
      <c r="V12" s="684"/>
      <c r="W12" s="684"/>
      <c r="X12" s="684"/>
      <c r="Y12" s="494" t="s">
        <v>600</v>
      </c>
      <c r="Z12" s="80" t="str">
        <f>IF(S13-S14=S12,"","ⅰ−ⅱと整合しません、またはⅰ)もしくはⅱ）が入力されていません")</f>
        <v/>
      </c>
      <c r="AA12" s="81"/>
      <c r="AB12" s="82"/>
      <c r="AC12" s="83"/>
      <c r="AD12" s="84"/>
      <c r="AE12" s="83"/>
      <c r="AF12" s="83"/>
      <c r="AG12" s="83"/>
    </row>
    <row r="13" spans="1:33" ht="20.100000000000001" customHeight="1" x14ac:dyDescent="0.15">
      <c r="A13" s="507"/>
      <c r="B13" s="495" t="s">
        <v>601</v>
      </c>
      <c r="C13" s="655" t="s">
        <v>588</v>
      </c>
      <c r="D13" s="656"/>
      <c r="E13" s="656"/>
      <c r="F13" s="656"/>
      <c r="G13" s="656"/>
      <c r="H13" s="656"/>
      <c r="I13" s="656"/>
      <c r="J13" s="656"/>
      <c r="K13" s="656"/>
      <c r="L13" s="656"/>
      <c r="M13" s="656"/>
      <c r="N13" s="656"/>
      <c r="O13" s="656"/>
      <c r="P13" s="656"/>
      <c r="Q13" s="656"/>
      <c r="R13" s="657"/>
      <c r="S13" s="685"/>
      <c r="T13" s="686"/>
      <c r="U13" s="686"/>
      <c r="V13" s="686"/>
      <c r="W13" s="686"/>
      <c r="X13" s="686"/>
      <c r="Y13" s="494" t="s">
        <v>600</v>
      </c>
      <c r="Z13" s="80" t="str">
        <f>IF(S13=0,"未記入です","")</f>
        <v>未記入です</v>
      </c>
      <c r="AA13" s="68"/>
      <c r="AB13" s="82"/>
      <c r="AC13" s="83"/>
      <c r="AD13" s="84"/>
      <c r="AE13" s="83"/>
      <c r="AF13" s="83"/>
      <c r="AG13" s="83"/>
    </row>
    <row r="14" spans="1:33" ht="20.100000000000001" customHeight="1" thickBot="1" x14ac:dyDescent="0.2">
      <c r="A14" s="507"/>
      <c r="B14" s="496" t="s">
        <v>602</v>
      </c>
      <c r="C14" s="689" t="s">
        <v>585</v>
      </c>
      <c r="D14" s="690"/>
      <c r="E14" s="690"/>
      <c r="F14" s="690"/>
      <c r="G14" s="690"/>
      <c r="H14" s="690"/>
      <c r="I14" s="690"/>
      <c r="J14" s="690"/>
      <c r="K14" s="690"/>
      <c r="L14" s="690"/>
      <c r="M14" s="690"/>
      <c r="N14" s="690"/>
      <c r="O14" s="690"/>
      <c r="P14" s="690"/>
      <c r="Q14" s="690"/>
      <c r="R14" s="691"/>
      <c r="S14" s="687"/>
      <c r="T14" s="688"/>
      <c r="U14" s="688"/>
      <c r="V14" s="688"/>
      <c r="W14" s="688"/>
      <c r="X14" s="688"/>
      <c r="Y14" s="497" t="s">
        <v>600</v>
      </c>
      <c r="Z14" s="80" t="str">
        <f t="shared" ref="Z14:Z20" si="0">IF(S14=0,"未記入です","")</f>
        <v>未記入です</v>
      </c>
      <c r="AA14" s="86"/>
      <c r="AB14" s="82"/>
      <c r="AC14" s="83"/>
      <c r="AD14" s="84"/>
      <c r="AE14" s="83"/>
      <c r="AF14" s="83"/>
      <c r="AG14" s="83"/>
    </row>
    <row r="15" spans="1:33" ht="12" customHeight="1" x14ac:dyDescent="0.15">
      <c r="A15" s="87" t="s">
        <v>197</v>
      </c>
      <c r="B15" s="130"/>
      <c r="C15" s="130"/>
      <c r="D15" s="130"/>
      <c r="E15" s="130"/>
      <c r="F15" s="130"/>
      <c r="G15" s="130"/>
      <c r="H15" s="130"/>
      <c r="I15" s="130"/>
      <c r="J15" s="130"/>
      <c r="K15" s="130"/>
      <c r="L15" s="130"/>
      <c r="M15" s="130"/>
      <c r="N15" s="130"/>
      <c r="O15" s="130"/>
      <c r="P15" s="130"/>
      <c r="Q15" s="130"/>
      <c r="R15" s="130"/>
      <c r="S15" s="131"/>
      <c r="T15" s="131"/>
      <c r="U15" s="131"/>
      <c r="V15" s="131"/>
      <c r="W15" s="131"/>
      <c r="X15" s="131"/>
      <c r="Y15" s="132"/>
      <c r="Z15" s="80"/>
      <c r="AA15" s="88"/>
      <c r="AB15" s="82"/>
      <c r="AC15" s="89"/>
      <c r="AD15" s="84"/>
      <c r="AE15" s="89"/>
      <c r="AF15" s="89"/>
      <c r="AG15" s="89"/>
    </row>
    <row r="16" spans="1:33" ht="12" customHeight="1" x14ac:dyDescent="0.15">
      <c r="A16" s="508"/>
      <c r="B16" s="133" t="s">
        <v>198</v>
      </c>
      <c r="C16" s="133"/>
      <c r="D16" s="133"/>
      <c r="E16" s="133"/>
      <c r="F16" s="133"/>
      <c r="G16" s="133"/>
      <c r="H16" s="133"/>
      <c r="I16" s="133"/>
      <c r="J16" s="133"/>
      <c r="K16" s="133"/>
      <c r="L16" s="133"/>
      <c r="M16" s="133"/>
      <c r="N16" s="133"/>
      <c r="O16" s="133"/>
      <c r="P16" s="133"/>
      <c r="Q16" s="133"/>
      <c r="R16" s="133"/>
      <c r="S16" s="134"/>
      <c r="T16" s="134"/>
      <c r="U16" s="134"/>
      <c r="V16" s="134"/>
      <c r="W16" s="134"/>
      <c r="X16" s="134"/>
      <c r="Y16" s="135"/>
      <c r="Z16" s="80"/>
      <c r="AA16" s="86"/>
      <c r="AB16" s="82"/>
      <c r="AC16" s="89"/>
      <c r="AD16" s="84"/>
      <c r="AE16" s="89"/>
      <c r="AF16" s="89"/>
      <c r="AG16" s="89"/>
    </row>
    <row r="17" spans="1:33" ht="23.25" customHeight="1" x14ac:dyDescent="0.15">
      <c r="A17" s="509" t="s">
        <v>199</v>
      </c>
      <c r="B17" s="673" t="s">
        <v>593</v>
      </c>
      <c r="C17" s="674"/>
      <c r="D17" s="674"/>
      <c r="E17" s="674"/>
      <c r="F17" s="674"/>
      <c r="G17" s="674"/>
      <c r="H17" s="674"/>
      <c r="I17" s="674"/>
      <c r="J17" s="674"/>
      <c r="K17" s="674"/>
      <c r="L17" s="674"/>
      <c r="M17" s="674"/>
      <c r="N17" s="674"/>
      <c r="O17" s="674"/>
      <c r="P17" s="674"/>
      <c r="Q17" s="674"/>
      <c r="R17" s="674"/>
      <c r="S17" s="658"/>
      <c r="T17" s="659"/>
      <c r="U17" s="659"/>
      <c r="V17" s="659"/>
      <c r="W17" s="659"/>
      <c r="X17" s="659"/>
      <c r="Y17" s="136" t="s">
        <v>195</v>
      </c>
      <c r="Z17" s="80" t="str">
        <f t="shared" si="0"/>
        <v>未記入です</v>
      </c>
      <c r="AA17" s="88"/>
      <c r="AB17" s="82"/>
      <c r="AC17" s="83"/>
      <c r="AD17" s="84"/>
      <c r="AE17" s="83"/>
      <c r="AF17" s="83"/>
      <c r="AG17" s="83"/>
    </row>
    <row r="18" spans="1:33" ht="20.100000000000001" customHeight="1" x14ac:dyDescent="0.15">
      <c r="A18" s="510" t="s">
        <v>200</v>
      </c>
      <c r="B18" s="675" t="s">
        <v>594</v>
      </c>
      <c r="C18" s="674"/>
      <c r="D18" s="674"/>
      <c r="E18" s="674"/>
      <c r="F18" s="674"/>
      <c r="G18" s="674"/>
      <c r="H18" s="674"/>
      <c r="I18" s="674"/>
      <c r="J18" s="674"/>
      <c r="K18" s="674"/>
      <c r="L18" s="674"/>
      <c r="M18" s="674"/>
      <c r="N18" s="674"/>
      <c r="O18" s="674"/>
      <c r="P18" s="674"/>
      <c r="Q18" s="674"/>
      <c r="R18" s="674"/>
      <c r="S18" s="658"/>
      <c r="T18" s="659"/>
      <c r="U18" s="659"/>
      <c r="V18" s="659"/>
      <c r="W18" s="659"/>
      <c r="X18" s="659"/>
      <c r="Y18" s="136" t="s">
        <v>195</v>
      </c>
      <c r="Z18" s="80" t="str">
        <f t="shared" si="0"/>
        <v>未記入です</v>
      </c>
      <c r="AA18" s="86" t="str">
        <f>IF(S19-S20=S18,"","ⅰ-ⅱと整合しません")</f>
        <v/>
      </c>
      <c r="AB18" s="82"/>
      <c r="AC18" s="83"/>
      <c r="AD18" s="84"/>
      <c r="AE18" s="83"/>
      <c r="AF18" s="83"/>
      <c r="AG18" s="83"/>
    </row>
    <row r="19" spans="1:33" ht="20.100000000000001" customHeight="1" x14ac:dyDescent="0.15">
      <c r="A19" s="511"/>
      <c r="B19" s="487" t="s">
        <v>201</v>
      </c>
      <c r="C19" s="655" t="s">
        <v>595</v>
      </c>
      <c r="D19" s="656"/>
      <c r="E19" s="656"/>
      <c r="F19" s="656"/>
      <c r="G19" s="656"/>
      <c r="H19" s="656"/>
      <c r="I19" s="656"/>
      <c r="J19" s="656"/>
      <c r="K19" s="656"/>
      <c r="L19" s="656"/>
      <c r="M19" s="656"/>
      <c r="N19" s="656"/>
      <c r="O19" s="656"/>
      <c r="P19" s="656"/>
      <c r="Q19" s="656"/>
      <c r="R19" s="657"/>
      <c r="S19" s="658"/>
      <c r="T19" s="659"/>
      <c r="U19" s="659"/>
      <c r="V19" s="659"/>
      <c r="W19" s="659"/>
      <c r="X19" s="659"/>
      <c r="Y19" s="136" t="s">
        <v>195</v>
      </c>
      <c r="Z19" s="80" t="str">
        <f t="shared" si="0"/>
        <v>未記入です</v>
      </c>
      <c r="AA19" s="88"/>
      <c r="AB19" s="82"/>
      <c r="AC19" s="83"/>
      <c r="AD19" s="84"/>
      <c r="AE19" s="83"/>
      <c r="AF19" s="83"/>
      <c r="AG19" s="83"/>
    </row>
    <row r="20" spans="1:33" ht="20.100000000000001" customHeight="1" thickBot="1" x14ac:dyDescent="0.2">
      <c r="A20" s="512"/>
      <c r="B20" s="488" t="s">
        <v>202</v>
      </c>
      <c r="C20" s="660" t="s">
        <v>585</v>
      </c>
      <c r="D20" s="661"/>
      <c r="E20" s="661"/>
      <c r="F20" s="661"/>
      <c r="G20" s="661"/>
      <c r="H20" s="661"/>
      <c r="I20" s="661"/>
      <c r="J20" s="661"/>
      <c r="K20" s="661"/>
      <c r="L20" s="661"/>
      <c r="M20" s="661"/>
      <c r="N20" s="661"/>
      <c r="O20" s="661"/>
      <c r="P20" s="661"/>
      <c r="Q20" s="661"/>
      <c r="R20" s="662"/>
      <c r="S20" s="663"/>
      <c r="T20" s="664"/>
      <c r="U20" s="664"/>
      <c r="V20" s="664"/>
      <c r="W20" s="664"/>
      <c r="X20" s="664"/>
      <c r="Y20" s="137" t="s">
        <v>195</v>
      </c>
      <c r="Z20" s="80" t="str">
        <f t="shared" si="0"/>
        <v>未記入です</v>
      </c>
      <c r="AA20" s="86"/>
      <c r="AB20" s="82"/>
      <c r="AC20" s="83"/>
      <c r="AD20" s="84"/>
      <c r="AE20" s="83"/>
      <c r="AF20" s="83"/>
      <c r="AG20" s="83"/>
    </row>
    <row r="21" spans="1:33" ht="20.100000000000001" customHeight="1" x14ac:dyDescent="0.15">
      <c r="A21" s="513" t="s">
        <v>203</v>
      </c>
      <c r="B21" s="665" t="s">
        <v>596</v>
      </c>
      <c r="C21" s="666"/>
      <c r="D21" s="666"/>
      <c r="E21" s="666"/>
      <c r="F21" s="666"/>
      <c r="G21" s="666"/>
      <c r="H21" s="669"/>
      <c r="I21" s="670"/>
      <c r="J21" s="670"/>
      <c r="K21" s="670"/>
      <c r="L21" s="670"/>
      <c r="M21" s="670"/>
      <c r="N21" s="670"/>
      <c r="O21" s="670"/>
      <c r="P21" s="670"/>
      <c r="Q21" s="670"/>
      <c r="R21" s="670"/>
      <c r="S21" s="670"/>
      <c r="T21" s="670"/>
      <c r="U21" s="670"/>
      <c r="V21" s="670"/>
      <c r="W21" s="670"/>
      <c r="X21" s="670"/>
      <c r="Y21" s="671"/>
      <c r="Z21" s="64" t="str">
        <f>IF(H21="","選択されていません","")</f>
        <v>選択されていません</v>
      </c>
      <c r="AA21" s="88"/>
      <c r="AD21" s="84"/>
    </row>
    <row r="22" spans="1:33" ht="20.100000000000001" customHeight="1" x14ac:dyDescent="0.15">
      <c r="A22" s="507"/>
      <c r="B22" s="667"/>
      <c r="C22" s="668"/>
      <c r="D22" s="668"/>
      <c r="E22" s="668"/>
      <c r="F22" s="668"/>
      <c r="G22" s="668"/>
      <c r="H22" s="138"/>
      <c r="I22" s="139"/>
      <c r="J22" s="139"/>
      <c r="K22" s="140"/>
      <c r="L22" s="140"/>
      <c r="M22" s="140"/>
      <c r="N22" s="140"/>
      <c r="O22" s="140"/>
      <c r="P22" s="141"/>
      <c r="Q22" s="142"/>
      <c r="R22" s="143" t="s">
        <v>204</v>
      </c>
      <c r="S22" s="672" t="s">
        <v>205</v>
      </c>
      <c r="T22" s="659"/>
      <c r="U22" s="659"/>
      <c r="V22" s="659"/>
      <c r="W22" s="659"/>
      <c r="X22" s="659"/>
      <c r="Y22" s="144" t="s">
        <v>206</v>
      </c>
      <c r="Z22" s="64" t="str">
        <f>IF(H21="なし","","金額が未記入です")</f>
        <v>金額が未記入です</v>
      </c>
      <c r="AA22" s="88"/>
      <c r="AD22" s="84"/>
    </row>
    <row r="23" spans="1:33" ht="12" customHeight="1" x14ac:dyDescent="0.15">
      <c r="A23" s="514"/>
      <c r="B23" s="96" t="s">
        <v>207</v>
      </c>
      <c r="C23" s="98"/>
      <c r="D23" s="98"/>
      <c r="E23" s="98"/>
      <c r="F23" s="98"/>
      <c r="G23" s="98"/>
      <c r="H23" s="98"/>
      <c r="I23" s="98"/>
      <c r="J23" s="98"/>
      <c r="K23" s="98"/>
      <c r="L23" s="98"/>
      <c r="M23" s="98"/>
      <c r="N23" s="98"/>
      <c r="O23" s="98"/>
      <c r="P23" s="98"/>
      <c r="Q23" s="98"/>
      <c r="R23" s="98"/>
      <c r="S23" s="98"/>
      <c r="T23" s="98"/>
      <c r="U23" s="98"/>
      <c r="V23" s="98"/>
      <c r="W23" s="98"/>
      <c r="X23" s="98"/>
      <c r="Y23" s="99"/>
      <c r="AA23" s="86"/>
      <c r="AD23" s="84"/>
    </row>
    <row r="24" spans="1:33" ht="20.100000000000001" customHeight="1" x14ac:dyDescent="0.15">
      <c r="A24" s="513" t="s">
        <v>208</v>
      </c>
      <c r="B24" s="100" t="s">
        <v>599</v>
      </c>
      <c r="C24" s="98"/>
      <c r="D24" s="98"/>
      <c r="E24" s="98"/>
      <c r="F24" s="98"/>
      <c r="G24" s="98"/>
      <c r="H24" s="98"/>
      <c r="I24" s="98"/>
      <c r="J24" s="98"/>
      <c r="K24" s="98"/>
      <c r="L24" s="98"/>
      <c r="M24" s="98"/>
      <c r="N24" s="98"/>
      <c r="O24" s="98"/>
      <c r="P24" s="98"/>
      <c r="Q24" s="98"/>
      <c r="R24" s="98"/>
      <c r="S24" s="98"/>
      <c r="T24" s="98"/>
      <c r="U24" s="98"/>
      <c r="V24" s="98"/>
      <c r="W24" s="98"/>
      <c r="X24" s="98"/>
      <c r="Y24" s="99"/>
      <c r="AA24" s="88"/>
      <c r="AD24" s="84"/>
    </row>
    <row r="25" spans="1:33" ht="150" customHeight="1" x14ac:dyDescent="0.15">
      <c r="A25" s="514"/>
      <c r="B25" s="676"/>
      <c r="C25" s="677"/>
      <c r="D25" s="677"/>
      <c r="E25" s="677"/>
      <c r="F25" s="677"/>
      <c r="G25" s="677"/>
      <c r="H25" s="677"/>
      <c r="I25" s="677"/>
      <c r="J25" s="677"/>
      <c r="K25" s="677"/>
      <c r="L25" s="677"/>
      <c r="M25" s="677"/>
      <c r="N25" s="677"/>
      <c r="O25" s="677"/>
      <c r="P25" s="677"/>
      <c r="Q25" s="677"/>
      <c r="R25" s="677"/>
      <c r="S25" s="677"/>
      <c r="T25" s="677"/>
      <c r="U25" s="677"/>
      <c r="V25" s="677"/>
      <c r="W25" s="677"/>
      <c r="X25" s="677"/>
      <c r="Y25" s="678"/>
      <c r="Z25" s="101" t="str">
        <f>IF(B25=0,"未記入です","")</f>
        <v>未記入です</v>
      </c>
      <c r="AA25" s="86"/>
      <c r="AD25" s="84"/>
    </row>
    <row r="26" spans="1:33" ht="20.100000000000001" customHeight="1" x14ac:dyDescent="0.15">
      <c r="A26" s="472" t="s">
        <v>209</v>
      </c>
      <c r="B26" s="648" t="s">
        <v>210</v>
      </c>
      <c r="C26" s="649"/>
      <c r="D26" s="649"/>
      <c r="E26" s="649"/>
      <c r="F26" s="649"/>
      <c r="G26" s="649"/>
      <c r="H26" s="649"/>
      <c r="I26" s="649"/>
      <c r="J26" s="649"/>
      <c r="K26" s="649"/>
      <c r="L26" s="649"/>
      <c r="M26" s="649"/>
      <c r="N26" s="649"/>
      <c r="O26" s="649"/>
      <c r="P26" s="650">
        <v>0</v>
      </c>
      <c r="Q26" s="651"/>
      <c r="R26" s="651"/>
      <c r="S26" s="651"/>
      <c r="T26" s="651"/>
      <c r="U26" s="651"/>
      <c r="V26" s="651"/>
      <c r="W26" s="651"/>
      <c r="X26" s="651"/>
      <c r="Y26" s="103" t="s">
        <v>211</v>
      </c>
      <c r="Z26" s="101" t="str">
        <f>IF(P26&gt;0,"","未記入です")</f>
        <v>未記入です</v>
      </c>
      <c r="AA26" s="104"/>
    </row>
    <row r="27" spans="1:33" ht="20.100000000000001" customHeight="1" x14ac:dyDescent="0.15">
      <c r="A27" s="515" t="s">
        <v>212</v>
      </c>
      <c r="B27" s="652" t="s">
        <v>598</v>
      </c>
      <c r="C27" s="653"/>
      <c r="D27" s="653"/>
      <c r="E27" s="653"/>
      <c r="F27" s="653"/>
      <c r="G27" s="653"/>
      <c r="H27" s="653"/>
      <c r="I27" s="653"/>
      <c r="J27" s="653"/>
      <c r="K27" s="653"/>
      <c r="L27" s="653"/>
      <c r="M27" s="653"/>
      <c r="N27" s="653"/>
      <c r="O27" s="653"/>
      <c r="P27" s="653"/>
      <c r="Q27" s="653"/>
      <c r="R27" s="653"/>
      <c r="S27" s="653"/>
      <c r="T27" s="654" t="str">
        <f>IF(AND(P26&gt;0,S12&gt;0),S12/P26,"")</f>
        <v/>
      </c>
      <c r="U27" s="654"/>
      <c r="V27" s="654"/>
      <c r="W27" s="654"/>
      <c r="X27" s="654"/>
      <c r="Y27" s="188" t="s">
        <v>206</v>
      </c>
      <c r="Z27" s="101"/>
    </row>
    <row r="28" spans="1:33" s="190" customFormat="1" ht="24.95" customHeight="1" x14ac:dyDescent="0.15">
      <c r="A28" s="516" t="s">
        <v>241</v>
      </c>
      <c r="B28" s="640" t="s">
        <v>237</v>
      </c>
      <c r="C28" s="640"/>
      <c r="D28" s="640"/>
      <c r="E28" s="640"/>
      <c r="F28" s="640"/>
      <c r="G28" s="640"/>
      <c r="H28" s="640"/>
      <c r="I28" s="640"/>
      <c r="J28" s="640"/>
      <c r="K28" s="640"/>
      <c r="L28" s="640"/>
      <c r="M28" s="640"/>
      <c r="N28" s="640"/>
      <c r="O28" s="640"/>
      <c r="P28" s="640"/>
      <c r="Q28" s="640"/>
      <c r="R28" s="640"/>
      <c r="S28" s="640"/>
      <c r="T28" s="640"/>
      <c r="U28" s="640"/>
      <c r="V28" s="640"/>
      <c r="W28" s="640"/>
      <c r="X28" s="640"/>
      <c r="Y28" s="641"/>
      <c r="Z28" s="101"/>
      <c r="AA28" s="189"/>
      <c r="AB28" s="189"/>
      <c r="AC28" s="189"/>
      <c r="AD28" s="67"/>
      <c r="AE28" s="189"/>
      <c r="AF28" s="189"/>
      <c r="AG28" s="189"/>
    </row>
    <row r="29" spans="1:33" ht="36" customHeight="1" x14ac:dyDescent="0.15">
      <c r="A29" s="517" t="s">
        <v>241</v>
      </c>
      <c r="B29" s="638" t="s">
        <v>236</v>
      </c>
      <c r="C29" s="638"/>
      <c r="D29" s="638"/>
      <c r="E29" s="638"/>
      <c r="F29" s="638"/>
      <c r="G29" s="638"/>
      <c r="H29" s="638"/>
      <c r="I29" s="638"/>
      <c r="J29" s="638"/>
      <c r="K29" s="638"/>
      <c r="L29" s="638"/>
      <c r="M29" s="638"/>
      <c r="N29" s="638"/>
      <c r="O29" s="638"/>
      <c r="P29" s="638"/>
      <c r="Q29" s="638"/>
      <c r="R29" s="638"/>
      <c r="S29" s="638"/>
      <c r="T29" s="638"/>
      <c r="U29" s="638"/>
      <c r="V29" s="638"/>
      <c r="W29" s="638"/>
      <c r="X29" s="638"/>
      <c r="Y29" s="639"/>
    </row>
    <row r="30" spans="1:33" ht="36" customHeight="1" x14ac:dyDescent="0.15">
      <c r="A30" s="517" t="s">
        <v>241</v>
      </c>
      <c r="B30" s="638" t="s">
        <v>238</v>
      </c>
      <c r="C30" s="638"/>
      <c r="D30" s="638"/>
      <c r="E30" s="638"/>
      <c r="F30" s="638"/>
      <c r="G30" s="638"/>
      <c r="H30" s="638"/>
      <c r="I30" s="638"/>
      <c r="J30" s="638"/>
      <c r="K30" s="638"/>
      <c r="L30" s="638"/>
      <c r="M30" s="638"/>
      <c r="N30" s="638"/>
      <c r="O30" s="638"/>
      <c r="P30" s="638"/>
      <c r="Q30" s="638"/>
      <c r="R30" s="638"/>
      <c r="S30" s="638"/>
      <c r="T30" s="638"/>
      <c r="U30" s="638"/>
      <c r="V30" s="638"/>
      <c r="W30" s="638"/>
      <c r="X30" s="638"/>
      <c r="Y30" s="639"/>
    </row>
    <row r="31" spans="1:33" ht="36" customHeight="1" x14ac:dyDescent="0.15">
      <c r="A31" s="517" t="s">
        <v>241</v>
      </c>
      <c r="B31" s="638" t="s">
        <v>239</v>
      </c>
      <c r="C31" s="638"/>
      <c r="D31" s="638"/>
      <c r="E31" s="638"/>
      <c r="F31" s="638"/>
      <c r="G31" s="638"/>
      <c r="H31" s="638"/>
      <c r="I31" s="638"/>
      <c r="J31" s="638"/>
      <c r="K31" s="638"/>
      <c r="L31" s="638"/>
      <c r="M31" s="638"/>
      <c r="N31" s="638"/>
      <c r="O31" s="638"/>
      <c r="P31" s="638"/>
      <c r="Q31" s="638"/>
      <c r="R31" s="638"/>
      <c r="S31" s="638"/>
      <c r="T31" s="638"/>
      <c r="U31" s="638"/>
      <c r="V31" s="638"/>
      <c r="W31" s="638"/>
      <c r="X31" s="638"/>
      <c r="Y31" s="639"/>
    </row>
    <row r="32" spans="1:33" ht="36" customHeight="1" thickBot="1" x14ac:dyDescent="0.2">
      <c r="A32" s="517" t="s">
        <v>241</v>
      </c>
      <c r="B32" s="638" t="s">
        <v>240</v>
      </c>
      <c r="C32" s="638"/>
      <c r="D32" s="638"/>
      <c r="E32" s="638"/>
      <c r="F32" s="638"/>
      <c r="G32" s="638"/>
      <c r="H32" s="638"/>
      <c r="I32" s="638"/>
      <c r="J32" s="638"/>
      <c r="K32" s="638"/>
      <c r="L32" s="638"/>
      <c r="M32" s="638"/>
      <c r="N32" s="638"/>
      <c r="O32" s="638"/>
      <c r="P32" s="638"/>
      <c r="Q32" s="638"/>
      <c r="R32" s="638"/>
      <c r="S32" s="638"/>
      <c r="T32" s="638"/>
      <c r="U32" s="638"/>
      <c r="V32" s="638"/>
      <c r="W32" s="638"/>
      <c r="X32" s="638"/>
      <c r="Y32" s="639"/>
    </row>
    <row r="33" spans="1:30" s="108" customFormat="1" ht="24.95" customHeight="1" x14ac:dyDescent="0.15">
      <c r="A33" s="518" t="s">
        <v>213</v>
      </c>
      <c r="B33" s="181"/>
      <c r="C33" s="181"/>
      <c r="D33" s="181"/>
      <c r="E33" s="181"/>
      <c r="F33" s="181"/>
      <c r="G33" s="181"/>
      <c r="H33" s="181"/>
      <c r="I33" s="181"/>
      <c r="J33" s="181"/>
      <c r="K33" s="181"/>
      <c r="L33" s="181"/>
      <c r="M33" s="181"/>
      <c r="N33" s="181"/>
      <c r="O33" s="181"/>
      <c r="P33" s="181"/>
      <c r="Q33" s="181"/>
      <c r="R33" s="105"/>
      <c r="S33" s="105"/>
      <c r="T33" s="105"/>
      <c r="U33" s="105"/>
      <c r="V33" s="105"/>
      <c r="W33" s="105"/>
      <c r="X33" s="106"/>
      <c r="Y33" s="107"/>
      <c r="Z33" s="64"/>
      <c r="AB33" s="109"/>
      <c r="AD33" s="110"/>
    </row>
    <row r="34" spans="1:30" s="108" customFormat="1" ht="12" customHeight="1" x14ac:dyDescent="0.15">
      <c r="A34" s="519"/>
      <c r="B34" s="112"/>
      <c r="C34" s="112"/>
      <c r="D34" s="112"/>
      <c r="E34" s="112"/>
      <c r="F34" s="112"/>
      <c r="G34" s="113"/>
      <c r="H34" s="114"/>
      <c r="I34" s="113"/>
      <c r="J34" s="113"/>
      <c r="K34" s="113"/>
      <c r="L34" s="113"/>
      <c r="M34" s="113"/>
      <c r="N34" s="113"/>
      <c r="O34" s="113"/>
      <c r="P34" s="113"/>
      <c r="Q34" s="113"/>
      <c r="R34" s="114"/>
      <c r="S34" s="114"/>
      <c r="T34" s="114"/>
      <c r="U34" s="114"/>
      <c r="V34" s="114"/>
      <c r="W34" s="114"/>
      <c r="X34" s="114"/>
      <c r="Y34" s="115"/>
      <c r="Z34" s="64"/>
      <c r="AB34" s="109"/>
      <c r="AD34" s="110"/>
    </row>
    <row r="35" spans="1:30" s="65" customFormat="1" ht="24.95" customHeight="1" x14ac:dyDescent="0.15">
      <c r="A35" s="520"/>
      <c r="B35" s="637" t="s">
        <v>634</v>
      </c>
      <c r="C35" s="637"/>
      <c r="D35" s="637"/>
      <c r="E35" s="154" t="s">
        <v>214</v>
      </c>
      <c r="F35" s="117"/>
      <c r="G35" s="154" t="s">
        <v>215</v>
      </c>
      <c r="H35" s="117"/>
      <c r="I35" s="154" t="s">
        <v>216</v>
      </c>
      <c r="J35" s="118"/>
      <c r="K35" s="643" t="s">
        <v>217</v>
      </c>
      <c r="L35" s="643"/>
      <c r="M35" s="643"/>
      <c r="N35" s="644">
        <f>①総括表!D2</f>
        <v>0</v>
      </c>
      <c r="O35" s="645"/>
      <c r="P35" s="645"/>
      <c r="Q35" s="645"/>
      <c r="R35" s="645"/>
      <c r="S35" s="645"/>
      <c r="T35" s="645"/>
      <c r="U35" s="645"/>
      <c r="V35" s="645"/>
      <c r="W35" s="645"/>
      <c r="X35" s="645"/>
      <c r="Y35" s="119"/>
      <c r="Z35" s="72" t="s">
        <v>663</v>
      </c>
      <c r="AB35" s="66"/>
      <c r="AD35" s="67"/>
    </row>
    <row r="36" spans="1:30" s="65" customFormat="1" ht="12" customHeight="1" x14ac:dyDescent="0.15">
      <c r="A36" s="520"/>
      <c r="B36" s="118"/>
      <c r="C36" s="120"/>
      <c r="D36" s="120"/>
      <c r="E36" s="120"/>
      <c r="F36" s="120"/>
      <c r="G36" s="120"/>
      <c r="H36" s="120"/>
      <c r="I36" s="120"/>
      <c r="J36" s="118"/>
      <c r="K36" s="155"/>
      <c r="L36" s="155"/>
      <c r="M36" s="155"/>
      <c r="N36" s="121"/>
      <c r="O36" s="122"/>
      <c r="P36" s="122"/>
      <c r="Q36" s="118"/>
      <c r="R36" s="118"/>
      <c r="S36" s="118"/>
      <c r="T36" s="118"/>
      <c r="U36" s="118"/>
      <c r="V36" s="118"/>
      <c r="W36" s="118"/>
      <c r="X36" s="118"/>
      <c r="Y36" s="123"/>
      <c r="Z36" s="64"/>
      <c r="AB36" s="66"/>
      <c r="AD36" s="67"/>
    </row>
    <row r="37" spans="1:30" s="65" customFormat="1" ht="24.95" customHeight="1" x14ac:dyDescent="0.15">
      <c r="A37" s="520"/>
      <c r="B37" s="118"/>
      <c r="C37" s="118"/>
      <c r="D37" s="118"/>
      <c r="E37" s="118"/>
      <c r="F37" s="118"/>
      <c r="G37" s="118"/>
      <c r="H37" s="118"/>
      <c r="I37" s="118"/>
      <c r="J37" s="118"/>
      <c r="K37" s="643" t="s">
        <v>218</v>
      </c>
      <c r="L37" s="643"/>
      <c r="M37" s="643"/>
      <c r="N37" s="646"/>
      <c r="O37" s="647"/>
      <c r="P37" s="647"/>
      <c r="Q37" s="647"/>
      <c r="R37" s="647"/>
      <c r="S37" s="647"/>
      <c r="T37" s="647"/>
      <c r="U37" s="647"/>
      <c r="V37" s="647"/>
      <c r="W37" s="155"/>
      <c r="X37" s="118"/>
      <c r="Y37" s="123"/>
      <c r="Z37" s="64"/>
      <c r="AB37" s="66"/>
      <c r="AD37" s="67"/>
    </row>
    <row r="38" spans="1:30" s="65" customFormat="1" ht="12" customHeight="1" thickBot="1" x14ac:dyDescent="0.2">
      <c r="A38" s="521"/>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4"/>
      <c r="Z38" s="64"/>
      <c r="AB38" s="66"/>
      <c r="AD38" s="67"/>
    </row>
    <row r="39" spans="1:30" s="66" customFormat="1" ht="12" customHeight="1" x14ac:dyDescent="0.15">
      <c r="A39" s="474"/>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80"/>
      <c r="AD39" s="67"/>
    </row>
    <row r="40" spans="1:30" s="66" customFormat="1" ht="12" customHeight="1" x14ac:dyDescent="0.15">
      <c r="A40" s="522"/>
      <c r="B40" s="125"/>
      <c r="C40" s="500" t="s">
        <v>612</v>
      </c>
      <c r="D40" s="500"/>
      <c r="E40" s="500"/>
      <c r="F40" s="500"/>
      <c r="G40" s="500"/>
      <c r="H40" s="642" t="s">
        <v>219</v>
      </c>
      <c r="I40" s="642"/>
      <c r="J40" s="642"/>
      <c r="K40" s="642"/>
      <c r="L40" s="642"/>
      <c r="M40" s="642"/>
      <c r="N40" s="642"/>
      <c r="O40" s="642"/>
      <c r="P40" s="642"/>
      <c r="Q40" s="642"/>
      <c r="R40" s="642"/>
      <c r="S40" s="642"/>
      <c r="T40" s="642"/>
      <c r="U40" s="642"/>
      <c r="V40" s="642"/>
      <c r="W40" s="642"/>
      <c r="X40" s="642"/>
      <c r="Y40" s="642"/>
      <c r="Z40" s="80"/>
      <c r="AD40" s="67"/>
    </row>
    <row r="41" spans="1:30" s="66" customFormat="1" ht="12" customHeight="1" x14ac:dyDescent="0.15">
      <c r="A41" s="522"/>
      <c r="B41" s="125"/>
      <c r="C41" s="500" t="s">
        <v>613</v>
      </c>
      <c r="D41" s="500"/>
      <c r="E41" s="500"/>
      <c r="F41" s="500"/>
      <c r="G41" s="500"/>
      <c r="H41" s="642" t="s">
        <v>220</v>
      </c>
      <c r="I41" s="642"/>
      <c r="J41" s="642"/>
      <c r="K41" s="642"/>
      <c r="L41" s="642"/>
      <c r="M41" s="642"/>
      <c r="N41" s="642"/>
      <c r="O41" s="642"/>
      <c r="P41" s="642"/>
      <c r="Q41" s="642"/>
      <c r="R41" s="642"/>
      <c r="S41" s="642"/>
      <c r="T41" s="642"/>
      <c r="U41" s="642"/>
      <c r="V41" s="642"/>
      <c r="W41" s="642"/>
      <c r="X41" s="642"/>
      <c r="Y41" s="642"/>
      <c r="Z41" s="80"/>
      <c r="AD41" s="67"/>
    </row>
    <row r="42" spans="1:30" s="66" customFormat="1" ht="12" customHeight="1" x14ac:dyDescent="0.15">
      <c r="A42" s="522"/>
      <c r="B42" s="63"/>
      <c r="C42" s="500" t="s">
        <v>614</v>
      </c>
      <c r="D42" s="501"/>
      <c r="E42" s="501"/>
      <c r="F42" s="501"/>
      <c r="G42" s="501"/>
      <c r="H42" s="642" t="s">
        <v>221</v>
      </c>
      <c r="I42" s="642"/>
      <c r="J42" s="642"/>
      <c r="K42" s="642"/>
      <c r="L42" s="642"/>
      <c r="M42" s="642"/>
      <c r="N42" s="642"/>
      <c r="O42" s="642"/>
      <c r="P42" s="642"/>
      <c r="Q42" s="642"/>
      <c r="R42" s="642"/>
      <c r="S42" s="642"/>
      <c r="T42" s="642"/>
      <c r="U42" s="642"/>
      <c r="V42" s="642"/>
      <c r="W42" s="642"/>
      <c r="X42" s="642"/>
      <c r="Y42" s="642"/>
      <c r="Z42" s="80"/>
      <c r="AD42" s="67"/>
    </row>
    <row r="43" spans="1:30" s="66" customFormat="1" ht="12" customHeight="1" x14ac:dyDescent="0.15">
      <c r="A43" s="522"/>
      <c r="B43" s="63"/>
      <c r="C43" s="500" t="s">
        <v>615</v>
      </c>
      <c r="D43" s="501"/>
      <c r="E43" s="501"/>
      <c r="F43" s="501"/>
      <c r="G43" s="501"/>
      <c r="H43" s="63"/>
      <c r="I43" s="63"/>
      <c r="J43" s="63"/>
      <c r="K43" s="63"/>
      <c r="L43" s="63"/>
      <c r="M43" s="63"/>
      <c r="N43" s="63"/>
      <c r="O43" s="63"/>
      <c r="P43" s="63"/>
      <c r="Q43" s="63"/>
      <c r="R43" s="63"/>
      <c r="S43" s="63"/>
      <c r="T43" s="63"/>
      <c r="U43" s="63"/>
      <c r="V43" s="63"/>
      <c r="W43" s="63"/>
      <c r="X43" s="63"/>
      <c r="Y43" s="63"/>
      <c r="Z43" s="80"/>
      <c r="AD43" s="67"/>
    </row>
    <row r="44" spans="1:30" s="66" customFormat="1" ht="12" customHeight="1" x14ac:dyDescent="0.15">
      <c r="A44" s="522"/>
      <c r="B44" s="63"/>
      <c r="C44" s="500" t="s">
        <v>616</v>
      </c>
      <c r="D44" s="501"/>
      <c r="E44" s="501"/>
      <c r="F44" s="501"/>
      <c r="G44" s="501"/>
      <c r="H44" s="127" t="s">
        <v>222</v>
      </c>
      <c r="I44" s="63"/>
      <c r="J44" s="63"/>
      <c r="K44" s="63"/>
      <c r="L44" s="63"/>
      <c r="M44" s="63"/>
      <c r="N44" s="63"/>
      <c r="O44" s="63"/>
      <c r="P44" s="63"/>
      <c r="Q44" s="63"/>
      <c r="R44" s="63"/>
      <c r="S44" s="63"/>
      <c r="T44" s="63"/>
      <c r="U44" s="63"/>
      <c r="V44" s="63"/>
      <c r="W44" s="63"/>
      <c r="X44" s="63"/>
      <c r="Y44" s="63"/>
      <c r="Z44" s="80"/>
      <c r="AD44" s="67"/>
    </row>
    <row r="45" spans="1:30" s="66" customFormat="1" ht="12" customHeight="1" x14ac:dyDescent="0.15">
      <c r="A45" s="522"/>
      <c r="B45" s="63"/>
      <c r="C45" s="500" t="s">
        <v>617</v>
      </c>
      <c r="D45" s="501"/>
      <c r="E45" s="501"/>
      <c r="F45" s="501"/>
      <c r="G45" s="501"/>
      <c r="H45" s="127" t="s">
        <v>223</v>
      </c>
      <c r="I45" s="63"/>
      <c r="J45" s="63"/>
      <c r="K45" s="63"/>
      <c r="L45" s="63"/>
      <c r="M45" s="63"/>
      <c r="N45" s="63"/>
      <c r="O45" s="63"/>
      <c r="P45" s="63"/>
      <c r="Q45" s="63"/>
      <c r="R45" s="63"/>
      <c r="S45" s="63"/>
      <c r="T45" s="63"/>
      <c r="U45" s="63"/>
      <c r="V45" s="63"/>
      <c r="W45" s="63"/>
      <c r="X45" s="63"/>
      <c r="Y45" s="63"/>
      <c r="Z45" s="80"/>
      <c r="AD45" s="67"/>
    </row>
    <row r="46" spans="1:30" s="66" customFormat="1" ht="12" customHeight="1" x14ac:dyDescent="0.15">
      <c r="A46" s="522"/>
      <c r="B46" s="63"/>
      <c r="C46" s="500" t="s">
        <v>618</v>
      </c>
      <c r="D46" s="501"/>
      <c r="E46" s="501"/>
      <c r="F46" s="501"/>
      <c r="G46" s="501"/>
      <c r="H46" s="127" t="s">
        <v>224</v>
      </c>
      <c r="I46" s="63"/>
      <c r="J46" s="63"/>
      <c r="K46" s="63"/>
      <c r="L46" s="63"/>
      <c r="M46" s="63"/>
      <c r="N46" s="63"/>
      <c r="O46" s="63"/>
      <c r="P46" s="63"/>
      <c r="Q46" s="63"/>
      <c r="R46" s="63"/>
      <c r="S46" s="63"/>
      <c r="T46" s="63"/>
      <c r="U46" s="63"/>
      <c r="V46" s="63"/>
      <c r="W46" s="63"/>
      <c r="X46" s="63"/>
      <c r="Y46" s="63"/>
      <c r="Z46" s="80"/>
      <c r="AD46" s="67"/>
    </row>
    <row r="47" spans="1:30" s="66" customFormat="1" ht="12" customHeight="1" x14ac:dyDescent="0.15">
      <c r="A47" s="522"/>
      <c r="B47" s="63"/>
      <c r="C47" s="500" t="s">
        <v>619</v>
      </c>
      <c r="D47" s="501"/>
      <c r="E47" s="501"/>
      <c r="F47" s="501"/>
      <c r="G47" s="501"/>
      <c r="H47" s="127" t="s">
        <v>225</v>
      </c>
      <c r="I47" s="63"/>
      <c r="J47" s="63"/>
      <c r="K47" s="63"/>
      <c r="L47" s="63"/>
      <c r="M47" s="63"/>
      <c r="N47" s="63"/>
      <c r="O47" s="63"/>
      <c r="P47" s="63"/>
      <c r="Q47" s="63"/>
      <c r="R47" s="63"/>
      <c r="S47" s="63"/>
      <c r="T47" s="63"/>
      <c r="U47" s="63"/>
      <c r="V47" s="63"/>
      <c r="W47" s="63"/>
      <c r="X47" s="63"/>
      <c r="Y47" s="63"/>
      <c r="Z47" s="80"/>
      <c r="AD47" s="67"/>
    </row>
    <row r="48" spans="1:30" s="66" customFormat="1" ht="12" customHeight="1" x14ac:dyDescent="0.15">
      <c r="A48" s="522"/>
      <c r="B48" s="63"/>
      <c r="C48" s="500" t="s">
        <v>620</v>
      </c>
      <c r="D48" s="501"/>
      <c r="E48" s="501"/>
      <c r="F48" s="501"/>
      <c r="G48" s="501"/>
      <c r="H48" s="127" t="s">
        <v>226</v>
      </c>
      <c r="I48" s="63"/>
      <c r="J48" s="63"/>
      <c r="K48" s="63"/>
      <c r="L48" s="63"/>
      <c r="M48" s="63"/>
      <c r="N48" s="63"/>
      <c r="O48" s="63"/>
      <c r="P48" s="63"/>
      <c r="Q48" s="63"/>
      <c r="R48" s="63"/>
      <c r="S48" s="63"/>
      <c r="T48" s="63"/>
      <c r="U48" s="63"/>
      <c r="V48" s="63"/>
      <c r="W48" s="63"/>
      <c r="X48" s="63"/>
      <c r="Y48" s="63"/>
      <c r="Z48" s="80"/>
      <c r="AD48" s="67"/>
    </row>
    <row r="49" spans="1:33" s="66" customFormat="1" ht="12" customHeight="1" x14ac:dyDescent="0.15">
      <c r="A49" s="522"/>
      <c r="B49" s="63"/>
      <c r="C49" s="501" t="s">
        <v>622</v>
      </c>
      <c r="D49" s="501"/>
      <c r="E49" s="501"/>
      <c r="F49" s="501"/>
      <c r="G49" s="501"/>
      <c r="H49" s="127" t="s">
        <v>227</v>
      </c>
      <c r="I49" s="63"/>
      <c r="J49" s="63"/>
      <c r="K49" s="63"/>
      <c r="L49" s="63"/>
      <c r="M49" s="63"/>
      <c r="N49" s="63"/>
      <c r="O49" s="63"/>
      <c r="P49" s="63"/>
      <c r="Q49" s="63"/>
      <c r="R49" s="63"/>
      <c r="S49" s="63"/>
      <c r="T49" s="63"/>
      <c r="U49" s="63"/>
      <c r="V49" s="63"/>
      <c r="W49" s="63"/>
      <c r="X49" s="63"/>
      <c r="Y49" s="63"/>
      <c r="Z49" s="80"/>
      <c r="AD49" s="67"/>
    </row>
    <row r="50" spans="1:33" s="66" customFormat="1" ht="12" customHeight="1" x14ac:dyDescent="0.15">
      <c r="A50" s="522"/>
      <c r="B50" s="63"/>
      <c r="C50" s="501" t="s">
        <v>623</v>
      </c>
      <c r="D50" s="501"/>
      <c r="E50" s="501"/>
      <c r="F50" s="501"/>
      <c r="G50" s="501"/>
      <c r="H50" s="63"/>
      <c r="I50" s="63"/>
      <c r="J50" s="63"/>
      <c r="K50" s="63"/>
      <c r="L50" s="63"/>
      <c r="M50" s="63"/>
      <c r="N50" s="63"/>
      <c r="O50" s="63"/>
      <c r="P50" s="63"/>
      <c r="Q50" s="63"/>
      <c r="R50" s="63"/>
      <c r="S50" s="63"/>
      <c r="T50" s="63"/>
      <c r="U50" s="63"/>
      <c r="V50" s="63"/>
      <c r="W50" s="63"/>
      <c r="X50" s="63"/>
      <c r="Y50" s="63"/>
      <c r="Z50" s="80"/>
      <c r="AD50" s="67"/>
    </row>
    <row r="51" spans="1:33" s="66" customFormat="1" ht="12" customHeight="1" x14ac:dyDescent="0.15">
      <c r="A51" s="522"/>
      <c r="B51" s="63"/>
      <c r="C51" s="501" t="s">
        <v>624</v>
      </c>
      <c r="D51" s="501"/>
      <c r="E51" s="501"/>
      <c r="F51" s="501"/>
      <c r="G51" s="501"/>
      <c r="H51" s="63"/>
      <c r="I51" s="63"/>
      <c r="J51" s="63"/>
      <c r="K51" s="63"/>
      <c r="L51" s="63"/>
      <c r="M51" s="63"/>
      <c r="N51" s="63"/>
      <c r="O51" s="63"/>
      <c r="P51" s="63"/>
      <c r="Q51" s="63"/>
      <c r="R51" s="63"/>
      <c r="S51" s="63"/>
      <c r="T51" s="63"/>
      <c r="U51" s="63"/>
      <c r="V51" s="63"/>
      <c r="W51" s="63"/>
      <c r="X51" s="63"/>
      <c r="Y51" s="63"/>
      <c r="Z51" s="80"/>
      <c r="AD51" s="67"/>
    </row>
    <row r="52" spans="1:33" s="66" customFormat="1" ht="12" customHeight="1" x14ac:dyDescent="0.15">
      <c r="A52" s="522"/>
      <c r="B52" s="63"/>
      <c r="C52" s="501" t="s">
        <v>625</v>
      </c>
      <c r="D52" s="501"/>
      <c r="E52" s="501"/>
      <c r="F52" s="501"/>
      <c r="G52" s="501"/>
      <c r="H52" s="63"/>
      <c r="I52" s="63"/>
      <c r="J52" s="63"/>
      <c r="K52" s="63"/>
      <c r="L52" s="63"/>
      <c r="M52" s="63"/>
      <c r="N52" s="63"/>
      <c r="O52" s="63"/>
      <c r="P52" s="63"/>
      <c r="Q52" s="63"/>
      <c r="R52" s="63"/>
      <c r="S52" s="63"/>
      <c r="T52" s="63"/>
      <c r="U52" s="63"/>
      <c r="V52" s="63"/>
      <c r="W52" s="63"/>
      <c r="X52" s="63"/>
      <c r="Y52" s="63"/>
      <c r="Z52" s="80"/>
      <c r="AD52" s="67"/>
    </row>
    <row r="53" spans="1:33" s="66" customFormat="1" ht="12" customHeight="1" x14ac:dyDescent="0.15">
      <c r="A53" s="522"/>
      <c r="B53" s="63"/>
      <c r="C53" s="501" t="s">
        <v>621</v>
      </c>
      <c r="D53" s="501"/>
      <c r="E53" s="501"/>
      <c r="F53" s="501"/>
      <c r="G53" s="501"/>
      <c r="H53" s="63"/>
      <c r="I53" s="63"/>
      <c r="J53" s="63"/>
      <c r="K53" s="63"/>
      <c r="L53" s="63"/>
      <c r="M53" s="63"/>
      <c r="N53" s="63"/>
      <c r="O53" s="63"/>
      <c r="P53" s="63"/>
      <c r="Q53" s="63"/>
      <c r="R53" s="63"/>
      <c r="S53" s="63"/>
      <c r="T53" s="63"/>
      <c r="U53" s="63"/>
      <c r="V53" s="63"/>
      <c r="W53" s="63"/>
      <c r="X53" s="63"/>
      <c r="Y53" s="63"/>
      <c r="Z53" s="80"/>
      <c r="AD53" s="67"/>
    </row>
    <row r="54" spans="1:33" s="66" customFormat="1" ht="12" customHeight="1" x14ac:dyDescent="0.15">
      <c r="A54" s="522"/>
      <c r="B54" s="63"/>
      <c r="C54" s="501" t="s">
        <v>626</v>
      </c>
      <c r="D54" s="501"/>
      <c r="E54" s="501"/>
      <c r="F54" s="501"/>
      <c r="G54" s="501"/>
      <c r="H54" s="63"/>
      <c r="I54" s="63"/>
      <c r="J54" s="63"/>
      <c r="K54" s="63"/>
      <c r="L54" s="63"/>
      <c r="M54" s="63"/>
      <c r="N54" s="63"/>
      <c r="O54" s="63"/>
      <c r="P54" s="63"/>
      <c r="Q54" s="63"/>
      <c r="R54" s="63"/>
      <c r="S54" s="63"/>
      <c r="T54" s="63"/>
      <c r="U54" s="63"/>
      <c r="V54" s="63"/>
      <c r="W54" s="63"/>
      <c r="X54" s="63"/>
      <c r="Y54" s="63"/>
      <c r="Z54" s="80"/>
      <c r="AD54" s="67"/>
    </row>
    <row r="55" spans="1:33" s="66" customFormat="1" ht="12" customHeight="1" x14ac:dyDescent="0.15">
      <c r="A55" s="522"/>
      <c r="B55" s="63"/>
      <c r="C55" s="501" t="s">
        <v>627</v>
      </c>
      <c r="D55" s="501"/>
      <c r="E55" s="501"/>
      <c r="F55" s="501"/>
      <c r="G55" s="501"/>
      <c r="H55" s="63"/>
      <c r="I55" s="63"/>
      <c r="J55" s="63"/>
      <c r="K55" s="63"/>
      <c r="L55" s="63"/>
      <c r="M55" s="63"/>
      <c r="N55" s="63"/>
      <c r="O55" s="63"/>
      <c r="P55" s="63"/>
      <c r="Q55" s="63"/>
      <c r="R55" s="63"/>
      <c r="S55" s="63"/>
      <c r="T55" s="63"/>
      <c r="U55" s="63"/>
      <c r="V55" s="63"/>
      <c r="W55" s="63"/>
      <c r="X55" s="63"/>
      <c r="Y55" s="63"/>
      <c r="Z55" s="80"/>
      <c r="AD55" s="67"/>
    </row>
    <row r="56" spans="1:33" s="63" customFormat="1" ht="12" customHeight="1" x14ac:dyDescent="0.15">
      <c r="A56" s="522"/>
      <c r="C56" s="501" t="s">
        <v>628</v>
      </c>
      <c r="D56" s="501"/>
      <c r="E56" s="501"/>
      <c r="F56" s="501"/>
      <c r="G56" s="501"/>
      <c r="Z56" s="80"/>
      <c r="AA56" s="66"/>
      <c r="AB56" s="66"/>
      <c r="AC56" s="66"/>
      <c r="AD56" s="67"/>
      <c r="AE56" s="66"/>
      <c r="AF56" s="66"/>
      <c r="AG56" s="66"/>
    </row>
    <row r="57" spans="1:33" s="63" customFormat="1" ht="12" customHeight="1" x14ac:dyDescent="0.15">
      <c r="A57" s="522"/>
      <c r="C57" s="501" t="s">
        <v>629</v>
      </c>
      <c r="D57" s="501"/>
      <c r="E57" s="501"/>
      <c r="F57" s="501"/>
      <c r="G57" s="501"/>
      <c r="Z57" s="80"/>
      <c r="AA57" s="66"/>
      <c r="AB57" s="66"/>
      <c r="AC57" s="66"/>
      <c r="AD57" s="67"/>
      <c r="AE57" s="66"/>
      <c r="AF57" s="66"/>
      <c r="AG57" s="66"/>
    </row>
    <row r="58" spans="1:33" s="63" customFormat="1" ht="12" customHeight="1" x14ac:dyDescent="0.15">
      <c r="A58" s="522"/>
      <c r="C58" s="501" t="s">
        <v>630</v>
      </c>
      <c r="D58" s="501"/>
      <c r="E58" s="501"/>
      <c r="F58" s="501"/>
      <c r="G58" s="501"/>
      <c r="Z58" s="80"/>
      <c r="AA58" s="66"/>
      <c r="AB58" s="66"/>
      <c r="AC58" s="66"/>
      <c r="AD58" s="67"/>
      <c r="AE58" s="66"/>
      <c r="AF58" s="66"/>
      <c r="AG58" s="66"/>
    </row>
    <row r="59" spans="1:33" s="63" customFormat="1" ht="12" customHeight="1" x14ac:dyDescent="0.15">
      <c r="A59" s="522"/>
      <c r="C59" s="501" t="s">
        <v>631</v>
      </c>
      <c r="D59" s="501"/>
      <c r="E59" s="501"/>
      <c r="F59" s="501"/>
      <c r="G59" s="501"/>
      <c r="Z59" s="80"/>
      <c r="AA59" s="66"/>
      <c r="AB59" s="66"/>
      <c r="AC59" s="66"/>
      <c r="AD59" s="67"/>
      <c r="AE59" s="66"/>
      <c r="AF59" s="66"/>
      <c r="AG59" s="66"/>
    </row>
    <row r="60" spans="1:33" s="63" customFormat="1" ht="12" customHeight="1" x14ac:dyDescent="0.15">
      <c r="A60" s="522"/>
      <c r="C60" s="501" t="s">
        <v>632</v>
      </c>
      <c r="D60" s="501"/>
      <c r="E60" s="501"/>
      <c r="F60" s="501"/>
      <c r="G60" s="501"/>
      <c r="Z60" s="80"/>
      <c r="AA60" s="66"/>
      <c r="AB60" s="66"/>
      <c r="AC60" s="66"/>
      <c r="AD60" s="67"/>
      <c r="AE60" s="66"/>
      <c r="AF60" s="66"/>
      <c r="AG60" s="66"/>
    </row>
    <row r="61" spans="1:33" s="63" customFormat="1" ht="12" customHeight="1" x14ac:dyDescent="0.15">
      <c r="A61" s="522"/>
      <c r="Z61" s="80"/>
      <c r="AA61" s="66"/>
      <c r="AB61" s="66"/>
      <c r="AC61" s="66"/>
      <c r="AD61" s="67"/>
      <c r="AE61" s="66"/>
      <c r="AF61" s="66"/>
      <c r="AG61" s="66"/>
    </row>
    <row r="62" spans="1:33" s="63" customFormat="1" ht="12" customHeight="1" x14ac:dyDescent="0.15">
      <c r="A62" s="522"/>
      <c r="Z62" s="80"/>
      <c r="AA62" s="66"/>
      <c r="AB62" s="66"/>
      <c r="AC62" s="66"/>
      <c r="AD62" s="67"/>
      <c r="AE62" s="66"/>
      <c r="AF62" s="66"/>
      <c r="AG62" s="66"/>
    </row>
    <row r="63" spans="1:33" s="63" customFormat="1" ht="12" customHeight="1" x14ac:dyDescent="0.15">
      <c r="A63" s="522"/>
      <c r="Z63" s="80"/>
      <c r="AA63" s="66"/>
      <c r="AB63" s="66"/>
      <c r="AC63" s="66"/>
      <c r="AD63" s="67"/>
      <c r="AE63" s="66"/>
      <c r="AF63" s="66"/>
      <c r="AG63" s="66"/>
    </row>
    <row r="64" spans="1:33" s="63" customFormat="1" ht="12" customHeight="1" x14ac:dyDescent="0.15">
      <c r="A64" s="522"/>
      <c r="Z64" s="80"/>
      <c r="AA64" s="66"/>
      <c r="AB64" s="66"/>
      <c r="AC64" s="66"/>
      <c r="AD64" s="67"/>
      <c r="AE64" s="66"/>
      <c r="AF64" s="66"/>
      <c r="AG64" s="66"/>
    </row>
    <row r="65" spans="1:33" s="63" customFormat="1" ht="12" customHeight="1" x14ac:dyDescent="0.15">
      <c r="A65" s="522"/>
      <c r="Z65" s="80"/>
      <c r="AA65" s="66"/>
      <c r="AB65" s="66"/>
      <c r="AC65" s="66"/>
      <c r="AD65" s="67"/>
      <c r="AE65" s="66"/>
      <c r="AF65" s="66"/>
      <c r="AG65" s="66"/>
    </row>
    <row r="66" spans="1:33" s="63" customFormat="1" ht="12" customHeight="1" x14ac:dyDescent="0.15">
      <c r="A66" s="522"/>
      <c r="Z66" s="80"/>
      <c r="AA66" s="66"/>
      <c r="AB66" s="66"/>
      <c r="AC66" s="66"/>
      <c r="AD66" s="67"/>
      <c r="AE66" s="66"/>
      <c r="AF66" s="66"/>
      <c r="AG66" s="66"/>
    </row>
    <row r="67" spans="1:33" s="63" customFormat="1" ht="12" customHeight="1" x14ac:dyDescent="0.15">
      <c r="A67" s="522"/>
      <c r="Z67" s="80"/>
      <c r="AA67" s="66"/>
      <c r="AB67" s="66"/>
      <c r="AC67" s="66"/>
      <c r="AD67" s="67"/>
      <c r="AE67" s="66"/>
      <c r="AF67" s="66"/>
      <c r="AG67" s="66"/>
    </row>
    <row r="68" spans="1:33" s="63" customFormat="1" ht="12" customHeight="1" x14ac:dyDescent="0.15">
      <c r="A68" s="522"/>
      <c r="Z68" s="80"/>
      <c r="AA68" s="66"/>
      <c r="AB68" s="66"/>
      <c r="AC68" s="66"/>
      <c r="AD68" s="67"/>
      <c r="AE68" s="66"/>
      <c r="AF68" s="66"/>
      <c r="AG68" s="66"/>
    </row>
    <row r="69" spans="1:33" s="63" customFormat="1" ht="12" customHeight="1" x14ac:dyDescent="0.15">
      <c r="A69" s="522"/>
      <c r="Z69" s="80"/>
      <c r="AA69" s="66"/>
      <c r="AB69" s="66"/>
      <c r="AC69" s="66"/>
      <c r="AD69" s="67"/>
      <c r="AE69" s="66"/>
      <c r="AF69" s="66"/>
      <c r="AG69" s="66"/>
    </row>
    <row r="70" spans="1:33" s="63" customFormat="1" ht="12" customHeight="1" x14ac:dyDescent="0.15">
      <c r="A70" s="522"/>
      <c r="Z70" s="80"/>
      <c r="AA70" s="66"/>
      <c r="AB70" s="66"/>
      <c r="AC70" s="66"/>
      <c r="AD70" s="67"/>
      <c r="AE70" s="66"/>
      <c r="AF70" s="66"/>
      <c r="AG70" s="66"/>
    </row>
    <row r="71" spans="1:33" s="63" customFormat="1" ht="12" customHeight="1" x14ac:dyDescent="0.15">
      <c r="A71" s="522"/>
      <c r="Z71" s="80"/>
      <c r="AA71" s="66"/>
      <c r="AB71" s="66"/>
      <c r="AC71" s="66"/>
      <c r="AD71" s="67"/>
      <c r="AE71" s="66"/>
      <c r="AF71" s="66"/>
      <c r="AG71" s="66"/>
    </row>
    <row r="72" spans="1:33" s="63" customFormat="1" ht="12" customHeight="1" x14ac:dyDescent="0.15">
      <c r="A72" s="522"/>
      <c r="Z72" s="80"/>
      <c r="AA72" s="66"/>
      <c r="AB72" s="66"/>
      <c r="AC72" s="66"/>
      <c r="AD72" s="67"/>
      <c r="AE72" s="66"/>
      <c r="AF72" s="66"/>
      <c r="AG72" s="66"/>
    </row>
    <row r="73" spans="1:33" s="63" customFormat="1" ht="12" customHeight="1" x14ac:dyDescent="0.15">
      <c r="A73" s="522"/>
      <c r="Z73" s="80"/>
      <c r="AA73" s="66"/>
      <c r="AB73" s="66"/>
      <c r="AC73" s="66"/>
      <c r="AD73" s="67"/>
      <c r="AE73" s="66"/>
      <c r="AF73" s="66"/>
      <c r="AG73" s="66"/>
    </row>
    <row r="74" spans="1:33" s="63" customFormat="1" ht="12" customHeight="1" x14ac:dyDescent="0.15">
      <c r="A74" s="522"/>
      <c r="Z74" s="80"/>
      <c r="AA74" s="66"/>
      <c r="AB74" s="66"/>
      <c r="AC74" s="66"/>
      <c r="AD74" s="67"/>
      <c r="AE74" s="66"/>
      <c r="AF74" s="66"/>
      <c r="AG74" s="66"/>
    </row>
    <row r="75" spans="1:33" s="63" customFormat="1" ht="12" customHeight="1" x14ac:dyDescent="0.15">
      <c r="A75" s="522"/>
      <c r="Z75" s="80"/>
      <c r="AA75" s="66"/>
      <c r="AB75" s="66"/>
      <c r="AC75" s="66"/>
      <c r="AD75" s="67"/>
      <c r="AE75" s="66"/>
      <c r="AF75" s="66"/>
      <c r="AG75" s="66"/>
    </row>
    <row r="76" spans="1:33" s="63" customFormat="1" ht="12" customHeight="1" x14ac:dyDescent="0.15">
      <c r="A76" s="522"/>
      <c r="Z76" s="80"/>
      <c r="AA76" s="66"/>
      <c r="AB76" s="66"/>
      <c r="AC76" s="66"/>
      <c r="AD76" s="67"/>
      <c r="AE76" s="66"/>
      <c r="AF76" s="66"/>
      <c r="AG76" s="66"/>
    </row>
    <row r="77" spans="1:33" s="63" customFormat="1" ht="12" customHeight="1" x14ac:dyDescent="0.15">
      <c r="A77" s="522"/>
      <c r="Z77" s="80"/>
      <c r="AA77" s="66"/>
      <c r="AB77" s="66"/>
      <c r="AC77" s="66"/>
      <c r="AD77" s="67"/>
      <c r="AE77" s="66"/>
      <c r="AF77" s="66"/>
      <c r="AG77" s="66"/>
    </row>
    <row r="78" spans="1:33" s="63" customFormat="1" ht="12" customHeight="1" x14ac:dyDescent="0.15">
      <c r="A78" s="522"/>
      <c r="Z78" s="80"/>
      <c r="AA78" s="66"/>
      <c r="AB78" s="66"/>
      <c r="AC78" s="66"/>
      <c r="AD78" s="67"/>
      <c r="AE78" s="66"/>
      <c r="AF78" s="66"/>
      <c r="AG78" s="66"/>
    </row>
    <row r="79" spans="1:33" s="63" customFormat="1" ht="12" customHeight="1" x14ac:dyDescent="0.15">
      <c r="A79" s="522"/>
      <c r="Z79" s="80"/>
      <c r="AA79" s="66"/>
      <c r="AB79" s="66"/>
      <c r="AC79" s="66"/>
      <c r="AD79" s="67"/>
      <c r="AE79" s="66"/>
      <c r="AF79" s="66"/>
      <c r="AG79" s="66"/>
    </row>
    <row r="80" spans="1:33" s="63" customFormat="1" ht="12" customHeight="1" x14ac:dyDescent="0.15">
      <c r="A80" s="522"/>
      <c r="Z80" s="80"/>
      <c r="AA80" s="66"/>
      <c r="AB80" s="66"/>
      <c r="AC80" s="66"/>
      <c r="AD80" s="67"/>
      <c r="AE80" s="66"/>
      <c r="AF80" s="66"/>
      <c r="AG80" s="66"/>
    </row>
    <row r="81" spans="1:33" s="63" customFormat="1" ht="12" customHeight="1" x14ac:dyDescent="0.15">
      <c r="A81" s="522"/>
      <c r="Z81" s="80"/>
      <c r="AA81" s="66"/>
      <c r="AB81" s="66"/>
      <c r="AC81" s="66"/>
      <c r="AD81" s="67"/>
      <c r="AE81" s="66"/>
      <c r="AF81" s="66"/>
      <c r="AG81" s="66"/>
    </row>
    <row r="82" spans="1:33" s="63" customFormat="1" ht="12" customHeight="1" x14ac:dyDescent="0.15">
      <c r="A82" s="522"/>
      <c r="Z82" s="80"/>
      <c r="AA82" s="66"/>
      <c r="AB82" s="66"/>
      <c r="AC82" s="66"/>
      <c r="AD82" s="67"/>
      <c r="AE82" s="66"/>
      <c r="AF82" s="66"/>
      <c r="AG82" s="66"/>
    </row>
    <row r="83" spans="1:33" s="63" customFormat="1" ht="12" customHeight="1" x14ac:dyDescent="0.15">
      <c r="A83" s="522"/>
      <c r="Z83" s="80"/>
      <c r="AA83" s="66"/>
      <c r="AB83" s="66"/>
      <c r="AC83" s="66"/>
      <c r="AD83" s="67"/>
      <c r="AE83" s="66"/>
      <c r="AF83" s="66"/>
      <c r="AG83" s="66"/>
    </row>
    <row r="84" spans="1:33" s="63" customFormat="1" ht="12" customHeight="1" x14ac:dyDescent="0.15">
      <c r="A84" s="522"/>
      <c r="Z84" s="80"/>
      <c r="AA84" s="66"/>
      <c r="AB84" s="66"/>
      <c r="AC84" s="66"/>
      <c r="AD84" s="67"/>
      <c r="AE84" s="66"/>
      <c r="AF84" s="66"/>
      <c r="AG84" s="66"/>
    </row>
    <row r="85" spans="1:33" s="63" customFormat="1" ht="12" customHeight="1" x14ac:dyDescent="0.15">
      <c r="A85" s="522"/>
      <c r="Z85" s="80"/>
      <c r="AA85" s="66"/>
      <c r="AB85" s="66"/>
      <c r="AC85" s="66"/>
      <c r="AD85" s="67"/>
      <c r="AE85" s="66"/>
      <c r="AF85" s="66"/>
      <c r="AG85" s="66"/>
    </row>
    <row r="86" spans="1:33" s="65" customFormat="1" ht="20.100000000000001" customHeight="1" x14ac:dyDescent="0.15">
      <c r="A86" s="523"/>
      <c r="B86" s="63"/>
      <c r="C86" s="63"/>
      <c r="D86" s="63"/>
      <c r="E86" s="63"/>
      <c r="F86" s="63"/>
      <c r="G86" s="63"/>
      <c r="H86" s="63"/>
      <c r="I86" s="63"/>
      <c r="J86" s="63"/>
      <c r="K86" s="63"/>
      <c r="L86" s="63"/>
      <c r="M86" s="63"/>
      <c r="N86" s="63"/>
      <c r="O86" s="63"/>
      <c r="P86" s="63"/>
      <c r="Q86" s="63"/>
      <c r="R86" s="63"/>
      <c r="S86" s="63"/>
      <c r="T86" s="63"/>
      <c r="U86" s="63"/>
      <c r="V86" s="63"/>
      <c r="W86" s="63"/>
      <c r="X86" s="63"/>
      <c r="Y86" s="129"/>
      <c r="Z86" s="64"/>
      <c r="AB86" s="66"/>
      <c r="AD86" s="67"/>
    </row>
  </sheetData>
  <dataConsolidate link="1"/>
  <mergeCells count="50">
    <mergeCell ref="B10:L10"/>
    <mergeCell ref="M10:R10"/>
    <mergeCell ref="T10:Y10"/>
    <mergeCell ref="N1:P1"/>
    <mergeCell ref="Q1:Y1"/>
    <mergeCell ref="N2:P2"/>
    <mergeCell ref="Q2:Y2"/>
    <mergeCell ref="N3:P3"/>
    <mergeCell ref="Q3:Y3"/>
    <mergeCell ref="N4:P4"/>
    <mergeCell ref="Q4:Y4"/>
    <mergeCell ref="A6:Y6"/>
    <mergeCell ref="B9:L9"/>
    <mergeCell ref="M9:Y9"/>
    <mergeCell ref="B11:R11"/>
    <mergeCell ref="S11:X11"/>
    <mergeCell ref="S12:X12"/>
    <mergeCell ref="S13:X13"/>
    <mergeCell ref="S14:X14"/>
    <mergeCell ref="C13:R13"/>
    <mergeCell ref="C14:R14"/>
    <mergeCell ref="B17:R17"/>
    <mergeCell ref="S17:X17"/>
    <mergeCell ref="B18:R18"/>
    <mergeCell ref="S18:X18"/>
    <mergeCell ref="B25:Y25"/>
    <mergeCell ref="B26:O26"/>
    <mergeCell ref="P26:X26"/>
    <mergeCell ref="B27:S27"/>
    <mergeCell ref="T27:X27"/>
    <mergeCell ref="C19:R19"/>
    <mergeCell ref="S19:X19"/>
    <mergeCell ref="C20:R20"/>
    <mergeCell ref="S20:X20"/>
    <mergeCell ref="B21:G22"/>
    <mergeCell ref="H21:Y21"/>
    <mergeCell ref="S22:X22"/>
    <mergeCell ref="H41:Y41"/>
    <mergeCell ref="H42:Y42"/>
    <mergeCell ref="K35:M35"/>
    <mergeCell ref="N35:X35"/>
    <mergeCell ref="K37:M37"/>
    <mergeCell ref="N37:V37"/>
    <mergeCell ref="H40:Y40"/>
    <mergeCell ref="B35:D35"/>
    <mergeCell ref="B32:Y32"/>
    <mergeCell ref="B28:Y28"/>
    <mergeCell ref="B31:Y31"/>
    <mergeCell ref="B29:Y29"/>
    <mergeCell ref="B30:Y30"/>
  </mergeCells>
  <phoneticPr fontId="6"/>
  <dataValidations count="4">
    <dataValidation type="list" allowBlank="1" showInputMessage="1" showErrorMessage="1" sqref="H21:Y21">
      <formula1>$H$40:$H$43</formula1>
    </dataValidation>
    <dataValidation type="list" allowBlank="1" showInputMessage="1" showErrorMessage="1" sqref="T10:Y10">
      <formula1>$C$39:$C$61</formula1>
    </dataValidation>
    <dataValidation type="list" allowBlank="1" showInputMessage="1" showErrorMessage="1" sqref="M9:Y9">
      <formula1>$H$43:$H$48</formula1>
    </dataValidation>
    <dataValidation type="list" allowBlank="1" showInputMessage="1" showErrorMessage="1" sqref="M10:R10">
      <formula1>$C$39:$C$61</formula1>
    </dataValidation>
  </dataValidations>
  <pageMargins left="1.1417322834645669" right="0.74803149606299213" top="0.78740157480314965" bottom="0.39370078740157483" header="0.51181102362204722" footer="0.51181102362204722"/>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49"/>
  <sheetViews>
    <sheetView showZeros="0" workbookViewId="0">
      <selection activeCell="C8" sqref="C8"/>
    </sheetView>
  </sheetViews>
  <sheetFormatPr defaultRowHeight="15.75" x14ac:dyDescent="0.15"/>
  <cols>
    <col min="1" max="1" width="8.625" style="17" customWidth="1"/>
    <col min="2" max="2" width="9" style="17" hidden="1" customWidth="1"/>
    <col min="3" max="3" width="10.625" style="21" customWidth="1"/>
    <col min="4" max="5" width="12.625" style="17" customWidth="1"/>
    <col min="6" max="6" width="12.625" style="241" customWidth="1"/>
    <col min="7" max="9" width="10.625" style="17" customWidth="1"/>
    <col min="10" max="10" width="12.625" style="17" hidden="1" customWidth="1"/>
    <col min="11" max="11" width="0.875" style="17" hidden="1" customWidth="1"/>
    <col min="12" max="13" width="11.375" style="17" customWidth="1"/>
    <col min="14" max="16384" width="9" style="17"/>
  </cols>
  <sheetData>
    <row r="1" spans="1:13" ht="35.1" customHeight="1" x14ac:dyDescent="0.15">
      <c r="A1" s="179" t="s">
        <v>234</v>
      </c>
      <c r="B1" s="26"/>
      <c r="C1" s="18"/>
      <c r="D1" s="236" t="s">
        <v>235</v>
      </c>
      <c r="E1" s="236"/>
      <c r="F1" s="244"/>
      <c r="G1" s="236"/>
      <c r="H1" s="236"/>
    </row>
    <row r="2" spans="1:13" ht="20.100000000000001" customHeight="1" x14ac:dyDescent="0.15">
      <c r="A2" s="19" t="s">
        <v>107</v>
      </c>
      <c r="B2" s="19"/>
      <c r="C2" s="704">
        <f>①総括表!D2</f>
        <v>0</v>
      </c>
      <c r="D2" s="705"/>
      <c r="E2" s="705"/>
      <c r="F2" s="706"/>
      <c r="G2" s="246" t="str">
        <f>IF(G32=0,"提出不要","必ず提出！")</f>
        <v>提出不要</v>
      </c>
      <c r="H2" s="237"/>
      <c r="I2" s="237"/>
      <c r="J2" s="20"/>
      <c r="K2" s="20"/>
    </row>
    <row r="3" spans="1:13" ht="7.5" customHeight="1" x14ac:dyDescent="0.15">
      <c r="I3" s="20"/>
      <c r="J3" s="20"/>
      <c r="K3" s="20"/>
    </row>
    <row r="4" spans="1:13" ht="20.100000000000001" customHeight="1" x14ac:dyDescent="0.15">
      <c r="A4" s="19" t="s">
        <v>108</v>
      </c>
      <c r="B4" s="19"/>
      <c r="C4" s="707" t="s">
        <v>114</v>
      </c>
      <c r="D4" s="708"/>
      <c r="E4" s="171"/>
      <c r="I4" s="28" t="s">
        <v>118</v>
      </c>
      <c r="J4" s="20"/>
      <c r="K4" s="20"/>
    </row>
    <row r="5" spans="1:13" ht="7.5" customHeight="1" x14ac:dyDescent="0.15">
      <c r="I5" s="20"/>
      <c r="J5" s="20"/>
      <c r="K5" s="20"/>
    </row>
    <row r="6" spans="1:13" ht="90" customHeight="1" x14ac:dyDescent="0.15">
      <c r="A6" s="262" t="s">
        <v>654</v>
      </c>
      <c r="B6" s="247"/>
      <c r="C6" s="248" t="s">
        <v>336</v>
      </c>
      <c r="D6" s="32" t="s">
        <v>110</v>
      </c>
      <c r="E6" s="33" t="s">
        <v>111</v>
      </c>
      <c r="F6" s="249" t="s">
        <v>112</v>
      </c>
      <c r="G6" s="193" t="s">
        <v>242</v>
      </c>
      <c r="H6" s="34" t="s">
        <v>116</v>
      </c>
      <c r="I6" s="35" t="s">
        <v>117</v>
      </c>
    </row>
    <row r="7" spans="1:13" ht="18" customHeight="1" x14ac:dyDescent="0.15">
      <c r="A7" s="221"/>
      <c r="B7" s="19"/>
      <c r="C7" s="30"/>
      <c r="D7" s="195" t="str">
        <f>IF(COUNTIF(①総括表!$C:$C,$C$4)&gt;=ROW(E1),INDEX(①総括表!D:D,LARGE(INDEX((①総括表!$C$15:$C$528=$C$4)*ROW(①総括表!$C$15:$C$528),),COUNTIF(①総括表!$C:$C,$C$4)-ROW(E1)+1)),"")</f>
        <v/>
      </c>
      <c r="E7" s="30" t="str">
        <f>IF(COUNTIF(①総括表!$C:$C,$C$4)&gt;=ROW(F1),INDEX(①総括表!E:E,LARGE(INDEX((①総括表!$C$15:$C$528=$C$4)*ROW(①総括表!$C$15:$C$528),),COUNTIF(①総括表!$C:$C,$C$4)-ROW(F1)+1)),"")</f>
        <v/>
      </c>
      <c r="F7" s="30" t="str">
        <f>IF(COUNTIF(①総括表!$C:$C,$C$4)&gt;=ROW(G1),INDEX(①総括表!F:F,LARGE(INDEX((①総括表!$C$15:$C$528=$C$4)*ROW(①総括表!$C$15:$C$528),),COUNTIF(①総括表!$C:$C,$C$4)-ROW(G1)+1)),"")</f>
        <v/>
      </c>
      <c r="G7" s="31" t="str">
        <f>IF(COUNTIF(①総括表!$C:$C,$C$4)&gt;=ROW(H1),INDEX(①総括表!G:G,LARGE(INDEX((①総括表!$C$15:$C$528=$C$4)*ROW(①総括表!$C$15:$C$528),),COUNTIF(①総括表!$C:$C,$C$4)-ROW(H1)+1)),"")</f>
        <v/>
      </c>
      <c r="H7" s="31" t="str">
        <f>IF(COUNTIF(①総括表!$C:$C,$C$4)&gt;=ROW(I1),INDEX(①総括表!H:H,LARGE(INDEX((①総括表!$C$15:$C$528=$C$4)*ROW(①総括表!$C$15:$C$528),),COUNTIF(①総括表!$C:$C,$C$4)-ROW(I1)+1)),"")</f>
        <v/>
      </c>
      <c r="I7" s="31" t="str">
        <f>IF(COUNTIF(①総括表!$C:$C,$C$4)&gt;=ROW(J1),INDEX(①総括表!I:I,LARGE(INDEX((①総括表!$C$15:$C$528=$C$4)*ROW(①総括表!$C$15:$C$528),),COUNTIF(①総括表!$C:$C,$C$4)-ROW(J1)+1)),"")</f>
        <v/>
      </c>
      <c r="J7" s="27" t="str">
        <f>IF(COUNTIF(①総括表!$C:$C,$C$1)&gt;=ROW(O1),INDEX(①総括表!I:I,LARGE(INDEX((①総括表!$C$15:$C$528=$C$1)*ROW(①総括表!$C$15:$C$528),),COUNTIF(①総括表!$C:$C,$C$1)-ROW(O1)+1)),"")</f>
        <v/>
      </c>
      <c r="K7" s="27" t="str">
        <f>IF(COUNTIF(①総括表!$C:$C,$C$1)&gt;=ROW(O1),INDEX(①総括表!I:I,LARGE(INDEX((①総括表!$C$15:$C$528=$C$1)*ROW(①総括表!$C$15:$C$528),),COUNTIF(①総括表!$C:$C,$C$1)-ROW(O1)+1)),"")</f>
        <v/>
      </c>
      <c r="L7" s="24"/>
      <c r="M7" s="24"/>
    </row>
    <row r="8" spans="1:13" ht="18" customHeight="1" x14ac:dyDescent="0.15">
      <c r="A8" s="221"/>
      <c r="B8" s="19"/>
      <c r="C8" s="30"/>
      <c r="D8" s="195" t="str">
        <f>IF(COUNTIF(①総括表!$C:$C,$C$4)&gt;=ROW(E2),INDEX(①総括表!D:D,LARGE(INDEX((①総括表!$C$15:$C$528=$C$4)*ROW(①総括表!$C$15:$C$528),),COUNTIF(①総括表!$C:$C,$C$4)-ROW(E2)+1)),"")</f>
        <v/>
      </c>
      <c r="E8" s="30" t="str">
        <f>IF(COUNTIF(①総括表!$C:$C,$C$4)&gt;=ROW(F2),INDEX(①総括表!E:E,LARGE(INDEX((①総括表!$C$15:$C$528=$C$4)*ROW(①総括表!$C$15:$C$528),),COUNTIF(①総括表!$C:$C,$C$4)-ROW(F2)+1)),"")</f>
        <v/>
      </c>
      <c r="F8" s="30" t="str">
        <f>IF(COUNTIF(①総括表!$C:$C,$C$4)&gt;=ROW(G2),INDEX(①総括表!F:F,LARGE(INDEX((①総括表!$C$15:$C$528=$C$4)*ROW(①総括表!$C$15:$C$528),),COUNTIF(①総括表!$C:$C,$C$4)-ROW(G2)+1)),"")</f>
        <v/>
      </c>
      <c r="G8" s="31" t="str">
        <f>IF(COUNTIF(①総括表!$C:$C,$C$4)&gt;=ROW(H2),INDEX(①総括表!G:G,LARGE(INDEX((①総括表!$C$15:$C$528=$C$4)*ROW(①総括表!$C$15:$C$528),),COUNTIF(①総括表!$C:$C,$C$4)-ROW(H2)+1)),"")</f>
        <v/>
      </c>
      <c r="H8" s="31" t="str">
        <f>IF(COUNTIF(①総括表!$C:$C,$C$4)&gt;=ROW(I2),INDEX(①総括表!H:H,LARGE(INDEX((①総括表!$C$15:$C$528=$C$4)*ROW(①総括表!$C$15:$C$528),),COUNTIF(①総括表!$C:$C,$C$4)-ROW(I2)+1)),"")</f>
        <v/>
      </c>
      <c r="I8" s="31" t="str">
        <f>IF(COUNTIF(①総括表!$C:$C,$C$4)&gt;=ROW(J2),INDEX(①総括表!I:I,LARGE(INDEX((①総括表!$C$15:$C$528=$C$4)*ROW(①総括表!$C$15:$C$528),),COUNTIF(①総括表!$C:$C,$C$4)-ROW(J2)+1)),"")</f>
        <v/>
      </c>
      <c r="J8" s="27" t="str">
        <f>IF(COUNTIF(①総括表!$C:$C,$C$1)&gt;=ROW(O2),INDEX(①総括表!I:I,LARGE(INDEX((①総括表!$C$15:$C$528=$C$1)*ROW(①総括表!$C$15:$C$528),),COUNTIF(①総括表!$C:$C,$C$1)-ROW(O2)+1)),"")</f>
        <v/>
      </c>
      <c r="K8" s="27" t="str">
        <f>IF(COUNTIF(①総括表!$C:$C,$C$1)&gt;=ROW(O2),INDEX(①総括表!I:I,LARGE(INDEX((①総括表!$C$15:$C$528=$C$1)*ROW(①総括表!$C$15:$C$528),),COUNTIF(①総括表!$C:$C,$C$1)-ROW(O2)+1)),"")</f>
        <v/>
      </c>
      <c r="L8" s="24"/>
    </row>
    <row r="9" spans="1:13" ht="18" customHeight="1" x14ac:dyDescent="0.15">
      <c r="A9" s="221"/>
      <c r="B9" s="19"/>
      <c r="C9" s="30"/>
      <c r="D9" s="195" t="str">
        <f>IF(COUNTIF(①総括表!$C:$C,$C$4)&gt;=ROW(E3),INDEX(①総括表!D:D,LARGE(INDEX((①総括表!$C$15:$C$528=$C$4)*ROW(①総括表!$C$15:$C$528),),COUNTIF(①総括表!$C:$C,$C$4)-ROW(E3)+1)),"")</f>
        <v/>
      </c>
      <c r="E9" s="30" t="str">
        <f>IF(COUNTIF(①総括表!$C:$C,$C$4)&gt;=ROW(F3),INDEX(①総括表!E:E,LARGE(INDEX((①総括表!$C$15:$C$528=$C$4)*ROW(①総括表!$C$15:$C$528),),COUNTIF(①総括表!$C:$C,$C$4)-ROW(F3)+1)),"")</f>
        <v/>
      </c>
      <c r="F9" s="30" t="str">
        <f>IF(COUNTIF(①総括表!$C:$C,$C$4)&gt;=ROW(G3),INDEX(①総括表!F:F,LARGE(INDEX((①総括表!$C$15:$C$528=$C$4)*ROW(①総括表!$C$15:$C$528),),COUNTIF(①総括表!$C:$C,$C$4)-ROW(G3)+1)),"")</f>
        <v/>
      </c>
      <c r="G9" s="31" t="str">
        <f>IF(COUNTIF(①総括表!$C:$C,$C$4)&gt;=ROW(H3),INDEX(①総括表!G:G,LARGE(INDEX((①総括表!$C$15:$C$528=$C$4)*ROW(①総括表!$C$15:$C$528),),COUNTIF(①総括表!$C:$C,$C$4)-ROW(H3)+1)),"")</f>
        <v/>
      </c>
      <c r="H9" s="31" t="str">
        <f>IF(COUNTIF(①総括表!$C:$C,$C$4)&gt;=ROW(I3),INDEX(①総括表!H:H,LARGE(INDEX((①総括表!$C$15:$C$528=$C$4)*ROW(①総括表!$C$15:$C$528),),COUNTIF(①総括表!$C:$C,$C$4)-ROW(I3)+1)),"")</f>
        <v/>
      </c>
      <c r="I9" s="31" t="str">
        <f>IF(COUNTIF(①総括表!$C:$C,$C$4)&gt;=ROW(J3),INDEX(①総括表!I:I,LARGE(INDEX((①総括表!$C$15:$C$528=$C$4)*ROW(①総括表!$C$15:$C$528),),COUNTIF(①総括表!$C:$C,$C$4)-ROW(J3)+1)),"")</f>
        <v/>
      </c>
      <c r="J9" s="27" t="str">
        <f>IF(COUNTIF(①総括表!$C:$C,$C$1)&gt;=ROW(O3),INDEX(①総括表!I:I,LARGE(INDEX((①総括表!$C$15:$C$528=$C$1)*ROW(①総括表!$C$15:$C$528),),COUNTIF(①総括表!$C:$C,$C$1)-ROW(O3)+1)),"")</f>
        <v/>
      </c>
      <c r="K9" s="27" t="str">
        <f>IF(COUNTIF(①総括表!$C:$C,$C$1)&gt;=ROW(O3),INDEX(①総括表!I:I,LARGE(INDEX((①総括表!$C$15:$C$528=$C$1)*ROW(①総括表!$C$15:$C$528),),COUNTIF(①総括表!$C:$C,$C$1)-ROW(O3)+1)),"")</f>
        <v/>
      </c>
      <c r="L9" s="24"/>
    </row>
    <row r="10" spans="1:13" ht="18" customHeight="1" x14ac:dyDescent="0.15">
      <c r="A10" s="221"/>
      <c r="B10" s="19"/>
      <c r="C10" s="30"/>
      <c r="D10" s="195" t="str">
        <f>IF(COUNTIF(①総括表!$C:$C,$C$4)&gt;=ROW(E4),INDEX(①総括表!D:D,LARGE(INDEX((①総括表!$C$15:$C$528=$C$4)*ROW(①総括表!$C$15:$C$528),),COUNTIF(①総括表!$C:$C,$C$4)-ROW(E4)+1)),"")</f>
        <v/>
      </c>
      <c r="E10" s="30" t="str">
        <f>IF(COUNTIF(①総括表!$C:$C,$C$4)&gt;=ROW(F4),INDEX(①総括表!E:E,LARGE(INDEX((①総括表!$C$15:$C$528=$C$4)*ROW(①総括表!$C$15:$C$528),),COUNTIF(①総括表!$C:$C,$C$4)-ROW(F4)+1)),"")</f>
        <v/>
      </c>
      <c r="F10" s="30" t="str">
        <f>IF(COUNTIF(①総括表!$C:$C,$C$4)&gt;=ROW(G4),INDEX(①総括表!F:F,LARGE(INDEX((①総括表!$C$15:$C$528=$C$4)*ROW(①総括表!$C$15:$C$528),),COUNTIF(①総括表!$C:$C,$C$4)-ROW(G4)+1)),"")</f>
        <v/>
      </c>
      <c r="G10" s="31" t="str">
        <f>IF(COUNTIF(①総括表!$C:$C,$C$4)&gt;=ROW(H4),INDEX(①総括表!G:G,LARGE(INDEX((①総括表!$C$15:$C$528=$C$4)*ROW(①総括表!$C$15:$C$528),),COUNTIF(①総括表!$C:$C,$C$4)-ROW(H4)+1)),"")</f>
        <v/>
      </c>
      <c r="H10" s="31" t="str">
        <f>IF(COUNTIF(①総括表!$C:$C,$C$4)&gt;=ROW(I4),INDEX(①総括表!H:H,LARGE(INDEX((①総括表!$C$15:$C$528=$C$4)*ROW(①総括表!$C$15:$C$528),),COUNTIF(①総括表!$C:$C,$C$4)-ROW(I4)+1)),"")</f>
        <v/>
      </c>
      <c r="I10" s="31" t="str">
        <f>IF(COUNTIF(①総括表!$C:$C,$C$4)&gt;=ROW(J4),INDEX(①総括表!I:I,LARGE(INDEX((①総括表!$C$15:$C$528=$C$4)*ROW(①総括表!$C$15:$C$528),),COUNTIF(①総括表!$C:$C,$C$4)-ROW(J4)+1)),"")</f>
        <v/>
      </c>
      <c r="J10" s="27" t="str">
        <f>IF(COUNTIF(①総括表!$C:$C,$C$1)&gt;=ROW(O4),INDEX(①総括表!I:I,LARGE(INDEX((①総括表!$C$15:$C$528=$C$1)*ROW(①総括表!$C$15:$C$528),),COUNTIF(①総括表!$C:$C,$C$1)-ROW(O4)+1)),"")</f>
        <v/>
      </c>
      <c r="K10" s="27" t="str">
        <f>IF(COUNTIF(①総括表!$C:$C,$C$1)&gt;=ROW(O4),INDEX(①総括表!I:I,LARGE(INDEX((①総括表!$C$15:$C$528=$C$1)*ROW(①総括表!$C$15:$C$528),),COUNTIF(①総括表!$C:$C,$C$1)-ROW(O4)+1)),"")</f>
        <v/>
      </c>
      <c r="L10" s="24"/>
    </row>
    <row r="11" spans="1:13" ht="18" customHeight="1" x14ac:dyDescent="0.15">
      <c r="A11" s="221"/>
      <c r="B11" s="19"/>
      <c r="C11" s="30"/>
      <c r="D11" s="195" t="str">
        <f>IF(COUNTIF(①総括表!$C:$C,$C$4)&gt;=ROW(E5),INDEX(①総括表!D:D,LARGE(INDEX((①総括表!$C$15:$C$528=$C$4)*ROW(①総括表!$C$15:$C$528),),COUNTIF(①総括表!$C:$C,$C$4)-ROW(E5)+1)),"")</f>
        <v/>
      </c>
      <c r="E11" s="30" t="str">
        <f>IF(COUNTIF(①総括表!$C:$C,$C$4)&gt;=ROW(F5),INDEX(①総括表!E:E,LARGE(INDEX((①総括表!$C$15:$C$528=$C$4)*ROW(①総括表!$C$15:$C$528),),COUNTIF(①総括表!$C:$C,$C$4)-ROW(F5)+1)),"")</f>
        <v/>
      </c>
      <c r="F11" s="30" t="str">
        <f>IF(COUNTIF(①総括表!$C:$C,$C$4)&gt;=ROW(G5),INDEX(①総括表!F:F,LARGE(INDEX((①総括表!$C$15:$C$528=$C$4)*ROW(①総括表!$C$15:$C$528),),COUNTIF(①総括表!$C:$C,$C$4)-ROW(G5)+1)),"")</f>
        <v/>
      </c>
      <c r="G11" s="31" t="str">
        <f>IF(COUNTIF(①総括表!$C:$C,$C$4)&gt;=ROW(H5),INDEX(①総括表!G:G,LARGE(INDEX((①総括表!$C$15:$C$528=$C$4)*ROW(①総括表!$C$15:$C$528),),COUNTIF(①総括表!$C:$C,$C$4)-ROW(H5)+1)),"")</f>
        <v/>
      </c>
      <c r="H11" s="31" t="str">
        <f>IF(COUNTIF(①総括表!$C:$C,$C$4)&gt;=ROW(I5),INDEX(①総括表!H:H,LARGE(INDEX((①総括表!$C$15:$C$528=$C$4)*ROW(①総括表!$C$15:$C$528),),COUNTIF(①総括表!$C:$C,$C$4)-ROW(I5)+1)),"")</f>
        <v/>
      </c>
      <c r="I11" s="31" t="str">
        <f>IF(COUNTIF(①総括表!$C:$C,$C$4)&gt;=ROW(J5),INDEX(①総括表!I:I,LARGE(INDEX((①総括表!$C$15:$C$528=$C$4)*ROW(①総括表!$C$15:$C$528),),COUNTIF(①総括表!$C:$C,$C$4)-ROW(J5)+1)),"")</f>
        <v/>
      </c>
      <c r="J11" s="27" t="str">
        <f>IF(COUNTIF(①総括表!$C:$C,$C$1)&gt;=ROW(O5),INDEX(①総括表!I:I,LARGE(INDEX((①総括表!$C$15:$C$528=$C$1)*ROW(①総括表!$C$15:$C$528),),COUNTIF(①総括表!$C:$C,$C$1)-ROW(O5)+1)),"")</f>
        <v/>
      </c>
      <c r="K11" s="27" t="str">
        <f>IF(COUNTIF(①総括表!$C:$C,$C$1)&gt;=ROW(O5),INDEX(①総括表!I:I,LARGE(INDEX((①総括表!$C$15:$C$528=$C$1)*ROW(①総括表!$C$15:$C$528),),COUNTIF(①総括表!$C:$C,$C$1)-ROW(O5)+1)),"")</f>
        <v/>
      </c>
      <c r="L11" s="24"/>
    </row>
    <row r="12" spans="1:13" ht="18" customHeight="1" x14ac:dyDescent="0.15">
      <c r="A12" s="221"/>
      <c r="B12" s="19"/>
      <c r="C12" s="30"/>
      <c r="D12" s="195" t="str">
        <f>IF(COUNTIF(①総括表!$C:$C,$C$4)&gt;=ROW(E6),INDEX(①総括表!D:D,LARGE(INDEX((①総括表!$C$15:$C$528=$C$4)*ROW(①総括表!$C$15:$C$528),),COUNTIF(①総括表!$C:$C,$C$4)-ROW(E6)+1)),"")</f>
        <v/>
      </c>
      <c r="E12" s="30" t="str">
        <f>IF(COUNTIF(①総括表!$C:$C,$C$4)&gt;=ROW(F6),INDEX(①総括表!E:E,LARGE(INDEX((①総括表!$C$15:$C$528=$C$4)*ROW(①総括表!$C$15:$C$528),),COUNTIF(①総括表!$C:$C,$C$4)-ROW(F6)+1)),"")</f>
        <v/>
      </c>
      <c r="F12" s="30" t="str">
        <f>IF(COUNTIF(①総括表!$C:$C,$C$4)&gt;=ROW(G6),INDEX(①総括表!F:F,LARGE(INDEX((①総括表!$C$15:$C$528=$C$4)*ROW(①総括表!$C$15:$C$528),),COUNTIF(①総括表!$C:$C,$C$4)-ROW(G6)+1)),"")</f>
        <v/>
      </c>
      <c r="G12" s="31" t="str">
        <f>IF(COUNTIF(①総括表!$C:$C,$C$4)&gt;=ROW(H6),INDEX(①総括表!G:G,LARGE(INDEX((①総括表!$C$15:$C$528=$C$4)*ROW(①総括表!$C$15:$C$528),),COUNTIF(①総括表!$C:$C,$C$4)-ROW(H6)+1)),"")</f>
        <v/>
      </c>
      <c r="H12" s="31" t="str">
        <f>IF(COUNTIF(①総括表!$C:$C,$C$4)&gt;=ROW(I6),INDEX(①総括表!H:H,LARGE(INDEX((①総括表!$C$15:$C$528=$C$4)*ROW(①総括表!$C$15:$C$528),),COUNTIF(①総括表!$C:$C,$C$4)-ROW(I6)+1)),"")</f>
        <v/>
      </c>
      <c r="I12" s="31" t="str">
        <f>IF(COUNTIF(①総括表!$C:$C,$C$4)&gt;=ROW(J6),INDEX(①総括表!I:I,LARGE(INDEX((①総括表!$C$15:$C$528=$C$4)*ROW(①総括表!$C$15:$C$528),),COUNTIF(①総括表!$C:$C,$C$4)-ROW(J6)+1)),"")</f>
        <v/>
      </c>
      <c r="J12" s="27" t="str">
        <f>IF(COUNTIF(①総括表!$C:$C,$C$1)&gt;=ROW(O6),INDEX(①総括表!I:I,LARGE(INDEX((①総括表!$C$15:$C$528=$C$1)*ROW(①総括表!$C$15:$C$528),),COUNTIF(①総括表!$C:$C,$C$1)-ROW(O6)+1)),"")</f>
        <v/>
      </c>
      <c r="K12" s="27" t="str">
        <f>IF(COUNTIF(①総括表!$C:$C,$C$1)&gt;=ROW(O6),INDEX(①総括表!I:I,LARGE(INDEX((①総括表!$C$15:$C$528=$C$1)*ROW(①総括表!$C$15:$C$528),),COUNTIF(①総括表!$C:$C,$C$1)-ROW(O6)+1)),"")</f>
        <v/>
      </c>
      <c r="L12" s="24"/>
    </row>
    <row r="13" spans="1:13" ht="18" customHeight="1" x14ac:dyDescent="0.15">
      <c r="A13" s="221"/>
      <c r="B13" s="19"/>
      <c r="C13" s="30"/>
      <c r="D13" s="195" t="str">
        <f>IF(COUNTIF(①総括表!$C:$C,$C$4)&gt;=ROW(E7),INDEX(①総括表!D:D,LARGE(INDEX((①総括表!$C$15:$C$528=$C$4)*ROW(①総括表!$C$15:$C$528),),COUNTIF(①総括表!$C:$C,$C$4)-ROW(E7)+1)),"")</f>
        <v/>
      </c>
      <c r="E13" s="30" t="str">
        <f>IF(COUNTIF(①総括表!$C:$C,$C$4)&gt;=ROW(F7),INDEX(①総括表!E:E,LARGE(INDEX((①総括表!$C$15:$C$528=$C$4)*ROW(①総括表!$C$15:$C$528),),COUNTIF(①総括表!$C:$C,$C$4)-ROW(F7)+1)),"")</f>
        <v/>
      </c>
      <c r="F13" s="30" t="str">
        <f>IF(COUNTIF(①総括表!$C:$C,$C$4)&gt;=ROW(G7),INDEX(①総括表!F:F,LARGE(INDEX((①総括表!$C$15:$C$528=$C$4)*ROW(①総括表!$C$15:$C$528),),COUNTIF(①総括表!$C:$C,$C$4)-ROW(G7)+1)),"")</f>
        <v/>
      </c>
      <c r="G13" s="31" t="str">
        <f>IF(COUNTIF(①総括表!$C:$C,$C$4)&gt;=ROW(H7),INDEX(①総括表!G:G,LARGE(INDEX((①総括表!$C$15:$C$528=$C$4)*ROW(①総括表!$C$15:$C$528),),COUNTIF(①総括表!$C:$C,$C$4)-ROW(H7)+1)),"")</f>
        <v/>
      </c>
      <c r="H13" s="31" t="str">
        <f>IF(COUNTIF(①総括表!$C:$C,$C$4)&gt;=ROW(I7),INDEX(①総括表!H:H,LARGE(INDEX((①総括表!$C$15:$C$528=$C$4)*ROW(①総括表!$C$15:$C$528),),COUNTIF(①総括表!$C:$C,$C$4)-ROW(I7)+1)),"")</f>
        <v/>
      </c>
      <c r="I13" s="31" t="str">
        <f>IF(COUNTIF(①総括表!$C:$C,$C$4)&gt;=ROW(J7),INDEX(①総括表!I:I,LARGE(INDEX((①総括表!$C$15:$C$528=$C$4)*ROW(①総括表!$C$15:$C$528),),COUNTIF(①総括表!$C:$C,$C$4)-ROW(J7)+1)),"")</f>
        <v/>
      </c>
      <c r="J13" s="22" t="str">
        <f>IF(COUNTIF(①総括表!$C:$C,$C$1)&gt;=ROW(K7),INDEX(①総括表!#REF!,LARGE(INDEX((①総括表!$C$15:$C$528=$C$1)*ROW(①総括表!$C$15:$C$528),),COUNTIF(①総括表!$C:$C,$C$1)-ROW(K7)+1)),"")</f>
        <v/>
      </c>
      <c r="K13" s="22" t="str">
        <f>IF(COUNTIF(①総括表!$C:$C,$C$1)&gt;=ROW(L7),INDEX(①総括表!#REF!,LARGE(INDEX((①総括表!$C$15:$C$528=$C$1)*ROW(①総括表!$C$15:$C$528),),COUNTIF(①総括表!$C:$C,$C$1)-ROW(L7)+1)),"")</f>
        <v/>
      </c>
      <c r="L13" s="24"/>
    </row>
    <row r="14" spans="1:13" ht="18" customHeight="1" x14ac:dyDescent="0.15">
      <c r="A14" s="221"/>
      <c r="B14" s="19"/>
      <c r="C14" s="30"/>
      <c r="D14" s="195" t="str">
        <f>IF(COUNTIF(①総括表!$C:$C,$C$4)&gt;=ROW(E8),INDEX(①総括表!D:D,LARGE(INDEX((①総括表!$C$15:$C$528=$C$4)*ROW(①総括表!$C$15:$C$528),),COUNTIF(①総括表!$C:$C,$C$4)-ROW(E8)+1)),"")</f>
        <v/>
      </c>
      <c r="E14" s="30" t="str">
        <f>IF(COUNTIF(①総括表!$C:$C,$C$4)&gt;=ROW(F8),INDEX(①総括表!E:E,LARGE(INDEX((①総括表!$C$15:$C$528=$C$4)*ROW(①総括表!$C$15:$C$528),),COUNTIF(①総括表!$C:$C,$C$4)-ROW(F8)+1)),"")</f>
        <v/>
      </c>
      <c r="F14" s="30" t="str">
        <f>IF(COUNTIF(①総括表!$C:$C,$C$4)&gt;=ROW(G8),INDEX(①総括表!F:F,LARGE(INDEX((①総括表!$C$15:$C$528=$C$4)*ROW(①総括表!$C$15:$C$528),),COUNTIF(①総括表!$C:$C,$C$4)-ROW(G8)+1)),"")</f>
        <v/>
      </c>
      <c r="G14" s="31" t="str">
        <f>IF(COUNTIF(①総括表!$C:$C,$C$4)&gt;=ROW(H8),INDEX(①総括表!G:G,LARGE(INDEX((①総括表!$C$15:$C$528=$C$4)*ROW(①総括表!$C$15:$C$528),),COUNTIF(①総括表!$C:$C,$C$4)-ROW(H8)+1)),"")</f>
        <v/>
      </c>
      <c r="H14" s="31" t="str">
        <f>IF(COUNTIF(①総括表!$C:$C,$C$4)&gt;=ROW(I8),INDEX(①総括表!H:H,LARGE(INDEX((①総括表!$C$15:$C$528=$C$4)*ROW(①総括表!$C$15:$C$528),),COUNTIF(①総括表!$C:$C,$C$4)-ROW(I8)+1)),"")</f>
        <v/>
      </c>
      <c r="I14" s="31" t="str">
        <f>IF(COUNTIF(①総括表!$C:$C,$C$4)&gt;=ROW(J8),INDEX(①総括表!I:I,LARGE(INDEX((①総括表!$C$15:$C$528=$C$4)*ROW(①総括表!$C$15:$C$528),),COUNTIF(①総括表!$C:$C,$C$4)-ROW(J8)+1)),"")</f>
        <v/>
      </c>
      <c r="J14" s="22" t="str">
        <f>IF(COUNTIF(①総括表!$C:$C,$C$1)&gt;=ROW(K8),INDEX(①総括表!#REF!,LARGE(INDEX((①総括表!$C$15:$C$528=$C$1)*ROW(①総括表!$C$15:$C$528),),COUNTIF(①総括表!$C:$C,$C$1)-ROW(K8)+1)),"")</f>
        <v/>
      </c>
      <c r="K14" s="22" t="str">
        <f>IF(COUNTIF(①総括表!$C:$C,$C$1)&gt;=ROW(L8),INDEX(①総括表!#REF!,LARGE(INDEX((①総括表!$C$15:$C$528=$C$1)*ROW(①総括表!$C$15:$C$528),),COUNTIF(①総括表!$C:$C,$C$1)-ROW(L8)+1)),"")</f>
        <v/>
      </c>
      <c r="L14" s="24"/>
    </row>
    <row r="15" spans="1:13" ht="18" customHeight="1" x14ac:dyDescent="0.15">
      <c r="A15" s="221"/>
      <c r="B15" s="19"/>
      <c r="C15" s="30"/>
      <c r="D15" s="195" t="str">
        <f>IF(COUNTIF(①総括表!$C:$C,$C$4)&gt;=ROW(E9),INDEX(①総括表!D:D,LARGE(INDEX((①総括表!$C$15:$C$528=$C$4)*ROW(①総括表!$C$15:$C$528),),COUNTIF(①総括表!$C:$C,$C$4)-ROW(E9)+1)),"")</f>
        <v/>
      </c>
      <c r="E15" s="30" t="str">
        <f>IF(COUNTIF(①総括表!$C:$C,$C$4)&gt;=ROW(F9),INDEX(①総括表!E:E,LARGE(INDEX((①総括表!$C$15:$C$528=$C$4)*ROW(①総括表!$C$15:$C$528),),COUNTIF(①総括表!$C:$C,$C$4)-ROW(F9)+1)),"")</f>
        <v/>
      </c>
      <c r="F15" s="30" t="str">
        <f>IF(COUNTIF(①総括表!$C:$C,$C$4)&gt;=ROW(G9),INDEX(①総括表!F:F,LARGE(INDEX((①総括表!$C$15:$C$528=$C$4)*ROW(①総括表!$C$15:$C$528),),COUNTIF(①総括表!$C:$C,$C$4)-ROW(G9)+1)),"")</f>
        <v/>
      </c>
      <c r="G15" s="31" t="str">
        <f>IF(COUNTIF(①総括表!$C:$C,$C$4)&gt;=ROW(H9),INDEX(①総括表!G:G,LARGE(INDEX((①総括表!$C$15:$C$528=$C$4)*ROW(①総括表!$C$15:$C$528),),COUNTIF(①総括表!$C:$C,$C$4)-ROW(H9)+1)),"")</f>
        <v/>
      </c>
      <c r="H15" s="31" t="str">
        <f>IF(COUNTIF(①総括表!$C:$C,$C$4)&gt;=ROW(I9),INDEX(①総括表!H:H,LARGE(INDEX((①総括表!$C$15:$C$528=$C$4)*ROW(①総括表!$C$15:$C$528),),COUNTIF(①総括表!$C:$C,$C$4)-ROW(I9)+1)),"")</f>
        <v/>
      </c>
      <c r="I15" s="31" t="str">
        <f>IF(COUNTIF(①総括表!$C:$C,$C$4)&gt;=ROW(J9),INDEX(①総括表!I:I,LARGE(INDEX((①総括表!$C$15:$C$528=$C$4)*ROW(①総括表!$C$15:$C$528),),COUNTIF(①総括表!$C:$C,$C$4)-ROW(J9)+1)),"")</f>
        <v/>
      </c>
      <c r="J15" s="22" t="str">
        <f>IF(COUNTIF(①総括表!$C:$C,$C$1)&gt;=ROW(K9),INDEX(①総括表!#REF!,LARGE(INDEX((①総括表!$C$15:$C$528=$C$1)*ROW(①総括表!$C$15:$C$528),),COUNTIF(①総括表!$C:$C,$C$1)-ROW(K9)+1)),"")</f>
        <v/>
      </c>
      <c r="K15" s="22" t="str">
        <f>IF(COUNTIF(①総括表!$C:$C,$C$1)&gt;=ROW(L9),INDEX(①総括表!#REF!,LARGE(INDEX((①総括表!$C$15:$C$528=$C$1)*ROW(①総括表!$C$15:$C$528),),COUNTIF(①総括表!$C:$C,$C$1)-ROW(L9)+1)),"")</f>
        <v/>
      </c>
      <c r="L15" s="24"/>
    </row>
    <row r="16" spans="1:13" ht="18" customHeight="1" x14ac:dyDescent="0.15">
      <c r="A16" s="221"/>
      <c r="B16" s="19"/>
      <c r="C16" s="30"/>
      <c r="D16" s="195" t="str">
        <f>IF(COUNTIF(①総括表!$C:$C,$C$4)&gt;=ROW(E10),INDEX(①総括表!D:D,LARGE(INDEX((①総括表!$C$15:$C$528=$C$4)*ROW(①総括表!$C$15:$C$528),),COUNTIF(①総括表!$C:$C,$C$4)-ROW(E10)+1)),"")</f>
        <v/>
      </c>
      <c r="E16" s="30" t="str">
        <f>IF(COUNTIF(①総括表!$C:$C,$C$4)&gt;=ROW(F10),INDEX(①総括表!E:E,LARGE(INDEX((①総括表!$C$15:$C$528=$C$4)*ROW(①総括表!$C$15:$C$528),),COUNTIF(①総括表!$C:$C,$C$4)-ROW(F10)+1)),"")</f>
        <v/>
      </c>
      <c r="F16" s="30" t="str">
        <f>IF(COUNTIF(①総括表!$C:$C,$C$4)&gt;=ROW(G10),INDEX(①総括表!F:F,LARGE(INDEX((①総括表!$C$15:$C$528=$C$4)*ROW(①総括表!$C$15:$C$528),),COUNTIF(①総括表!$C:$C,$C$4)-ROW(G10)+1)),"")</f>
        <v/>
      </c>
      <c r="G16" s="31" t="str">
        <f>IF(COUNTIF(①総括表!$C:$C,$C$4)&gt;=ROW(H10),INDEX(①総括表!G:G,LARGE(INDEX((①総括表!$C$15:$C$528=$C$4)*ROW(①総括表!$C$15:$C$528),),COUNTIF(①総括表!$C:$C,$C$4)-ROW(H10)+1)),"")</f>
        <v/>
      </c>
      <c r="H16" s="31" t="str">
        <f>IF(COUNTIF(①総括表!$C:$C,$C$4)&gt;=ROW(I10),INDEX(①総括表!H:H,LARGE(INDEX((①総括表!$C$15:$C$528=$C$4)*ROW(①総括表!$C$15:$C$528),),COUNTIF(①総括表!$C:$C,$C$4)-ROW(I10)+1)),"")</f>
        <v/>
      </c>
      <c r="I16" s="31" t="str">
        <f>IF(COUNTIF(①総括表!$C:$C,$C$4)&gt;=ROW(J10),INDEX(①総括表!I:I,LARGE(INDEX((①総括表!$C$15:$C$528=$C$4)*ROW(①総括表!$C$15:$C$528),),COUNTIF(①総括表!$C:$C,$C$4)-ROW(J10)+1)),"")</f>
        <v/>
      </c>
      <c r="J16" s="22" t="str">
        <f>IF(COUNTIF(①総括表!$C:$C,$C$1)&gt;=ROW(K10),INDEX(①総括表!#REF!,LARGE(INDEX((①総括表!$C$15:$C$528=$C$1)*ROW(①総括表!$C$15:$C$528),),COUNTIF(①総括表!$C:$C,$C$1)-ROW(K10)+1)),"")</f>
        <v/>
      </c>
      <c r="K16" s="22" t="str">
        <f>IF(COUNTIF(①総括表!$C:$C,$C$1)&gt;=ROW(L10),INDEX(①総括表!#REF!,LARGE(INDEX((①総括表!$C$15:$C$528=$C$1)*ROW(①総括表!$C$15:$C$528),),COUNTIF(①総括表!$C:$C,$C$1)-ROW(L10)+1)),"")</f>
        <v/>
      </c>
      <c r="L16" s="24"/>
    </row>
    <row r="17" spans="1:12" ht="18" customHeight="1" x14ac:dyDescent="0.15">
      <c r="A17" s="221"/>
      <c r="B17" s="19"/>
      <c r="C17" s="30"/>
      <c r="D17" s="195" t="str">
        <f>IF(COUNTIF(①総括表!$C:$C,$C$4)&gt;=ROW(E11),INDEX(①総括表!D:D,LARGE(INDEX((①総括表!$C$15:$C$528=$C$4)*ROW(①総括表!$C$15:$C$528),),COUNTIF(①総括表!$C:$C,$C$4)-ROW(E11)+1)),"")</f>
        <v/>
      </c>
      <c r="E17" s="30" t="str">
        <f>IF(COUNTIF(①総括表!$C:$C,$C$4)&gt;=ROW(F11),INDEX(①総括表!E:E,LARGE(INDEX((①総括表!$C$15:$C$528=$C$4)*ROW(①総括表!$C$15:$C$528),),COUNTIF(①総括表!$C:$C,$C$4)-ROW(F11)+1)),"")</f>
        <v/>
      </c>
      <c r="F17" s="30" t="str">
        <f>IF(COUNTIF(①総括表!$C:$C,$C$4)&gt;=ROW(G11),INDEX(①総括表!F:F,LARGE(INDEX((①総括表!$C$15:$C$528=$C$4)*ROW(①総括表!$C$15:$C$528),),COUNTIF(①総括表!$C:$C,$C$4)-ROW(G11)+1)),"")</f>
        <v/>
      </c>
      <c r="G17" s="31" t="str">
        <f>IF(COUNTIF(①総括表!$C:$C,$C$4)&gt;=ROW(H11),INDEX(①総括表!G:G,LARGE(INDEX((①総括表!$C$15:$C$528=$C$4)*ROW(①総括表!$C$15:$C$528),),COUNTIF(①総括表!$C:$C,$C$4)-ROW(H11)+1)),"")</f>
        <v/>
      </c>
      <c r="H17" s="31" t="str">
        <f>IF(COUNTIF(①総括表!$C:$C,$C$4)&gt;=ROW(I11),INDEX(①総括表!H:H,LARGE(INDEX((①総括表!$C$15:$C$528=$C$4)*ROW(①総括表!$C$15:$C$528),),COUNTIF(①総括表!$C:$C,$C$4)-ROW(I11)+1)),"")</f>
        <v/>
      </c>
      <c r="I17" s="31" t="str">
        <f>IF(COUNTIF(①総括表!$C:$C,$C$4)&gt;=ROW(J11),INDEX(①総括表!I:I,LARGE(INDEX((①総括表!$C$15:$C$528=$C$4)*ROW(①総括表!$C$15:$C$528),),COUNTIF(①総括表!$C:$C,$C$4)-ROW(J11)+1)),"")</f>
        <v/>
      </c>
      <c r="J17" s="22" t="str">
        <f>IF(COUNTIF(①総括表!$C:$C,$C$1)&gt;=ROW(K11),INDEX(①総括表!#REF!,LARGE(INDEX((①総括表!$C$15:$C$528=$C$1)*ROW(①総括表!$C$15:$C$528),),COUNTIF(①総括表!$C:$C,$C$1)-ROW(K11)+1)),"")</f>
        <v/>
      </c>
      <c r="K17" s="22" t="str">
        <f>IF(COUNTIF(①総括表!$C:$C,$C$1)&gt;=ROW(L11),INDEX(①総括表!#REF!,LARGE(INDEX((①総括表!$C$15:$C$528=$C$1)*ROW(①総括表!$C$15:$C$528),),COUNTIF(①総括表!$C:$C,$C$1)-ROW(L11)+1)),"")</f>
        <v/>
      </c>
      <c r="L17" s="24"/>
    </row>
    <row r="18" spans="1:12" ht="18" customHeight="1" x14ac:dyDescent="0.15">
      <c r="A18" s="221"/>
      <c r="B18" s="19"/>
      <c r="C18" s="30"/>
      <c r="D18" s="195" t="str">
        <f>IF(COUNTIF(①総括表!$C:$C,$C$4)&gt;=ROW(E12),INDEX(①総括表!D:D,LARGE(INDEX((①総括表!$C$15:$C$528=$C$4)*ROW(①総括表!$C$15:$C$528),),COUNTIF(①総括表!$C:$C,$C$4)-ROW(E12)+1)),"")</f>
        <v/>
      </c>
      <c r="E18" s="30" t="str">
        <f>IF(COUNTIF(①総括表!$C:$C,$C$4)&gt;=ROW(F12),INDEX(①総括表!E:E,LARGE(INDEX((①総括表!$C$15:$C$528=$C$4)*ROW(①総括表!$C$15:$C$528),),COUNTIF(①総括表!$C:$C,$C$4)-ROW(F12)+1)),"")</f>
        <v/>
      </c>
      <c r="F18" s="30" t="str">
        <f>IF(COUNTIF(①総括表!$C:$C,$C$4)&gt;=ROW(G12),INDEX(①総括表!F:F,LARGE(INDEX((①総括表!$C$15:$C$528=$C$4)*ROW(①総括表!$C$15:$C$528),),COUNTIF(①総括表!$C:$C,$C$4)-ROW(G12)+1)),"")</f>
        <v/>
      </c>
      <c r="G18" s="31" t="str">
        <f>IF(COUNTIF(①総括表!$C:$C,$C$4)&gt;=ROW(H12),INDEX(①総括表!G:G,LARGE(INDEX((①総括表!$C$15:$C$528=$C$4)*ROW(①総括表!$C$15:$C$528),),COUNTIF(①総括表!$C:$C,$C$4)-ROW(H12)+1)),"")</f>
        <v/>
      </c>
      <c r="H18" s="31" t="str">
        <f>IF(COUNTIF(①総括表!$C:$C,$C$4)&gt;=ROW(I12),INDEX(①総括表!H:H,LARGE(INDEX((①総括表!$C$15:$C$528=$C$4)*ROW(①総括表!$C$15:$C$528),),COUNTIF(①総括表!$C:$C,$C$4)-ROW(I12)+1)),"")</f>
        <v/>
      </c>
      <c r="I18" s="31" t="str">
        <f>IF(COUNTIF(①総括表!$C:$C,$C$4)&gt;=ROW(J12),INDEX(①総括表!I:I,LARGE(INDEX((①総括表!$C$15:$C$528=$C$4)*ROW(①総括表!$C$15:$C$528),),COUNTIF(①総括表!$C:$C,$C$4)-ROW(J12)+1)),"")</f>
        <v/>
      </c>
      <c r="J18" s="22" t="str">
        <f>IF(COUNTIF(①総括表!$C:$C,$C$1)&gt;=ROW(K12),INDEX(①総括表!#REF!,LARGE(INDEX((①総括表!$C$15:$C$528=$C$1)*ROW(①総括表!$C$15:$C$528),),COUNTIF(①総括表!$C:$C,$C$1)-ROW(K12)+1)),"")</f>
        <v/>
      </c>
      <c r="K18" s="22" t="str">
        <f>IF(COUNTIF(①総括表!$C:$C,$C$1)&gt;=ROW(L12),INDEX(①総括表!#REF!,LARGE(INDEX((①総括表!$C$15:$C$528=$C$1)*ROW(①総括表!$C$15:$C$528),),COUNTIF(①総括表!$C:$C,$C$1)-ROW(L12)+1)),"")</f>
        <v/>
      </c>
      <c r="L18" s="24"/>
    </row>
    <row r="19" spans="1:12" ht="18" customHeight="1" x14ac:dyDescent="0.15">
      <c r="A19" s="221"/>
      <c r="B19" s="19"/>
      <c r="C19" s="30"/>
      <c r="D19" s="195" t="str">
        <f>IF(COUNTIF(①総括表!$C:$C,$C$4)&gt;=ROW(E13),INDEX(①総括表!D:D,LARGE(INDEX((①総括表!$C$15:$C$528=$C$4)*ROW(①総括表!$C$15:$C$528),),COUNTIF(①総括表!$C:$C,$C$4)-ROW(E13)+1)),"")</f>
        <v/>
      </c>
      <c r="E19" s="30" t="str">
        <f>IF(COUNTIF(①総括表!$C:$C,$C$4)&gt;=ROW(F13),INDEX(①総括表!E:E,LARGE(INDEX((①総括表!$C$15:$C$528=$C$4)*ROW(①総括表!$C$15:$C$528),),COUNTIF(①総括表!$C:$C,$C$4)-ROW(F13)+1)),"")</f>
        <v/>
      </c>
      <c r="F19" s="30" t="str">
        <f>IF(COUNTIF(①総括表!$C:$C,$C$4)&gt;=ROW(G13),INDEX(①総括表!F:F,LARGE(INDEX((①総括表!$C$15:$C$528=$C$4)*ROW(①総括表!$C$15:$C$528),),COUNTIF(①総括表!$C:$C,$C$4)-ROW(G13)+1)),"")</f>
        <v/>
      </c>
      <c r="G19" s="31" t="str">
        <f>IF(COUNTIF(①総括表!$C:$C,$C$4)&gt;=ROW(H13),INDEX(①総括表!G:G,LARGE(INDEX((①総括表!$C$15:$C$528=$C$4)*ROW(①総括表!$C$15:$C$528),),COUNTIF(①総括表!$C:$C,$C$4)-ROW(H13)+1)),"")</f>
        <v/>
      </c>
      <c r="H19" s="31" t="str">
        <f>IF(COUNTIF(①総括表!$C:$C,$C$4)&gt;=ROW(I13),INDEX(①総括表!H:H,LARGE(INDEX((①総括表!$C$15:$C$528=$C$4)*ROW(①総括表!$C$15:$C$528),),COUNTIF(①総括表!$C:$C,$C$4)-ROW(I13)+1)),"")</f>
        <v/>
      </c>
      <c r="I19" s="31" t="str">
        <f>IF(COUNTIF(①総括表!$C:$C,$C$4)&gt;=ROW(J13),INDEX(①総括表!I:I,LARGE(INDEX((①総括表!$C$15:$C$528=$C$4)*ROW(①総括表!$C$15:$C$528),),COUNTIF(①総括表!$C:$C,$C$4)-ROW(J13)+1)),"")</f>
        <v/>
      </c>
      <c r="J19" s="22" t="str">
        <f>IF(COUNTIF(①総括表!$C:$C,$C$1)&gt;=ROW(K13),INDEX(①総括表!#REF!,LARGE(INDEX((①総括表!$C$15:$C$528=$C$1)*ROW(①総括表!$C$15:$C$528),),COUNTIF(①総括表!$C:$C,$C$1)-ROW(K13)+1)),"")</f>
        <v/>
      </c>
      <c r="K19" s="22" t="str">
        <f>IF(COUNTIF(①総括表!$C:$C,$C$1)&gt;=ROW(L13),INDEX(①総括表!#REF!,LARGE(INDEX((①総括表!$C$15:$C$528=$C$1)*ROW(①総括表!$C$15:$C$528),),COUNTIF(①総括表!$C:$C,$C$1)-ROW(L13)+1)),"")</f>
        <v/>
      </c>
      <c r="L19" s="24"/>
    </row>
    <row r="20" spans="1:12" ht="18" customHeight="1" x14ac:dyDescent="0.15">
      <c r="A20" s="221"/>
      <c r="B20" s="19"/>
      <c r="C20" s="30"/>
      <c r="D20" s="195" t="str">
        <f>IF(COUNTIF(①総括表!$C:$C,$C$4)&gt;=ROW(E14),INDEX(①総括表!D:D,LARGE(INDEX((①総括表!$C$15:$C$528=$C$4)*ROW(①総括表!$C$15:$C$528),),COUNTIF(①総括表!$C:$C,$C$4)-ROW(E14)+1)),"")</f>
        <v/>
      </c>
      <c r="E20" s="30" t="str">
        <f>IF(COUNTIF(①総括表!$C:$C,$C$4)&gt;=ROW(F14),INDEX(①総括表!E:E,LARGE(INDEX((①総括表!$C$15:$C$528=$C$4)*ROW(①総括表!$C$15:$C$528),),COUNTIF(①総括表!$C:$C,$C$4)-ROW(F14)+1)),"")</f>
        <v/>
      </c>
      <c r="F20" s="30" t="str">
        <f>IF(COUNTIF(①総括表!$C:$C,$C$4)&gt;=ROW(G14),INDEX(①総括表!F:F,LARGE(INDEX((①総括表!$C$15:$C$528=$C$4)*ROW(①総括表!$C$15:$C$528),),COUNTIF(①総括表!$C:$C,$C$4)-ROW(G14)+1)),"")</f>
        <v/>
      </c>
      <c r="G20" s="31" t="str">
        <f>IF(COUNTIF(①総括表!$C:$C,$C$4)&gt;=ROW(H14),INDEX(①総括表!G:G,LARGE(INDEX((①総括表!$C$15:$C$528=$C$4)*ROW(①総括表!$C$15:$C$528),),COUNTIF(①総括表!$C:$C,$C$4)-ROW(H14)+1)),"")</f>
        <v/>
      </c>
      <c r="H20" s="31" t="str">
        <f>IF(COUNTIF(①総括表!$C:$C,$C$4)&gt;=ROW(I14),INDEX(①総括表!H:H,LARGE(INDEX((①総括表!$C$15:$C$528=$C$4)*ROW(①総括表!$C$15:$C$528),),COUNTIF(①総括表!$C:$C,$C$4)-ROW(I14)+1)),"")</f>
        <v/>
      </c>
      <c r="I20" s="31" t="str">
        <f>IF(COUNTIF(①総括表!$C:$C,$C$4)&gt;=ROW(J14),INDEX(①総括表!I:I,LARGE(INDEX((①総括表!$C$15:$C$528=$C$4)*ROW(①総括表!$C$15:$C$528),),COUNTIF(①総括表!$C:$C,$C$4)-ROW(J14)+1)),"")</f>
        <v/>
      </c>
      <c r="J20" s="22" t="str">
        <f>IF(COUNTIF(①総括表!$C:$C,$C$1)&gt;=ROW(K14),INDEX(①総括表!#REF!,LARGE(INDEX((①総括表!$C$15:$C$528=$C$1)*ROW(①総括表!$C$15:$C$528),),COUNTIF(①総括表!$C:$C,$C$1)-ROW(K14)+1)),"")</f>
        <v/>
      </c>
      <c r="K20" s="22" t="str">
        <f>IF(COUNTIF(①総括表!$C:$C,$C$1)&gt;=ROW(L14),INDEX(①総括表!#REF!,LARGE(INDEX((①総括表!$C$15:$C$528=$C$1)*ROW(①総括表!$C$15:$C$528),),COUNTIF(①総括表!$C:$C,$C$1)-ROW(L14)+1)),"")</f>
        <v/>
      </c>
      <c r="L20" s="24"/>
    </row>
    <row r="21" spans="1:12" ht="18" customHeight="1" x14ac:dyDescent="0.15">
      <c r="A21" s="221"/>
      <c r="B21" s="19"/>
      <c r="C21" s="30"/>
      <c r="D21" s="195" t="str">
        <f>IF(COUNTIF(①総括表!$C:$C,$C$4)&gt;=ROW(E15),INDEX(①総括表!D:D,LARGE(INDEX((①総括表!$C$15:$C$528=$C$4)*ROW(①総括表!$C$15:$C$528),),COUNTIF(①総括表!$C:$C,$C$4)-ROW(E15)+1)),"")</f>
        <v/>
      </c>
      <c r="E21" s="30" t="str">
        <f>IF(COUNTIF(①総括表!$C:$C,$C$4)&gt;=ROW(F15),INDEX(①総括表!E:E,LARGE(INDEX((①総括表!$C$15:$C$528=$C$4)*ROW(①総括表!$C$15:$C$528),),COUNTIF(①総括表!$C:$C,$C$4)-ROW(F15)+1)),"")</f>
        <v/>
      </c>
      <c r="F21" s="30" t="str">
        <f>IF(COUNTIF(①総括表!$C:$C,$C$4)&gt;=ROW(G15),INDEX(①総括表!F:F,LARGE(INDEX((①総括表!$C$15:$C$528=$C$4)*ROW(①総括表!$C$15:$C$528),),COUNTIF(①総括表!$C:$C,$C$4)-ROW(G15)+1)),"")</f>
        <v/>
      </c>
      <c r="G21" s="31" t="str">
        <f>IF(COUNTIF(①総括表!$C:$C,$C$4)&gt;=ROW(H15),INDEX(①総括表!G:G,LARGE(INDEX((①総括表!$C$15:$C$528=$C$4)*ROW(①総括表!$C$15:$C$528),),COUNTIF(①総括表!$C:$C,$C$4)-ROW(H15)+1)),"")</f>
        <v/>
      </c>
      <c r="H21" s="31" t="str">
        <f>IF(COUNTIF(①総括表!$C:$C,$C$4)&gt;=ROW(I15),INDEX(①総括表!H:H,LARGE(INDEX((①総括表!$C$15:$C$528=$C$4)*ROW(①総括表!$C$15:$C$528),),COUNTIF(①総括表!$C:$C,$C$4)-ROW(I15)+1)),"")</f>
        <v/>
      </c>
      <c r="I21" s="31" t="str">
        <f>IF(COUNTIF(①総括表!$C:$C,$C$4)&gt;=ROW(J15),INDEX(①総括表!I:I,LARGE(INDEX((①総括表!$C$15:$C$528=$C$4)*ROW(①総括表!$C$15:$C$528),),COUNTIF(①総括表!$C:$C,$C$4)-ROW(J15)+1)),"")</f>
        <v/>
      </c>
      <c r="J21" s="22" t="str">
        <f>IF(COUNTIF(①総括表!$C:$C,$C$1)&gt;=ROW(K15),INDEX(①総括表!#REF!,LARGE(INDEX((①総括表!$C$15:$C$528=$C$1)*ROW(①総括表!$C$15:$C$528),),COUNTIF(①総括表!$C:$C,$C$1)-ROW(K15)+1)),"")</f>
        <v/>
      </c>
      <c r="K21" s="22" t="str">
        <f>IF(COUNTIF(①総括表!$C:$C,$C$1)&gt;=ROW(L15),INDEX(①総括表!#REF!,LARGE(INDEX((①総括表!$C$15:$C$528=$C$1)*ROW(①総括表!$C$15:$C$528),),COUNTIF(①総括表!$C:$C,$C$1)-ROW(L15)+1)),"")</f>
        <v/>
      </c>
      <c r="L21" s="24"/>
    </row>
    <row r="22" spans="1:12" ht="18" customHeight="1" x14ac:dyDescent="0.15">
      <c r="A22" s="221"/>
      <c r="B22" s="19"/>
      <c r="C22" s="30"/>
      <c r="D22" s="195" t="str">
        <f>IF(COUNTIF(①総括表!$C:$C,$C$4)&gt;=ROW(E16),INDEX(①総括表!D:D,LARGE(INDEX((①総括表!$C$15:$C$528=$C$4)*ROW(①総括表!$C$15:$C$528),),COUNTIF(①総括表!$C:$C,$C$4)-ROW(E16)+1)),"")</f>
        <v/>
      </c>
      <c r="E22" s="30" t="str">
        <f>IF(COUNTIF(①総括表!$C:$C,$C$4)&gt;=ROW(F16),INDEX(①総括表!E:E,LARGE(INDEX((①総括表!$C$15:$C$528=$C$4)*ROW(①総括表!$C$15:$C$528),),COUNTIF(①総括表!$C:$C,$C$4)-ROW(F16)+1)),"")</f>
        <v/>
      </c>
      <c r="F22" s="30" t="str">
        <f>IF(COUNTIF(①総括表!$C:$C,$C$4)&gt;=ROW(G16),INDEX(①総括表!F:F,LARGE(INDEX((①総括表!$C$15:$C$528=$C$4)*ROW(①総括表!$C$15:$C$528),),COUNTIF(①総括表!$C:$C,$C$4)-ROW(G16)+1)),"")</f>
        <v/>
      </c>
      <c r="G22" s="31" t="str">
        <f>IF(COUNTIF(①総括表!$C:$C,$C$4)&gt;=ROW(H16),INDEX(①総括表!G:G,LARGE(INDEX((①総括表!$C$15:$C$528=$C$4)*ROW(①総括表!$C$15:$C$528),),COUNTIF(①総括表!$C:$C,$C$4)-ROW(H16)+1)),"")</f>
        <v/>
      </c>
      <c r="H22" s="31" t="str">
        <f>IF(COUNTIF(①総括表!$C:$C,$C$4)&gt;=ROW(I16),INDEX(①総括表!H:H,LARGE(INDEX((①総括表!$C$15:$C$528=$C$4)*ROW(①総括表!$C$15:$C$528),),COUNTIF(①総括表!$C:$C,$C$4)-ROW(I16)+1)),"")</f>
        <v/>
      </c>
      <c r="I22" s="31" t="str">
        <f>IF(COUNTIF(①総括表!$C:$C,$C$4)&gt;=ROW(J16),INDEX(①総括表!I:I,LARGE(INDEX((①総括表!$C$15:$C$528=$C$4)*ROW(①総括表!$C$15:$C$528),),COUNTIF(①総括表!$C:$C,$C$4)-ROW(J16)+1)),"")</f>
        <v/>
      </c>
      <c r="J22" s="22" t="str">
        <f>IF(COUNTIF(①総括表!$C:$C,$C$1)&gt;=ROW(K16),INDEX(①総括表!#REF!,LARGE(INDEX((①総括表!$C$15:$C$528=$C$1)*ROW(①総括表!$C$15:$C$528),),COUNTIF(①総括表!$C:$C,$C$1)-ROW(K16)+1)),"")</f>
        <v/>
      </c>
      <c r="K22" s="22" t="str">
        <f>IF(COUNTIF(①総括表!$C:$C,$C$1)&gt;=ROW(L16),INDEX(①総括表!#REF!,LARGE(INDEX((①総括表!$C$15:$C$528=$C$1)*ROW(①総括表!$C$15:$C$528),),COUNTIF(①総括表!$C:$C,$C$1)-ROW(L16)+1)),"")</f>
        <v/>
      </c>
      <c r="L22" s="24"/>
    </row>
    <row r="23" spans="1:12" ht="18" customHeight="1" x14ac:dyDescent="0.15">
      <c r="A23" s="221"/>
      <c r="B23" s="19"/>
      <c r="C23" s="30"/>
      <c r="D23" s="195" t="str">
        <f>IF(COUNTIF(①総括表!$C:$C,$C$4)&gt;=ROW(E17),INDEX(①総括表!D:D,LARGE(INDEX((①総括表!$C$15:$C$528=$C$4)*ROW(①総括表!$C$15:$C$528),),COUNTIF(①総括表!$C:$C,$C$4)-ROW(E17)+1)),"")</f>
        <v/>
      </c>
      <c r="E23" s="30" t="str">
        <f>IF(COUNTIF(①総括表!$C:$C,$C$4)&gt;=ROW(F17),INDEX(①総括表!E:E,LARGE(INDEX((①総括表!$C$15:$C$528=$C$4)*ROW(①総括表!$C$15:$C$528),),COUNTIF(①総括表!$C:$C,$C$4)-ROW(F17)+1)),"")</f>
        <v/>
      </c>
      <c r="F23" s="30" t="str">
        <f>IF(COUNTIF(①総括表!$C:$C,$C$4)&gt;=ROW(G17),INDEX(①総括表!F:F,LARGE(INDEX((①総括表!$C$15:$C$528=$C$4)*ROW(①総括表!$C$15:$C$528),),COUNTIF(①総括表!$C:$C,$C$4)-ROW(G17)+1)),"")</f>
        <v/>
      </c>
      <c r="G23" s="31" t="str">
        <f>IF(COUNTIF(①総括表!$C:$C,$C$4)&gt;=ROW(H17),INDEX(①総括表!G:G,LARGE(INDEX((①総括表!$C$15:$C$528=$C$4)*ROW(①総括表!$C$15:$C$528),),COUNTIF(①総括表!$C:$C,$C$4)-ROW(H17)+1)),"")</f>
        <v/>
      </c>
      <c r="H23" s="31" t="str">
        <f>IF(COUNTIF(①総括表!$C:$C,$C$4)&gt;=ROW(I17),INDEX(①総括表!H:H,LARGE(INDEX((①総括表!$C$15:$C$528=$C$4)*ROW(①総括表!$C$15:$C$528),),COUNTIF(①総括表!$C:$C,$C$4)-ROW(I17)+1)),"")</f>
        <v/>
      </c>
      <c r="I23" s="31" t="str">
        <f>IF(COUNTIF(①総括表!$C:$C,$C$4)&gt;=ROW(J17),INDEX(①総括表!I:I,LARGE(INDEX((①総括表!$C$15:$C$528=$C$4)*ROW(①総括表!$C$15:$C$528),),COUNTIF(①総括表!$C:$C,$C$4)-ROW(J17)+1)),"")</f>
        <v/>
      </c>
      <c r="J23" s="22" t="str">
        <f>IF(COUNTIF(①総括表!$C:$C,$C$1)&gt;=ROW(K17),INDEX(①総括表!#REF!,LARGE(INDEX((①総括表!$C$15:$C$528=$C$1)*ROW(①総括表!$C$15:$C$528),),COUNTIF(①総括表!$C:$C,$C$1)-ROW(K17)+1)),"")</f>
        <v/>
      </c>
      <c r="K23" s="22" t="str">
        <f>IF(COUNTIF(①総括表!$C:$C,$C$1)&gt;=ROW(L17),INDEX(①総括表!#REF!,LARGE(INDEX((①総括表!$C$15:$C$528=$C$1)*ROW(①総括表!$C$15:$C$528),),COUNTIF(①総括表!$C:$C,$C$1)-ROW(L17)+1)),"")</f>
        <v/>
      </c>
      <c r="L23" s="24"/>
    </row>
    <row r="24" spans="1:12" ht="18" customHeight="1" x14ac:dyDescent="0.15">
      <c r="A24" s="221"/>
      <c r="B24" s="19"/>
      <c r="C24" s="30"/>
      <c r="D24" s="195" t="str">
        <f>IF(COUNTIF(①総括表!$C:$C,$C$4)&gt;=ROW(E18),INDEX(①総括表!D:D,LARGE(INDEX((①総括表!$C$15:$C$528=$C$4)*ROW(①総括表!$C$15:$C$528),),COUNTIF(①総括表!$C:$C,$C$4)-ROW(E18)+1)),"")</f>
        <v/>
      </c>
      <c r="E24" s="30" t="str">
        <f>IF(COUNTIF(①総括表!$C:$C,$C$4)&gt;=ROW(F18),INDEX(①総括表!E:E,LARGE(INDEX((①総括表!$C$15:$C$528=$C$4)*ROW(①総括表!$C$15:$C$528),),COUNTIF(①総括表!$C:$C,$C$4)-ROW(F18)+1)),"")</f>
        <v/>
      </c>
      <c r="F24" s="30" t="str">
        <f>IF(COUNTIF(①総括表!$C:$C,$C$4)&gt;=ROW(G18),INDEX(①総括表!F:F,LARGE(INDEX((①総括表!$C$15:$C$528=$C$4)*ROW(①総括表!$C$15:$C$528),),COUNTIF(①総括表!$C:$C,$C$4)-ROW(G18)+1)),"")</f>
        <v/>
      </c>
      <c r="G24" s="31" t="str">
        <f>IF(COUNTIF(①総括表!$C:$C,$C$4)&gt;=ROW(H18),INDEX(①総括表!G:G,LARGE(INDEX((①総括表!$C$15:$C$528=$C$4)*ROW(①総括表!$C$15:$C$528),),COUNTIF(①総括表!$C:$C,$C$4)-ROW(H18)+1)),"")</f>
        <v/>
      </c>
      <c r="H24" s="31" t="str">
        <f>IF(COUNTIF(①総括表!$C:$C,$C$4)&gt;=ROW(I18),INDEX(①総括表!H:H,LARGE(INDEX((①総括表!$C$15:$C$528=$C$4)*ROW(①総括表!$C$15:$C$528),),COUNTIF(①総括表!$C:$C,$C$4)-ROW(I18)+1)),"")</f>
        <v/>
      </c>
      <c r="I24" s="31" t="str">
        <f>IF(COUNTIF(①総括表!$C:$C,$C$4)&gt;=ROW(J18),INDEX(①総括表!I:I,LARGE(INDEX((①総括表!$C$15:$C$528=$C$4)*ROW(①総括表!$C$15:$C$528),),COUNTIF(①総括表!$C:$C,$C$4)-ROW(J18)+1)),"")</f>
        <v/>
      </c>
      <c r="J24" s="22" t="str">
        <f>IF(COUNTIF(①総括表!$C:$C,$C$1)&gt;=ROW(K18),INDEX(①総括表!#REF!,LARGE(INDEX((①総括表!$C$15:$C$528=$C$1)*ROW(①総括表!$C$15:$C$528),),COUNTIF(①総括表!$C:$C,$C$1)-ROW(K18)+1)),"")</f>
        <v/>
      </c>
      <c r="K24" s="22" t="str">
        <f>IF(COUNTIF(①総括表!$C:$C,$C$1)&gt;=ROW(L18),INDEX(①総括表!#REF!,LARGE(INDEX((①総括表!$C$15:$C$528=$C$1)*ROW(①総括表!$C$15:$C$528),),COUNTIF(①総括表!$C:$C,$C$1)-ROW(L18)+1)),"")</f>
        <v/>
      </c>
      <c r="L24" s="24"/>
    </row>
    <row r="25" spans="1:12" ht="18" customHeight="1" x14ac:dyDescent="0.15">
      <c r="A25" s="221"/>
      <c r="B25" s="19"/>
      <c r="C25" s="30"/>
      <c r="D25" s="195" t="str">
        <f>IF(COUNTIF(①総括表!$C:$C,$C$4)&gt;=ROW(E19),INDEX(①総括表!D:D,LARGE(INDEX((①総括表!$C$15:$C$528=$C$4)*ROW(①総括表!$C$15:$C$528),),COUNTIF(①総括表!$C:$C,$C$4)-ROW(E19)+1)),"")</f>
        <v/>
      </c>
      <c r="E25" s="30" t="str">
        <f>IF(COUNTIF(①総括表!$C:$C,$C$4)&gt;=ROW(F19),INDEX(①総括表!E:E,LARGE(INDEX((①総括表!$C$15:$C$528=$C$4)*ROW(①総括表!$C$15:$C$528),),COUNTIF(①総括表!$C:$C,$C$4)-ROW(F19)+1)),"")</f>
        <v/>
      </c>
      <c r="F25" s="30" t="str">
        <f>IF(COUNTIF(①総括表!$C:$C,$C$4)&gt;=ROW(G19),INDEX(①総括表!F:F,LARGE(INDEX((①総括表!$C$15:$C$528=$C$4)*ROW(①総括表!$C$15:$C$528),),COUNTIF(①総括表!$C:$C,$C$4)-ROW(G19)+1)),"")</f>
        <v/>
      </c>
      <c r="G25" s="31" t="str">
        <f>IF(COUNTIF(①総括表!$C:$C,$C$4)&gt;=ROW(H19),INDEX(①総括表!G:G,LARGE(INDEX((①総括表!$C$15:$C$528=$C$4)*ROW(①総括表!$C$15:$C$528),),COUNTIF(①総括表!$C:$C,$C$4)-ROW(H19)+1)),"")</f>
        <v/>
      </c>
      <c r="H25" s="31" t="str">
        <f>IF(COUNTIF(①総括表!$C:$C,$C$4)&gt;=ROW(I19),INDEX(①総括表!H:H,LARGE(INDEX((①総括表!$C$15:$C$528=$C$4)*ROW(①総括表!$C$15:$C$528),),COUNTIF(①総括表!$C:$C,$C$4)-ROW(I19)+1)),"")</f>
        <v/>
      </c>
      <c r="I25" s="31" t="str">
        <f>IF(COUNTIF(①総括表!$C:$C,$C$4)&gt;=ROW(J19),INDEX(①総括表!I:I,LARGE(INDEX((①総括表!$C$15:$C$528=$C$4)*ROW(①総括表!$C$15:$C$528),),COUNTIF(①総括表!$C:$C,$C$4)-ROW(J19)+1)),"")</f>
        <v/>
      </c>
      <c r="J25" s="22" t="str">
        <f>IF(COUNTIF(①総括表!$C:$C,$C$1)&gt;=ROW(K19),INDEX(①総括表!#REF!,LARGE(INDEX((①総括表!$C$15:$C$528=$C$1)*ROW(①総括表!$C$15:$C$528),),COUNTIF(①総括表!$C:$C,$C$1)-ROW(K19)+1)),"")</f>
        <v/>
      </c>
      <c r="K25" s="22" t="str">
        <f>IF(COUNTIF(①総括表!$C:$C,$C$1)&gt;=ROW(L19),INDEX(①総括表!#REF!,LARGE(INDEX((①総括表!$C$15:$C$528=$C$1)*ROW(①総括表!$C$15:$C$528),),COUNTIF(①総括表!$C:$C,$C$1)-ROW(L19)+1)),"")</f>
        <v/>
      </c>
      <c r="L25" s="24"/>
    </row>
    <row r="26" spans="1:12" ht="18" customHeight="1" x14ac:dyDescent="0.15">
      <c r="A26" s="221"/>
      <c r="B26" s="19"/>
      <c r="C26" s="30"/>
      <c r="D26" s="195" t="str">
        <f>IF(COUNTIF(①総括表!$C:$C,$C$4)&gt;=ROW(E20),INDEX(①総括表!D:D,LARGE(INDEX((①総括表!$C$15:$C$528=$C$4)*ROW(①総括表!$C$15:$C$528),),COUNTIF(①総括表!$C:$C,$C$4)-ROW(E20)+1)),"")</f>
        <v/>
      </c>
      <c r="E26" s="30" t="str">
        <f>IF(COUNTIF(①総括表!$C:$C,$C$4)&gt;=ROW(F20),INDEX(①総括表!E:E,LARGE(INDEX((①総括表!$C$15:$C$528=$C$4)*ROW(①総括表!$C$15:$C$528),),COUNTIF(①総括表!$C:$C,$C$4)-ROW(F20)+1)),"")</f>
        <v/>
      </c>
      <c r="F26" s="30" t="str">
        <f>IF(COUNTIF(①総括表!$C:$C,$C$4)&gt;=ROW(G20),INDEX(①総括表!F:F,LARGE(INDEX((①総括表!$C$15:$C$528=$C$4)*ROW(①総括表!$C$15:$C$528),),COUNTIF(①総括表!$C:$C,$C$4)-ROW(G20)+1)),"")</f>
        <v/>
      </c>
      <c r="G26" s="31" t="str">
        <f>IF(COUNTIF(①総括表!$C:$C,$C$4)&gt;=ROW(H20),INDEX(①総括表!G:G,LARGE(INDEX((①総括表!$C$15:$C$528=$C$4)*ROW(①総括表!$C$15:$C$528),),COUNTIF(①総括表!$C:$C,$C$4)-ROW(H20)+1)),"")</f>
        <v/>
      </c>
      <c r="H26" s="31" t="str">
        <f>IF(COUNTIF(①総括表!$C:$C,$C$4)&gt;=ROW(I20),INDEX(①総括表!H:H,LARGE(INDEX((①総括表!$C$15:$C$528=$C$4)*ROW(①総括表!$C$15:$C$528),),COUNTIF(①総括表!$C:$C,$C$4)-ROW(I20)+1)),"")</f>
        <v/>
      </c>
      <c r="I26" s="31" t="str">
        <f>IF(COUNTIF(①総括表!$C:$C,$C$4)&gt;=ROW(J20),INDEX(①総括表!I:I,LARGE(INDEX((①総括表!$C$15:$C$528=$C$4)*ROW(①総括表!$C$15:$C$528),),COUNTIF(①総括表!$C:$C,$C$4)-ROW(J20)+1)),"")</f>
        <v/>
      </c>
      <c r="J26" s="22" t="str">
        <f>IF(COUNTIF(①総括表!$C:$C,$C$1)&gt;=ROW(K20),INDEX(①総括表!#REF!,LARGE(INDEX((①総括表!$C$15:$C$528=$C$1)*ROW(①総括表!$C$15:$C$528),),COUNTIF(①総括表!$C:$C,$C$1)-ROW(K20)+1)),"")</f>
        <v/>
      </c>
      <c r="K26" s="22" t="str">
        <f>IF(COUNTIF(①総括表!$C:$C,$C$1)&gt;=ROW(L20),INDEX(①総括表!#REF!,LARGE(INDEX((①総括表!$C$15:$C$528=$C$1)*ROW(①総括表!$C$15:$C$528),),COUNTIF(①総括表!$C:$C,$C$1)-ROW(L20)+1)),"")</f>
        <v/>
      </c>
      <c r="L26" s="24"/>
    </row>
    <row r="27" spans="1:12" ht="18" customHeight="1" x14ac:dyDescent="0.15">
      <c r="A27" s="221"/>
      <c r="B27" s="19"/>
      <c r="C27" s="30"/>
      <c r="D27" s="195" t="str">
        <f>IF(COUNTIF(①総括表!$C:$C,$C$4)&gt;=ROW(E21),INDEX(①総括表!D:D,LARGE(INDEX((①総括表!$C$15:$C$528=$C$4)*ROW(①総括表!$C$15:$C$528),),COUNTIF(①総括表!$C:$C,$C$4)-ROW(E21)+1)),"")</f>
        <v/>
      </c>
      <c r="E27" s="30" t="str">
        <f>IF(COUNTIF(①総括表!$C:$C,$C$4)&gt;=ROW(F21),INDEX(①総括表!E:E,LARGE(INDEX((①総括表!$C$15:$C$528=$C$4)*ROW(①総括表!$C$15:$C$528),),COUNTIF(①総括表!$C:$C,$C$4)-ROW(F21)+1)),"")</f>
        <v/>
      </c>
      <c r="F27" s="30" t="str">
        <f>IF(COUNTIF(①総括表!$C:$C,$C$4)&gt;=ROW(G21),INDEX(①総括表!F:F,LARGE(INDEX((①総括表!$C$15:$C$528=$C$4)*ROW(①総括表!$C$15:$C$528),),COUNTIF(①総括表!$C:$C,$C$4)-ROW(G21)+1)),"")</f>
        <v/>
      </c>
      <c r="G27" s="31" t="str">
        <f>IF(COUNTIF(①総括表!$C:$C,$C$4)&gt;=ROW(H21),INDEX(①総括表!G:G,LARGE(INDEX((①総括表!$C$15:$C$528=$C$4)*ROW(①総括表!$C$15:$C$528),),COUNTIF(①総括表!$C:$C,$C$4)-ROW(H21)+1)),"")</f>
        <v/>
      </c>
      <c r="H27" s="31" t="str">
        <f>IF(COUNTIF(①総括表!$C:$C,$C$4)&gt;=ROW(I21),INDEX(①総括表!H:H,LARGE(INDEX((①総括表!$C$15:$C$528=$C$4)*ROW(①総括表!$C$15:$C$528),),COUNTIF(①総括表!$C:$C,$C$4)-ROW(I21)+1)),"")</f>
        <v/>
      </c>
      <c r="I27" s="31" t="str">
        <f>IF(COUNTIF(①総括表!$C:$C,$C$4)&gt;=ROW(J21),INDEX(①総括表!I:I,LARGE(INDEX((①総括表!$C$15:$C$528=$C$4)*ROW(①総括表!$C$15:$C$528),),COUNTIF(①総括表!$C:$C,$C$4)-ROW(J21)+1)),"")</f>
        <v/>
      </c>
      <c r="J27" s="22" t="str">
        <f>IF(COUNTIF(①総括表!$C:$C,$C$1)&gt;=ROW(K21),INDEX(①総括表!#REF!,LARGE(INDEX((①総括表!$C$15:$C$528=$C$1)*ROW(①総括表!$C$15:$C$528),),COUNTIF(①総括表!$C:$C,$C$1)-ROW(K21)+1)),"")</f>
        <v/>
      </c>
      <c r="K27" s="22" t="str">
        <f>IF(COUNTIF(①総括表!$C:$C,$C$1)&gt;=ROW(L21),INDEX(①総括表!#REF!,LARGE(INDEX((①総括表!$C$15:$C$528=$C$1)*ROW(①総括表!$C$15:$C$528),),COUNTIF(①総括表!$C:$C,$C$1)-ROW(L21)+1)),"")</f>
        <v/>
      </c>
      <c r="L27" s="24"/>
    </row>
    <row r="28" spans="1:12" ht="18" customHeight="1" x14ac:dyDescent="0.15">
      <c r="A28" s="221"/>
      <c r="B28" s="19"/>
      <c r="C28" s="30"/>
      <c r="D28" s="195" t="str">
        <f>IF(COUNTIF(①総括表!$C:$C,$C$4)&gt;=ROW(E22),INDEX(①総括表!D:D,LARGE(INDEX((①総括表!$C$15:$C$528=$C$4)*ROW(①総括表!$C$15:$C$528),),COUNTIF(①総括表!$C:$C,$C$4)-ROW(E22)+1)),"")</f>
        <v/>
      </c>
      <c r="E28" s="30" t="str">
        <f>IF(COUNTIF(①総括表!$C:$C,$C$4)&gt;=ROW(F22),INDEX(①総括表!E:E,LARGE(INDEX((①総括表!$C$15:$C$528=$C$4)*ROW(①総括表!$C$15:$C$528),),COUNTIF(①総括表!$C:$C,$C$4)-ROW(F22)+1)),"")</f>
        <v/>
      </c>
      <c r="F28" s="30" t="str">
        <f>IF(COUNTIF(①総括表!$C:$C,$C$4)&gt;=ROW(G22),INDEX(①総括表!F:F,LARGE(INDEX((①総括表!$C$15:$C$528=$C$4)*ROW(①総括表!$C$15:$C$528),),COUNTIF(①総括表!$C:$C,$C$4)-ROW(G22)+1)),"")</f>
        <v/>
      </c>
      <c r="G28" s="31" t="str">
        <f>IF(COUNTIF(①総括表!$C:$C,$C$4)&gt;=ROW(H22),INDEX(①総括表!G:G,LARGE(INDEX((①総括表!$C$15:$C$528=$C$4)*ROW(①総括表!$C$15:$C$528),),COUNTIF(①総括表!$C:$C,$C$4)-ROW(H22)+1)),"")</f>
        <v/>
      </c>
      <c r="H28" s="31" t="str">
        <f>IF(COUNTIF(①総括表!$C:$C,$C$4)&gt;=ROW(I22),INDEX(①総括表!H:H,LARGE(INDEX((①総括表!$C$15:$C$528=$C$4)*ROW(①総括表!$C$15:$C$528),),COUNTIF(①総括表!$C:$C,$C$4)-ROW(I22)+1)),"")</f>
        <v/>
      </c>
      <c r="I28" s="31" t="str">
        <f>IF(COUNTIF(①総括表!$C:$C,$C$4)&gt;=ROW(J22),INDEX(①総括表!I:I,LARGE(INDEX((①総括表!$C$15:$C$528=$C$4)*ROW(①総括表!$C$15:$C$528),),COUNTIF(①総括表!$C:$C,$C$4)-ROW(J22)+1)),"")</f>
        <v/>
      </c>
      <c r="J28" s="22" t="str">
        <f>IF(COUNTIF(①総括表!$C:$C,$C$1)&gt;=ROW(K22),INDEX(①総括表!#REF!,LARGE(INDEX((①総括表!$C$15:$C$528=$C$1)*ROW(①総括表!$C$15:$C$528),),COUNTIF(①総括表!$C:$C,$C$1)-ROW(K22)+1)),"")</f>
        <v/>
      </c>
      <c r="K28" s="22" t="str">
        <f>IF(COUNTIF(①総括表!$C:$C,$C$1)&gt;=ROW(L22),INDEX(①総括表!#REF!,LARGE(INDEX((①総括表!$C$15:$C$528=$C$1)*ROW(①総括表!$C$15:$C$528),),COUNTIF(①総括表!$C:$C,$C$1)-ROW(L22)+1)),"")</f>
        <v/>
      </c>
      <c r="L28" s="24"/>
    </row>
    <row r="29" spans="1:12" ht="18" customHeight="1" x14ac:dyDescent="0.15">
      <c r="A29" s="221"/>
      <c r="B29" s="19"/>
      <c r="C29" s="30"/>
      <c r="D29" s="195" t="str">
        <f>IF(COUNTIF(①総括表!$C:$C,$C$4)&gt;=ROW(E23),INDEX(①総括表!D:D,LARGE(INDEX((①総括表!$C$15:$C$528=$C$4)*ROW(①総括表!$C$15:$C$528),),COUNTIF(①総括表!$C:$C,$C$4)-ROW(E23)+1)),"")</f>
        <v/>
      </c>
      <c r="E29" s="30" t="str">
        <f>IF(COUNTIF(①総括表!$C:$C,$C$4)&gt;=ROW(F23),INDEX(①総括表!E:E,LARGE(INDEX((①総括表!$C$15:$C$528=$C$4)*ROW(①総括表!$C$15:$C$528),),COUNTIF(①総括表!$C:$C,$C$4)-ROW(F23)+1)),"")</f>
        <v/>
      </c>
      <c r="F29" s="30" t="str">
        <f>IF(COUNTIF(①総括表!$C:$C,$C$4)&gt;=ROW(G23),INDEX(①総括表!F:F,LARGE(INDEX((①総括表!$C$15:$C$528=$C$4)*ROW(①総括表!$C$15:$C$528),),COUNTIF(①総括表!$C:$C,$C$4)-ROW(G23)+1)),"")</f>
        <v/>
      </c>
      <c r="G29" s="31" t="str">
        <f>IF(COUNTIF(①総括表!$C:$C,$C$4)&gt;=ROW(H23),INDEX(①総括表!G:G,LARGE(INDEX((①総括表!$C$15:$C$528=$C$4)*ROW(①総括表!$C$15:$C$528),),COUNTIF(①総括表!$C:$C,$C$4)-ROW(H23)+1)),"")</f>
        <v/>
      </c>
      <c r="H29" s="31" t="str">
        <f>IF(COUNTIF(①総括表!$C:$C,$C$4)&gt;=ROW(I23),INDEX(①総括表!H:H,LARGE(INDEX((①総括表!$C$15:$C$528=$C$4)*ROW(①総括表!$C$15:$C$528),),COUNTIF(①総括表!$C:$C,$C$4)-ROW(I23)+1)),"")</f>
        <v/>
      </c>
      <c r="I29" s="31" t="str">
        <f>IF(COUNTIF(①総括表!$C:$C,$C$4)&gt;=ROW(J23),INDEX(①総括表!I:I,LARGE(INDEX((①総括表!$C$15:$C$528=$C$4)*ROW(①総括表!$C$15:$C$528),),COUNTIF(①総括表!$C:$C,$C$4)-ROW(J23)+1)),"")</f>
        <v/>
      </c>
      <c r="J29" s="22" t="str">
        <f>IF(COUNTIF(①総括表!$C:$C,$C$1)&gt;=ROW(K23),INDEX(①総括表!#REF!,LARGE(INDEX((①総括表!$C$15:$C$528=$C$1)*ROW(①総括表!$C$15:$C$528),),COUNTIF(①総括表!$C:$C,$C$1)-ROW(K23)+1)),"")</f>
        <v/>
      </c>
      <c r="K29" s="22" t="str">
        <f>IF(COUNTIF(①総括表!$C:$C,$C$1)&gt;=ROW(L23),INDEX(①総括表!#REF!,LARGE(INDEX((①総括表!$C$15:$C$528=$C$1)*ROW(①総括表!$C$15:$C$528),),COUNTIF(①総括表!$C:$C,$C$1)-ROW(L23)+1)),"")</f>
        <v/>
      </c>
      <c r="L29" s="24"/>
    </row>
    <row r="30" spans="1:12" ht="18" customHeight="1" x14ac:dyDescent="0.15">
      <c r="A30" s="221"/>
      <c r="B30" s="19"/>
      <c r="C30" s="30"/>
      <c r="D30" s="195" t="str">
        <f>IF(COUNTIF(①総括表!$C:$C,$C$4)&gt;=ROW(E24),INDEX(①総括表!D:D,LARGE(INDEX((①総括表!$C$15:$C$528=$C$4)*ROW(①総括表!$C$15:$C$528),),COUNTIF(①総括表!$C:$C,$C$4)-ROW(E24)+1)),"")</f>
        <v/>
      </c>
      <c r="E30" s="30" t="str">
        <f>IF(COUNTIF(①総括表!$C:$C,$C$4)&gt;=ROW(F24),INDEX(①総括表!E:E,LARGE(INDEX((①総括表!$C$15:$C$528=$C$4)*ROW(①総括表!$C$15:$C$528),),COUNTIF(①総括表!$C:$C,$C$4)-ROW(F24)+1)),"")</f>
        <v/>
      </c>
      <c r="F30" s="30" t="str">
        <f>IF(COUNTIF(①総括表!$C:$C,$C$4)&gt;=ROW(G24),INDEX(①総括表!F:F,LARGE(INDEX((①総括表!$C$15:$C$528=$C$4)*ROW(①総括表!$C$15:$C$528),),COUNTIF(①総括表!$C:$C,$C$4)-ROW(G24)+1)),"")</f>
        <v/>
      </c>
      <c r="G30" s="31" t="str">
        <f>IF(COUNTIF(①総括表!$C:$C,$C$4)&gt;=ROW(H24),INDEX(①総括表!G:G,LARGE(INDEX((①総括表!$C$15:$C$528=$C$4)*ROW(①総括表!$C$15:$C$528),),COUNTIF(①総括表!$C:$C,$C$4)-ROW(H24)+1)),"")</f>
        <v/>
      </c>
      <c r="H30" s="31" t="str">
        <f>IF(COUNTIF(①総括表!$C:$C,$C$4)&gt;=ROW(I24),INDEX(①総括表!H:H,LARGE(INDEX((①総括表!$C$15:$C$528=$C$4)*ROW(①総括表!$C$15:$C$528),),COUNTIF(①総括表!$C:$C,$C$4)-ROW(I24)+1)),"")</f>
        <v/>
      </c>
      <c r="I30" s="31" t="str">
        <f>IF(COUNTIF(①総括表!$C:$C,$C$4)&gt;=ROW(J24),INDEX(①総括表!I:I,LARGE(INDEX((①総括表!$C$15:$C$528=$C$4)*ROW(①総括表!$C$15:$C$528),),COUNTIF(①総括表!$C:$C,$C$4)-ROW(J24)+1)),"")</f>
        <v/>
      </c>
      <c r="J30" s="22" t="str">
        <f>IF(COUNTIF(①総括表!$C:$C,$C$1)&gt;=ROW(K24),INDEX(①総括表!#REF!,LARGE(INDEX((①総括表!$C$15:$C$528=$C$1)*ROW(①総括表!$C$15:$C$528),),COUNTIF(①総括表!$C:$C,$C$1)-ROW(K24)+1)),"")</f>
        <v/>
      </c>
      <c r="K30" s="22" t="str">
        <f>IF(COUNTIF(①総括表!$C:$C,$C$1)&gt;=ROW(L24),INDEX(①総括表!#REF!,LARGE(INDEX((①総括表!$C$15:$C$528=$C$1)*ROW(①総括表!$C$15:$C$528),),COUNTIF(①総括表!$C:$C,$C$1)-ROW(L24)+1)),"")</f>
        <v/>
      </c>
      <c r="L30" s="24"/>
    </row>
    <row r="31" spans="1:12" ht="18" customHeight="1" x14ac:dyDescent="0.15">
      <c r="A31" s="221"/>
      <c r="B31" s="19"/>
      <c r="C31" s="30"/>
      <c r="D31" s="195" t="str">
        <f>IF(COUNTIF(①総括表!$C:$C,$C$4)&gt;=ROW(E25),INDEX(①総括表!D:D,LARGE(INDEX((①総括表!$C$15:$C$528=$C$4)*ROW(①総括表!$C$15:$C$528),),COUNTIF(①総括表!$C:$C,$C$4)-ROW(E25)+1)),"")</f>
        <v/>
      </c>
      <c r="E31" s="30" t="str">
        <f>IF(COUNTIF(①総括表!$C:$C,$C$4)&gt;=ROW(F25),INDEX(①総括表!E:E,LARGE(INDEX((①総括表!$C$15:$C$528=$C$4)*ROW(①総括表!$C$15:$C$528),),COUNTIF(①総括表!$C:$C,$C$4)-ROW(F25)+1)),"")</f>
        <v/>
      </c>
      <c r="F31" s="30" t="str">
        <f>IF(COUNTIF(①総括表!$C:$C,$C$4)&gt;=ROW(G25),INDEX(①総括表!F:F,LARGE(INDEX((①総括表!$C$15:$C$528=$C$4)*ROW(①総括表!$C$15:$C$528),),COUNTIF(①総括表!$C:$C,$C$4)-ROW(G25)+1)),"")</f>
        <v/>
      </c>
      <c r="G31" s="31" t="str">
        <f>IF(COUNTIF(①総括表!$C:$C,$C$4)&gt;=ROW(H25),INDEX(①総括表!G:G,LARGE(INDEX((①総括表!$C$15:$C$528=$C$4)*ROW(①総括表!$C$15:$C$528),),COUNTIF(①総括表!$C:$C,$C$4)-ROW(H25)+1)),"")</f>
        <v/>
      </c>
      <c r="H31" s="31" t="str">
        <f>IF(COUNTIF(①総括表!$C:$C,$C$4)&gt;=ROW(I25),INDEX(①総括表!H:H,LARGE(INDEX((①総括表!$C$15:$C$528=$C$4)*ROW(①総括表!$C$15:$C$528),),COUNTIF(①総括表!$C:$C,$C$4)-ROW(I25)+1)),"")</f>
        <v/>
      </c>
      <c r="I31" s="31" t="str">
        <f>IF(COUNTIF(①総括表!$C:$C,$C$4)&gt;=ROW(J25),INDEX(①総括表!I:I,LARGE(INDEX((①総括表!$C$15:$C$528=$C$4)*ROW(①総括表!$C$15:$C$528),),COUNTIF(①総括表!$C:$C,$C$4)-ROW(J25)+1)),"")</f>
        <v/>
      </c>
      <c r="J31" s="22" t="str">
        <f>IF(COUNTIF(①総括表!$C:$C,$C$1)&gt;=ROW(K25),INDEX(①総括表!#REF!,LARGE(INDEX((①総括表!$C$15:$C$528=$C$1)*ROW(①総括表!$C$15:$C$528),),COUNTIF(①総括表!$C:$C,$C$1)-ROW(K25)+1)),"")</f>
        <v/>
      </c>
      <c r="K31" s="22" t="str">
        <f>IF(COUNTIF(①総括表!$C:$C,$C$1)&gt;=ROW(L25),INDEX(①総括表!#REF!,LARGE(INDEX((①総括表!$C$15:$C$528=$C$1)*ROW(①総括表!$C$15:$C$528),),COUNTIF(①総括表!$C:$C,$C$1)-ROW(L25)+1)),"")</f>
        <v/>
      </c>
      <c r="L31" s="24"/>
    </row>
    <row r="32" spans="1:12" ht="20.100000000000001" customHeight="1" x14ac:dyDescent="0.15">
      <c r="A32" s="316" t="s">
        <v>113</v>
      </c>
      <c r="B32" s="316"/>
      <c r="C32" s="712"/>
      <c r="D32" s="713"/>
      <c r="E32" s="713"/>
      <c r="F32" s="714"/>
      <c r="G32" s="318">
        <f t="shared" ref="G32:K32" si="0">SUM(G7:G31)</f>
        <v>0</v>
      </c>
      <c r="H32" s="318">
        <f t="shared" si="0"/>
        <v>0</v>
      </c>
      <c r="I32" s="318">
        <f t="shared" si="0"/>
        <v>0</v>
      </c>
      <c r="J32" s="23">
        <f t="shared" si="0"/>
        <v>0</v>
      </c>
      <c r="K32" s="23">
        <f t="shared" si="0"/>
        <v>0</v>
      </c>
      <c r="L32" s="24"/>
    </row>
    <row r="33" spans="1:11" s="172" customFormat="1" ht="24.75" customHeight="1" x14ac:dyDescent="0.15">
      <c r="A33" s="709" t="s">
        <v>230</v>
      </c>
      <c r="B33" s="709"/>
      <c r="C33" s="709"/>
      <c r="D33" s="709"/>
      <c r="E33" s="709"/>
      <c r="F33" s="709"/>
      <c r="G33" s="709"/>
      <c r="H33" s="709"/>
      <c r="I33" s="709"/>
    </row>
    <row r="34" spans="1:11" s="172" customFormat="1" ht="20.25" customHeight="1" x14ac:dyDescent="0.15">
      <c r="A34" s="175" t="s">
        <v>231</v>
      </c>
      <c r="B34" s="175"/>
      <c r="C34" s="175"/>
      <c r="D34" s="175"/>
      <c r="E34" s="176"/>
      <c r="F34" s="245"/>
      <c r="G34" s="177"/>
      <c r="H34" s="178"/>
      <c r="I34" s="178"/>
    </row>
    <row r="35" spans="1:11" s="172" customFormat="1" ht="48" customHeight="1" x14ac:dyDescent="0.15">
      <c r="A35" s="710" t="s">
        <v>232</v>
      </c>
      <c r="B35" s="710"/>
      <c r="C35" s="710"/>
      <c r="D35" s="710"/>
      <c r="E35" s="710"/>
      <c r="F35" s="710"/>
      <c r="G35" s="710"/>
      <c r="H35" s="710"/>
      <c r="I35" s="710"/>
    </row>
    <row r="36" spans="1:11" s="172" customFormat="1" ht="24.75" customHeight="1" x14ac:dyDescent="0.15">
      <c r="A36" s="711" t="s">
        <v>314</v>
      </c>
      <c r="B36" s="711"/>
      <c r="C36" s="711"/>
      <c r="D36" s="711"/>
      <c r="E36" s="711"/>
      <c r="F36" s="711"/>
      <c r="G36" s="711"/>
      <c r="H36" s="711"/>
      <c r="I36" s="711"/>
    </row>
    <row r="37" spans="1:11" s="172" customFormat="1" ht="11.25" customHeight="1" x14ac:dyDescent="0.15">
      <c r="C37" s="173"/>
      <c r="D37" s="235"/>
      <c r="E37" s="174"/>
      <c r="F37" s="242"/>
      <c r="H37" s="702" t="s">
        <v>233</v>
      </c>
      <c r="I37" s="703"/>
    </row>
    <row r="38" spans="1:11" s="172" customFormat="1" ht="10.5" customHeight="1" x14ac:dyDescent="0.15">
      <c r="A38" s="172" t="s">
        <v>653</v>
      </c>
      <c r="C38" s="173"/>
      <c r="D38" s="235"/>
      <c r="E38" s="174"/>
      <c r="F38" s="242"/>
      <c r="H38" s="420">
        <v>1</v>
      </c>
      <c r="I38" s="421" t="str">
        <f>"/"&amp;①総括表!Q116</f>
        <v>/1</v>
      </c>
    </row>
    <row r="39" spans="1:11" x14ac:dyDescent="0.15">
      <c r="C39" s="25"/>
      <c r="D39" s="24"/>
      <c r="E39" s="24"/>
      <c r="F39" s="243"/>
      <c r="G39" s="24"/>
      <c r="H39" s="24"/>
      <c r="I39" s="24"/>
      <c r="J39" s="24"/>
      <c r="K39" s="24"/>
    </row>
    <row r="40" spans="1:11" x14ac:dyDescent="0.15">
      <c r="C40" s="25"/>
      <c r="D40" s="24"/>
      <c r="E40" s="24"/>
      <c r="F40" s="243"/>
      <c r="G40" s="24"/>
      <c r="H40" s="24"/>
      <c r="I40" s="24"/>
      <c r="J40" s="24"/>
      <c r="K40" s="24"/>
    </row>
    <row r="41" spans="1:11" x14ac:dyDescent="0.15">
      <c r="C41" s="25"/>
      <c r="D41" s="24"/>
      <c r="E41" s="24"/>
      <c r="F41" s="243"/>
      <c r="G41" s="24"/>
      <c r="H41" s="24"/>
      <c r="I41" s="24"/>
      <c r="J41" s="24"/>
      <c r="K41" s="24"/>
    </row>
    <row r="42" spans="1:11" x14ac:dyDescent="0.15">
      <c r="C42" s="25"/>
      <c r="D42" s="24"/>
      <c r="E42" s="24"/>
      <c r="F42" s="243"/>
      <c r="G42" s="24"/>
      <c r="H42" s="24"/>
      <c r="I42" s="24"/>
      <c r="J42" s="24"/>
      <c r="K42" s="24"/>
    </row>
    <row r="43" spans="1:11" x14ac:dyDescent="0.15">
      <c r="C43" s="25"/>
      <c r="D43" s="24"/>
      <c r="E43" s="24"/>
      <c r="F43" s="243"/>
      <c r="G43" s="24"/>
      <c r="H43" s="24"/>
      <c r="I43" s="24"/>
      <c r="J43" s="24"/>
      <c r="K43" s="24"/>
    </row>
    <row r="44" spans="1:11" x14ac:dyDescent="0.15">
      <c r="C44" s="25"/>
      <c r="D44" s="24"/>
      <c r="E44" s="24"/>
      <c r="F44" s="243"/>
      <c r="G44" s="24"/>
      <c r="H44" s="24"/>
      <c r="I44" s="24"/>
      <c r="J44" s="24"/>
      <c r="K44" s="24"/>
    </row>
    <row r="45" spans="1:11" x14ac:dyDescent="0.15">
      <c r="C45" s="25"/>
      <c r="D45" s="24"/>
      <c r="E45" s="24"/>
      <c r="F45" s="243"/>
      <c r="G45" s="24"/>
      <c r="H45" s="24"/>
      <c r="I45" s="24"/>
      <c r="J45" s="24"/>
      <c r="K45" s="24"/>
    </row>
    <row r="46" spans="1:11" x14ac:dyDescent="0.15">
      <c r="C46" s="25"/>
      <c r="D46" s="24"/>
      <c r="E46" s="24"/>
      <c r="F46" s="243"/>
      <c r="G46" s="24"/>
      <c r="H46" s="24"/>
      <c r="I46" s="24"/>
      <c r="J46" s="24"/>
      <c r="K46" s="24"/>
    </row>
    <row r="47" spans="1:11" x14ac:dyDescent="0.15">
      <c r="C47" s="25"/>
      <c r="D47" s="24"/>
      <c r="E47" s="24"/>
      <c r="F47" s="243"/>
      <c r="G47" s="24"/>
      <c r="H47" s="24"/>
      <c r="I47" s="24"/>
      <c r="J47" s="24"/>
      <c r="K47" s="24"/>
    </row>
    <row r="48" spans="1:11" x14ac:dyDescent="0.15">
      <c r="C48" s="25"/>
      <c r="D48" s="24"/>
      <c r="E48" s="24"/>
      <c r="F48" s="243"/>
      <c r="G48" s="24"/>
      <c r="H48" s="24"/>
      <c r="I48" s="24"/>
      <c r="J48" s="24"/>
      <c r="K48" s="24"/>
    </row>
    <row r="49" spans="3:11" x14ac:dyDescent="0.15">
      <c r="C49" s="25"/>
      <c r="D49" s="24"/>
      <c r="E49" s="24"/>
      <c r="F49" s="243"/>
      <c r="G49" s="24"/>
      <c r="H49" s="24"/>
      <c r="I49" s="24"/>
      <c r="J49" s="24"/>
      <c r="K49" s="24"/>
    </row>
  </sheetData>
  <mergeCells count="7">
    <mergeCell ref="H37:I37"/>
    <mergeCell ref="C2:F2"/>
    <mergeCell ref="C4:D4"/>
    <mergeCell ref="A33:I33"/>
    <mergeCell ref="A35:I35"/>
    <mergeCell ref="A36:I36"/>
    <mergeCell ref="C32:F32"/>
  </mergeCells>
  <phoneticPr fontId="6"/>
  <dataValidations count="1">
    <dataValidation type="list" allowBlank="1" showInputMessage="1" showErrorMessage="1" sqref="A7:A31">
      <formula1>$A$37:$A$38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⑲リスト!$H$1:$H$4</xm:f>
          </x14:formula1>
          <xm:sqref>C7:C31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49"/>
  <sheetViews>
    <sheetView showZeros="0" topLeftCell="A31" workbookViewId="0">
      <selection activeCell="I38" sqref="I38"/>
    </sheetView>
  </sheetViews>
  <sheetFormatPr defaultRowHeight="15.75" x14ac:dyDescent="0.15"/>
  <cols>
    <col min="1" max="1" width="8.625" style="17" customWidth="1"/>
    <col min="2" max="2" width="9" style="17" hidden="1" customWidth="1"/>
    <col min="3" max="3" width="10.625" style="21" customWidth="1"/>
    <col min="4" max="5" width="12.625" style="17" customWidth="1"/>
    <col min="6" max="6" width="12.625" style="241" customWidth="1"/>
    <col min="7" max="9" width="10.625" style="17" customWidth="1"/>
    <col min="10" max="10" width="12.625" style="17" hidden="1" customWidth="1"/>
    <col min="11" max="11" width="0.875" style="17" hidden="1" customWidth="1"/>
    <col min="12" max="13" width="11.375" style="17" customWidth="1"/>
    <col min="14" max="16384" width="9" style="17"/>
  </cols>
  <sheetData>
    <row r="1" spans="1:15" ht="35.1" customHeight="1" x14ac:dyDescent="0.15">
      <c r="A1" s="179" t="s">
        <v>234</v>
      </c>
      <c r="B1" s="26"/>
      <c r="C1" s="18"/>
      <c r="D1" s="236" t="s">
        <v>235</v>
      </c>
      <c r="E1" s="236"/>
      <c r="F1" s="244"/>
      <c r="G1" s="236"/>
      <c r="H1" s="236"/>
    </row>
    <row r="2" spans="1:15" ht="20.100000000000001" customHeight="1" x14ac:dyDescent="0.15">
      <c r="A2" s="19" t="s">
        <v>107</v>
      </c>
      <c r="B2" s="19"/>
      <c r="C2" s="704">
        <f>①総括表!D2</f>
        <v>0</v>
      </c>
      <c r="D2" s="705"/>
      <c r="E2" s="705"/>
      <c r="F2" s="706"/>
      <c r="G2" s="246" t="str">
        <f>IF(G32=0,"提出不要","必ず提出！")</f>
        <v>提出不要</v>
      </c>
      <c r="H2" s="237"/>
      <c r="L2" s="417" t="str">
        <f>IF((①総括表!P116-1)&gt;0,(①総括表!P116-1),"")</f>
        <v/>
      </c>
      <c r="M2" s="418" t="s">
        <v>674</v>
      </c>
      <c r="N2" s="20"/>
      <c r="O2" s="416"/>
    </row>
    <row r="3" spans="1:15" ht="7.5" customHeight="1" x14ac:dyDescent="0.15">
      <c r="I3" s="20"/>
      <c r="J3" s="20"/>
      <c r="K3" s="20"/>
    </row>
    <row r="4" spans="1:15" ht="20.100000000000001" customHeight="1" x14ac:dyDescent="0.15">
      <c r="A4" s="19" t="s">
        <v>108</v>
      </c>
      <c r="B4" s="19"/>
      <c r="C4" s="707" t="s">
        <v>49</v>
      </c>
      <c r="D4" s="708"/>
      <c r="E4" s="171" t="s">
        <v>310</v>
      </c>
      <c r="I4" s="28" t="s">
        <v>118</v>
      </c>
      <c r="J4" s="20"/>
      <c r="K4" s="20"/>
    </row>
    <row r="5" spans="1:15" ht="7.5" customHeight="1" x14ac:dyDescent="0.15">
      <c r="I5" s="20"/>
      <c r="J5" s="20"/>
      <c r="K5" s="20"/>
    </row>
    <row r="6" spans="1:15" ht="90" customHeight="1" x14ac:dyDescent="0.15">
      <c r="A6" s="321" t="s">
        <v>339</v>
      </c>
      <c r="B6" s="247"/>
      <c r="C6" s="248" t="s">
        <v>109</v>
      </c>
      <c r="D6" s="32" t="s">
        <v>110</v>
      </c>
      <c r="E6" s="33" t="s">
        <v>111</v>
      </c>
      <c r="F6" s="249" t="s">
        <v>112</v>
      </c>
      <c r="G6" s="193" t="s">
        <v>242</v>
      </c>
      <c r="H6" s="34" t="s">
        <v>116</v>
      </c>
      <c r="I6" s="35" t="s">
        <v>117</v>
      </c>
    </row>
    <row r="7" spans="1:15" ht="18" customHeight="1" x14ac:dyDescent="0.15">
      <c r="A7" s="19"/>
      <c r="B7" s="19"/>
      <c r="C7" s="30" t="str">
        <f>IF(COUNTIF(①総括表!$C:$C,$C$4)&gt;=ROW(D1),INDEX(①総括表!C:C,LARGE(INDEX((①総括表!$C$15:$C$528=$C$4)*ROW(①総括表!$C$15:$C$528),),COUNTIF(①総括表!$C:$C,$C$4)-ROW(D1)+1)),"")</f>
        <v/>
      </c>
      <c r="D7" s="195" t="str">
        <f>IF(COUNTIF(①総括表!$C:$C,$C$4)&gt;=ROW(E1),INDEX(①総括表!D:D,LARGE(INDEX((①総括表!$C$15:$C$528=$C$4)*ROW(①総括表!$C$15:$C$528),),COUNTIF(①総括表!$C:$C,$C$4)-ROW(E1)+1)),"")</f>
        <v/>
      </c>
      <c r="E7" s="30" t="str">
        <f>IF(COUNTIF(①総括表!$C:$C,$C$4)&gt;=ROW(F1),INDEX(①総括表!E:E,LARGE(INDEX((①総括表!$C$15:$C$528=$C$4)*ROW(①総括表!$C$15:$C$528),),COUNTIF(①総括表!$C:$C,$C$4)-ROW(F1)+1)),"")</f>
        <v/>
      </c>
      <c r="F7" s="30" t="str">
        <f>IF(COUNTIF(①総括表!$C:$C,$C$4)&gt;=ROW(G1),INDEX(①総括表!F:F,LARGE(INDEX((①総括表!$C$15:$C$528=$C$4)*ROW(①総括表!$C$15:$C$528),),COUNTIF(①総括表!$C:$C,$C$4)-ROW(G1)+1)),"")</f>
        <v/>
      </c>
      <c r="G7" s="261" t="str">
        <f>IF(COUNTIF(①総括表!$C:$C,$C$4)&gt;=ROW(H1),INDEX(①総括表!G:G,LARGE(INDEX((①総括表!$C$15:$C$528=$C$4)*ROW(①総括表!$C$15:$C$528),),COUNTIF(①総括表!$C:$C,$C$4)-ROW(H1)+1)),"")</f>
        <v/>
      </c>
      <c r="H7" s="261" t="str">
        <f>IF(COUNTIF(①総括表!$C:$C,$C$4)&gt;=ROW(I1),INDEX(①総括表!H:H,LARGE(INDEX((①総括表!$C$15:$C$528=$C$4)*ROW(①総括表!$C$15:$C$528),),COUNTIF(①総括表!$C:$C,$C$4)-ROW(I1)+1)),"")</f>
        <v/>
      </c>
      <c r="I7" s="261" t="str">
        <f>IF(COUNTIF(①総括表!$C:$C,$C$4)&gt;=ROW(J1),INDEX(①総括表!I:I,LARGE(INDEX((①総括表!$C$15:$C$528=$C$4)*ROW(①総括表!$C$15:$C$528),),COUNTIF(①総括表!$C:$C,$C$4)-ROW(J1)+1)),"")</f>
        <v/>
      </c>
      <c r="J7" s="27" t="str">
        <f>IF(COUNTIF(①総括表!$C:$C,$C$1)&gt;=ROW(O1),INDEX(①総括表!I:I,LARGE(INDEX((①総括表!$C$15:$C$528=$C$1)*ROW(①総括表!$C$15:$C$528),),COUNTIF(①総括表!$C:$C,$C$1)-ROW(O1)+1)),"")</f>
        <v/>
      </c>
      <c r="K7" s="27" t="str">
        <f>IF(COUNTIF(①総括表!$C:$C,$C$1)&gt;=ROW(O1),INDEX(①総括表!I:I,LARGE(INDEX((①総括表!$C$15:$C$528=$C$1)*ROW(①総括表!$C$15:$C$528),),COUNTIF(①総括表!$C:$C,$C$1)-ROW(O1)+1)),"")</f>
        <v/>
      </c>
      <c r="L7" s="24"/>
      <c r="M7" s="24"/>
    </row>
    <row r="8" spans="1:15" ht="18" customHeight="1" x14ac:dyDescent="0.15">
      <c r="A8" s="19"/>
      <c r="B8" s="19"/>
      <c r="C8" s="30" t="str">
        <f>IF(COUNTIF(①総括表!$C:$C,$C$4)&gt;=ROW(D2),INDEX(①総括表!C:C,LARGE(INDEX((①総括表!$C$15:$C$528=$C$4)*ROW(①総括表!$C$15:$C$528),),COUNTIF(①総括表!$C:$C,$C$4)-ROW(D2)+1)),"")</f>
        <v/>
      </c>
      <c r="D8" s="195" t="str">
        <f>IF(COUNTIF(①総括表!$C:$C,$C$4)&gt;=ROW(E2),INDEX(①総括表!D:D,LARGE(INDEX((①総括表!$C$15:$C$528=$C$4)*ROW(①総括表!$C$15:$C$528),),COUNTIF(①総括表!$C:$C,$C$4)-ROW(E2)+1)),"")</f>
        <v/>
      </c>
      <c r="E8" s="30" t="str">
        <f>IF(COUNTIF(①総括表!$C:$C,$C$4)&gt;=ROW(F2),INDEX(①総括表!E:E,LARGE(INDEX((①総括表!$C$15:$C$528=$C$4)*ROW(①総括表!$C$15:$C$528),),COUNTIF(①総括表!$C:$C,$C$4)-ROW(F2)+1)),"")</f>
        <v/>
      </c>
      <c r="F8" s="30" t="str">
        <f>IF(COUNTIF(①総括表!$C:$C,$C$4)&gt;=ROW(G2),INDEX(①総括表!F:F,LARGE(INDEX((①総括表!$C$15:$C$528=$C$4)*ROW(①総括表!$C$15:$C$528),),COUNTIF(①総括表!$C:$C,$C$4)-ROW(G2)+1)),"")</f>
        <v/>
      </c>
      <c r="G8" s="261" t="str">
        <f>IF(COUNTIF(①総括表!$C:$C,$C$4)&gt;=ROW(H2),INDEX(①総括表!G:G,LARGE(INDEX((①総括表!$C$15:$C$528=$C$4)*ROW(①総括表!$C$15:$C$528),),COUNTIF(①総括表!$C:$C,$C$4)-ROW(H2)+1)),"")</f>
        <v/>
      </c>
      <c r="H8" s="261" t="str">
        <f>IF(COUNTIF(①総括表!$C:$C,$C$4)&gt;=ROW(L2),INDEX(①総括表!H:H,LARGE(INDEX((①総括表!$C$15:$C$528=$C$4)*ROW(①総括表!$C$15:$C$528),),COUNTIF(①総括表!$C:$C,$C$4)-ROW(L2)+1)),"")</f>
        <v/>
      </c>
      <c r="I8" s="261" t="str">
        <f>IF(COUNTIF(①総括表!$C:$C,$C$4)&gt;=ROW(M2),INDEX(①総括表!I:I,LARGE(INDEX((①総括表!$C$15:$C$528=$C$4)*ROW(①総括表!$C$15:$C$528),),COUNTIF(①総括表!$C:$C,$C$4)-ROW(M2)+1)),"")</f>
        <v/>
      </c>
      <c r="J8" s="27" t="e">
        <f>IF(COUNTIF(①総括表!$C:$C,$C$1)&gt;=ROW(#REF!),INDEX(①総括表!I:I,LARGE(INDEX((①総括表!$C$15:$C$528=$C$1)*ROW(①総括表!$C$15:$C$528),),COUNTIF(①総括表!$C:$C,$C$1)-ROW(#REF!)+1)),"")</f>
        <v>#REF!</v>
      </c>
      <c r="K8" s="27" t="e">
        <f>IF(COUNTIF(①総括表!$C:$C,$C$1)&gt;=ROW(#REF!),INDEX(①総括表!I:I,LARGE(INDEX((①総括表!$C$15:$C$528=$C$1)*ROW(①総括表!$C$15:$C$528),),COUNTIF(①総括表!$C:$C,$C$1)-ROW(#REF!)+1)),"")</f>
        <v>#REF!</v>
      </c>
      <c r="L8" s="24"/>
    </row>
    <row r="9" spans="1:15" ht="18" customHeight="1" x14ac:dyDescent="0.15">
      <c r="A9" s="19"/>
      <c r="B9" s="19"/>
      <c r="C9" s="30" t="str">
        <f>IF(COUNTIF(①総括表!$C:$C,$C$4)&gt;=ROW(D3),INDEX(①総括表!C:C,LARGE(INDEX((①総括表!$C$15:$C$528=$C$4)*ROW(①総括表!$C$15:$C$528),),COUNTIF(①総括表!$C:$C,$C$4)-ROW(D3)+1)),"")</f>
        <v/>
      </c>
      <c r="D9" s="195" t="str">
        <f>IF(COUNTIF(①総括表!$C:$C,$C$4)&gt;=ROW(E3),INDEX(①総括表!D:D,LARGE(INDEX((①総括表!$C$15:$C$528=$C$4)*ROW(①総括表!$C$15:$C$528),),COUNTIF(①総括表!$C:$C,$C$4)-ROW(E3)+1)),"")</f>
        <v/>
      </c>
      <c r="E9" s="30" t="str">
        <f>IF(COUNTIF(①総括表!$C:$C,$C$4)&gt;=ROW(F3),INDEX(①総括表!E:E,LARGE(INDEX((①総括表!$C$15:$C$528=$C$4)*ROW(①総括表!$C$15:$C$528),),COUNTIF(①総括表!$C:$C,$C$4)-ROW(F3)+1)),"")</f>
        <v/>
      </c>
      <c r="F9" s="30" t="str">
        <f>IF(COUNTIF(①総括表!$C:$C,$C$4)&gt;=ROW(G3),INDEX(①総括表!F:F,LARGE(INDEX((①総括表!$C$15:$C$528=$C$4)*ROW(①総括表!$C$15:$C$528),),COUNTIF(①総括表!$C:$C,$C$4)-ROW(G3)+1)),"")</f>
        <v/>
      </c>
      <c r="G9" s="261" t="str">
        <f>IF(COUNTIF(①総括表!$C:$C,$C$4)&gt;=ROW(H3),INDEX(①総括表!G:G,LARGE(INDEX((①総括表!$C$15:$C$528=$C$4)*ROW(①総括表!$C$15:$C$528),),COUNTIF(①総括表!$C:$C,$C$4)-ROW(H3)+1)),"")</f>
        <v/>
      </c>
      <c r="H9" s="261" t="str">
        <f>IF(COUNTIF(①総括表!$C:$C,$C$4)&gt;=ROW(I3),INDEX(①総括表!H:H,LARGE(INDEX((①総括表!$C$15:$C$528=$C$4)*ROW(①総括表!$C$15:$C$528),),COUNTIF(①総括表!$C:$C,$C$4)-ROW(I3)+1)),"")</f>
        <v/>
      </c>
      <c r="I9" s="261" t="str">
        <f>IF(COUNTIF(①総括表!$C:$C,$C$4)&gt;=ROW(J3),INDEX(①総括表!I:I,LARGE(INDEX((①総括表!$C$15:$C$528=$C$4)*ROW(①総括表!$C$15:$C$528),),COUNTIF(①総括表!$C:$C,$C$4)-ROW(J3)+1)),"")</f>
        <v/>
      </c>
      <c r="J9" s="27" t="str">
        <f>IF(COUNTIF(①総括表!$C:$C,$C$1)&gt;=ROW(O3),INDEX(①総括表!I:I,LARGE(INDEX((①総括表!$C$15:$C$528=$C$1)*ROW(①総括表!$C$15:$C$528),),COUNTIF(①総括表!$C:$C,$C$1)-ROW(O3)+1)),"")</f>
        <v/>
      </c>
      <c r="K9" s="27" t="str">
        <f>IF(COUNTIF(①総括表!$C:$C,$C$1)&gt;=ROW(O3),INDEX(①総括表!I:I,LARGE(INDEX((①総括表!$C$15:$C$528=$C$1)*ROW(①総括表!$C$15:$C$528),),COUNTIF(①総括表!$C:$C,$C$1)-ROW(O3)+1)),"")</f>
        <v/>
      </c>
      <c r="L9" s="24"/>
    </row>
    <row r="10" spans="1:15" ht="18" customHeight="1" x14ac:dyDescent="0.15">
      <c r="A10" s="19"/>
      <c r="B10" s="19"/>
      <c r="C10" s="30" t="str">
        <f>IF(COUNTIF(①総括表!$C:$C,$C$4)&gt;=ROW(D4),INDEX(①総括表!C:C,LARGE(INDEX((①総括表!$C$15:$C$528=$C$4)*ROW(①総括表!$C$15:$C$528),),COUNTIF(①総括表!$C:$C,$C$4)-ROW(D4)+1)),"")</f>
        <v/>
      </c>
      <c r="D10" s="195" t="str">
        <f>IF(COUNTIF(①総括表!$C:$C,$C$4)&gt;=ROW(E4),INDEX(①総括表!D:D,LARGE(INDEX((①総括表!$C$15:$C$528=$C$4)*ROW(①総括表!$C$15:$C$528),),COUNTIF(①総括表!$C:$C,$C$4)-ROW(E4)+1)),"")</f>
        <v/>
      </c>
      <c r="E10" s="30" t="str">
        <f>IF(COUNTIF(①総括表!$C:$C,$C$4)&gt;=ROW(F4),INDEX(①総括表!E:E,LARGE(INDEX((①総括表!$C$15:$C$528=$C$4)*ROW(①総括表!$C$15:$C$528),),COUNTIF(①総括表!$C:$C,$C$4)-ROW(F4)+1)),"")</f>
        <v/>
      </c>
      <c r="F10" s="30" t="str">
        <f>IF(COUNTIF(①総括表!$C:$C,$C$4)&gt;=ROW(G4),INDEX(①総括表!F:F,LARGE(INDEX((①総括表!$C$15:$C$528=$C$4)*ROW(①総括表!$C$15:$C$528),),COUNTIF(①総括表!$C:$C,$C$4)-ROW(G4)+1)),"")</f>
        <v/>
      </c>
      <c r="G10" s="261" t="str">
        <f>IF(COUNTIF(①総括表!$C:$C,$C$4)&gt;=ROW(H4),INDEX(①総括表!G:G,LARGE(INDEX((①総括表!$C$15:$C$528=$C$4)*ROW(①総括表!$C$15:$C$528),),COUNTIF(①総括表!$C:$C,$C$4)-ROW(H4)+1)),"")</f>
        <v/>
      </c>
      <c r="H10" s="261" t="str">
        <f>IF(COUNTIF(①総括表!$C:$C,$C$4)&gt;=ROW(I4),INDEX(①総括表!H:H,LARGE(INDEX((①総括表!$C$15:$C$528=$C$4)*ROW(①総括表!$C$15:$C$528),),COUNTIF(①総括表!$C:$C,$C$4)-ROW(I4)+1)),"")</f>
        <v/>
      </c>
      <c r="I10" s="261" t="str">
        <f>IF(COUNTIF(①総括表!$C:$C,$C$4)&gt;=ROW(J4),INDEX(①総括表!I:I,LARGE(INDEX((①総括表!$C$15:$C$528=$C$4)*ROW(①総括表!$C$15:$C$528),),COUNTIF(①総括表!$C:$C,$C$4)-ROW(J4)+1)),"")</f>
        <v/>
      </c>
      <c r="J10" s="27" t="str">
        <f>IF(COUNTIF(①総括表!$C:$C,$C$1)&gt;=ROW(O4),INDEX(①総括表!I:I,LARGE(INDEX((①総括表!$C$15:$C$528=$C$1)*ROW(①総括表!$C$15:$C$528),),COUNTIF(①総括表!$C:$C,$C$1)-ROW(O4)+1)),"")</f>
        <v/>
      </c>
      <c r="K10" s="27" t="str">
        <f>IF(COUNTIF(①総括表!$C:$C,$C$1)&gt;=ROW(O4),INDEX(①総括表!I:I,LARGE(INDEX((①総括表!$C$15:$C$528=$C$1)*ROW(①総括表!$C$15:$C$528),),COUNTIF(①総括表!$C:$C,$C$1)-ROW(O4)+1)),"")</f>
        <v/>
      </c>
      <c r="L10" s="24"/>
    </row>
    <row r="11" spans="1:15" ht="18" customHeight="1" x14ac:dyDescent="0.15">
      <c r="A11" s="19"/>
      <c r="B11" s="19"/>
      <c r="C11" s="30" t="str">
        <f>IF(COUNTIF(①総括表!$C:$C,$C$4)&gt;=ROW(D5),INDEX(①総括表!C:C,LARGE(INDEX((①総括表!$C$15:$C$528=$C$4)*ROW(①総括表!$C$15:$C$528),),COUNTIF(①総括表!$C:$C,$C$4)-ROW(D5)+1)),"")</f>
        <v/>
      </c>
      <c r="D11" s="195" t="str">
        <f>IF(COUNTIF(①総括表!$C:$C,$C$4)&gt;=ROW(E5),INDEX(①総括表!D:D,LARGE(INDEX((①総括表!$C$15:$C$528=$C$4)*ROW(①総括表!$C$15:$C$528),),COUNTIF(①総括表!$C:$C,$C$4)-ROW(E5)+1)),"")</f>
        <v/>
      </c>
      <c r="E11" s="30" t="str">
        <f>IF(COUNTIF(①総括表!$C:$C,$C$4)&gt;=ROW(F5),INDEX(①総括表!E:E,LARGE(INDEX((①総括表!$C$15:$C$528=$C$4)*ROW(①総括表!$C$15:$C$528),),COUNTIF(①総括表!$C:$C,$C$4)-ROW(F5)+1)),"")</f>
        <v/>
      </c>
      <c r="F11" s="30" t="str">
        <f>IF(COUNTIF(①総括表!$C:$C,$C$4)&gt;=ROW(G5),INDEX(①総括表!F:F,LARGE(INDEX((①総括表!$C$15:$C$528=$C$4)*ROW(①総括表!$C$15:$C$528),),COUNTIF(①総括表!$C:$C,$C$4)-ROW(G5)+1)),"")</f>
        <v/>
      </c>
      <c r="G11" s="261" t="str">
        <f>IF(COUNTIF(①総括表!$C:$C,$C$4)&gt;=ROW(H5),INDEX(①総括表!G:G,LARGE(INDEX((①総括表!$C$15:$C$528=$C$4)*ROW(①総括表!$C$15:$C$528),),COUNTIF(①総括表!$C:$C,$C$4)-ROW(H5)+1)),"")</f>
        <v/>
      </c>
      <c r="H11" s="261" t="str">
        <f>IF(COUNTIF(①総括表!$C:$C,$C$4)&gt;=ROW(I5),INDEX(①総括表!H:H,LARGE(INDEX((①総括表!$C$15:$C$528=$C$4)*ROW(①総括表!$C$15:$C$528),),COUNTIF(①総括表!$C:$C,$C$4)-ROW(I5)+1)),"")</f>
        <v/>
      </c>
      <c r="I11" s="261" t="str">
        <f>IF(COUNTIF(①総括表!$C:$C,$C$4)&gt;=ROW(J5),INDEX(①総括表!I:I,LARGE(INDEX((①総括表!$C$15:$C$528=$C$4)*ROW(①総括表!$C$15:$C$528),),COUNTIF(①総括表!$C:$C,$C$4)-ROW(J5)+1)),"")</f>
        <v/>
      </c>
      <c r="J11" s="27" t="str">
        <f>IF(COUNTIF(①総括表!$C:$C,$C$1)&gt;=ROW(O5),INDEX(①総括表!I:I,LARGE(INDEX((①総括表!$C$15:$C$528=$C$1)*ROW(①総括表!$C$15:$C$528),),COUNTIF(①総括表!$C:$C,$C$1)-ROW(O5)+1)),"")</f>
        <v/>
      </c>
      <c r="K11" s="27" t="str">
        <f>IF(COUNTIF(①総括表!$C:$C,$C$1)&gt;=ROW(O5),INDEX(①総括表!I:I,LARGE(INDEX((①総括表!$C$15:$C$528=$C$1)*ROW(①総括表!$C$15:$C$528),),COUNTIF(①総括表!$C:$C,$C$1)-ROW(O5)+1)),"")</f>
        <v/>
      </c>
      <c r="L11" s="24"/>
    </row>
    <row r="12" spans="1:15" ht="18" customHeight="1" x14ac:dyDescent="0.15">
      <c r="A12" s="19"/>
      <c r="B12" s="19"/>
      <c r="C12" s="30" t="str">
        <f>IF(COUNTIF(①総括表!$C:$C,$C$4)&gt;=ROW(D6),INDEX(①総括表!C:C,LARGE(INDEX((①総括表!$C$15:$C$528=$C$4)*ROW(①総括表!$C$15:$C$528),),COUNTIF(①総括表!$C:$C,$C$4)-ROW(D6)+1)),"")</f>
        <v/>
      </c>
      <c r="D12" s="195" t="str">
        <f>IF(COUNTIF(①総括表!$C:$C,$C$4)&gt;=ROW(E6),INDEX(①総括表!D:D,LARGE(INDEX((①総括表!$C$15:$C$528=$C$4)*ROW(①総括表!$C$15:$C$528),),COUNTIF(①総括表!$C:$C,$C$4)-ROW(E6)+1)),"")</f>
        <v/>
      </c>
      <c r="E12" s="30" t="str">
        <f>IF(COUNTIF(①総括表!$C:$C,$C$4)&gt;=ROW(F6),INDEX(①総括表!E:E,LARGE(INDEX((①総括表!$C$15:$C$528=$C$4)*ROW(①総括表!$C$15:$C$528),),COUNTIF(①総括表!$C:$C,$C$4)-ROW(F6)+1)),"")</f>
        <v/>
      </c>
      <c r="F12" s="30" t="str">
        <f>IF(COUNTIF(①総括表!$C:$C,$C$4)&gt;=ROW(G6),INDEX(①総括表!F:F,LARGE(INDEX((①総括表!$C$15:$C$528=$C$4)*ROW(①総括表!$C$15:$C$528),),COUNTIF(①総括表!$C:$C,$C$4)-ROW(G6)+1)),"")</f>
        <v/>
      </c>
      <c r="G12" s="261" t="str">
        <f>IF(COUNTIF(①総括表!$C:$C,$C$4)&gt;=ROW(H6),INDEX(①総括表!G:G,LARGE(INDEX((①総括表!$C$15:$C$528=$C$4)*ROW(①総括表!$C$15:$C$528),),COUNTIF(①総括表!$C:$C,$C$4)-ROW(H6)+1)),"")</f>
        <v/>
      </c>
      <c r="H12" s="261" t="str">
        <f>IF(COUNTIF(①総括表!$C:$C,$C$4)&gt;=ROW(I6),INDEX(①総括表!H:H,LARGE(INDEX((①総括表!$C$15:$C$528=$C$4)*ROW(①総括表!$C$15:$C$528),),COUNTIF(①総括表!$C:$C,$C$4)-ROW(I6)+1)),"")</f>
        <v/>
      </c>
      <c r="I12" s="261" t="str">
        <f>IF(COUNTIF(①総括表!$C:$C,$C$4)&gt;=ROW(J6),INDEX(①総括表!I:I,LARGE(INDEX((①総括表!$C$15:$C$528=$C$4)*ROW(①総括表!$C$15:$C$528),),COUNTIF(①総括表!$C:$C,$C$4)-ROW(J6)+1)),"")</f>
        <v/>
      </c>
      <c r="J12" s="27" t="str">
        <f>IF(COUNTIF(①総括表!$C:$C,$C$1)&gt;=ROW(O6),INDEX(①総括表!I:I,LARGE(INDEX((①総括表!$C$15:$C$528=$C$1)*ROW(①総括表!$C$15:$C$528),),COUNTIF(①総括表!$C:$C,$C$1)-ROW(O6)+1)),"")</f>
        <v/>
      </c>
      <c r="K12" s="27" t="str">
        <f>IF(COUNTIF(①総括表!$C:$C,$C$1)&gt;=ROW(O6),INDEX(①総括表!I:I,LARGE(INDEX((①総括表!$C$15:$C$528=$C$1)*ROW(①総括表!$C$15:$C$528),),COUNTIF(①総括表!$C:$C,$C$1)-ROW(O6)+1)),"")</f>
        <v/>
      </c>
      <c r="L12" s="24"/>
    </row>
    <row r="13" spans="1:15" ht="18" customHeight="1" x14ac:dyDescent="0.15">
      <c r="A13" s="19"/>
      <c r="B13" s="19"/>
      <c r="C13" s="30" t="str">
        <f>IF(COUNTIF(①総括表!$C:$C,$C$4)&gt;=ROW(D7),INDEX(①総括表!C:C,LARGE(INDEX((①総括表!$C$15:$C$528=$C$4)*ROW(①総括表!$C$15:$C$528),),COUNTIF(①総括表!$C:$C,$C$4)-ROW(D7)+1)),"")</f>
        <v/>
      </c>
      <c r="D13" s="195" t="str">
        <f>IF(COUNTIF(①総括表!$C:$C,$C$4)&gt;=ROW(E7),INDEX(①総括表!D:D,LARGE(INDEX((①総括表!$C$15:$C$528=$C$4)*ROW(①総括表!$C$15:$C$528),),COUNTIF(①総括表!$C:$C,$C$4)-ROW(E7)+1)),"")</f>
        <v/>
      </c>
      <c r="E13" s="30" t="str">
        <f>IF(COUNTIF(①総括表!$C:$C,$C$4)&gt;=ROW(F7),INDEX(①総括表!E:E,LARGE(INDEX((①総括表!$C$15:$C$528=$C$4)*ROW(①総括表!$C$15:$C$528),),COUNTIF(①総括表!$C:$C,$C$4)-ROW(F7)+1)),"")</f>
        <v/>
      </c>
      <c r="F13" s="30" t="str">
        <f>IF(COUNTIF(①総括表!$C:$C,$C$4)&gt;=ROW(G7),INDEX(①総括表!F:F,LARGE(INDEX((①総括表!$C$15:$C$528=$C$4)*ROW(①総括表!$C$15:$C$528),),COUNTIF(①総括表!$C:$C,$C$4)-ROW(G7)+1)),"")</f>
        <v/>
      </c>
      <c r="G13" s="261" t="str">
        <f>IF(COUNTIF(①総括表!$C:$C,$C$4)&gt;=ROW(H7),INDEX(①総括表!G:G,LARGE(INDEX((①総括表!$C$15:$C$528=$C$4)*ROW(①総括表!$C$15:$C$528),),COUNTIF(①総括表!$C:$C,$C$4)-ROW(H7)+1)),"")</f>
        <v/>
      </c>
      <c r="H13" s="261" t="str">
        <f>IF(COUNTIF(①総括表!$C:$C,$C$4)&gt;=ROW(I7),INDEX(①総括表!H:H,LARGE(INDEX((①総括表!$C$15:$C$528=$C$4)*ROW(①総括表!$C$15:$C$528),),COUNTIF(①総括表!$C:$C,$C$4)-ROW(I7)+1)),"")</f>
        <v/>
      </c>
      <c r="I13" s="261" t="str">
        <f>IF(COUNTIF(①総括表!$C:$C,$C$4)&gt;=ROW(J7),INDEX(①総括表!I:I,LARGE(INDEX((①総括表!$C$15:$C$528=$C$4)*ROW(①総括表!$C$15:$C$528),),COUNTIF(①総括表!$C:$C,$C$4)-ROW(J7)+1)),"")</f>
        <v/>
      </c>
      <c r="J13" s="22" t="str">
        <f>IF(COUNTIF(①総括表!$C:$C,$C$1)&gt;=ROW(K7),INDEX(①総括表!#REF!,LARGE(INDEX((①総括表!$C$15:$C$528=$C$1)*ROW(①総括表!$C$15:$C$528),),COUNTIF(①総括表!$C:$C,$C$1)-ROW(K7)+1)),"")</f>
        <v/>
      </c>
      <c r="K13" s="22" t="str">
        <f>IF(COUNTIF(①総括表!$C:$C,$C$1)&gt;=ROW(L7),INDEX(①総括表!#REF!,LARGE(INDEX((①総括表!$C$15:$C$528=$C$1)*ROW(①総括表!$C$15:$C$528),),COUNTIF(①総括表!$C:$C,$C$1)-ROW(L7)+1)),"")</f>
        <v/>
      </c>
      <c r="L13" s="24"/>
    </row>
    <row r="14" spans="1:15" ht="18" customHeight="1" x14ac:dyDescent="0.15">
      <c r="A14" s="19"/>
      <c r="B14" s="19"/>
      <c r="C14" s="30" t="str">
        <f>IF(COUNTIF(①総括表!$C:$C,$C$4)&gt;=ROW(D8),INDEX(①総括表!C:C,LARGE(INDEX((①総括表!$C$15:$C$528=$C$4)*ROW(①総括表!$C$15:$C$528),),COUNTIF(①総括表!$C:$C,$C$4)-ROW(D8)+1)),"")</f>
        <v/>
      </c>
      <c r="D14" s="195" t="str">
        <f>IF(COUNTIF(①総括表!$C:$C,$C$4)&gt;=ROW(E8),INDEX(①総括表!D:D,LARGE(INDEX((①総括表!$C$15:$C$528=$C$4)*ROW(①総括表!$C$15:$C$528),),COUNTIF(①総括表!$C:$C,$C$4)-ROW(E8)+1)),"")</f>
        <v/>
      </c>
      <c r="E14" s="30" t="str">
        <f>IF(COUNTIF(①総括表!$C:$C,$C$4)&gt;=ROW(F8),INDEX(①総括表!E:E,LARGE(INDEX((①総括表!$C$15:$C$528=$C$4)*ROW(①総括表!$C$15:$C$528),),COUNTIF(①総括表!$C:$C,$C$4)-ROW(F8)+1)),"")</f>
        <v/>
      </c>
      <c r="F14" s="30" t="str">
        <f>IF(COUNTIF(①総括表!$C:$C,$C$4)&gt;=ROW(G8),INDEX(①総括表!F:F,LARGE(INDEX((①総括表!$C$15:$C$528=$C$4)*ROW(①総括表!$C$15:$C$528),),COUNTIF(①総括表!$C:$C,$C$4)-ROW(G8)+1)),"")</f>
        <v/>
      </c>
      <c r="G14" s="261" t="str">
        <f>IF(COUNTIF(①総括表!$C:$C,$C$4)&gt;=ROW(H8),INDEX(①総括表!G:G,LARGE(INDEX((①総括表!$C$15:$C$528=$C$4)*ROW(①総括表!$C$15:$C$528),),COUNTIF(①総括表!$C:$C,$C$4)-ROW(H8)+1)),"")</f>
        <v/>
      </c>
      <c r="H14" s="261" t="str">
        <f>IF(COUNTIF(①総括表!$C:$C,$C$4)&gt;=ROW(I8),INDEX(①総括表!H:H,LARGE(INDEX((①総括表!$C$15:$C$528=$C$4)*ROW(①総括表!$C$15:$C$528),),COUNTIF(①総括表!$C:$C,$C$4)-ROW(I8)+1)),"")</f>
        <v/>
      </c>
      <c r="I14" s="261" t="str">
        <f>IF(COUNTIF(①総括表!$C:$C,$C$4)&gt;=ROW(J8),INDEX(①総括表!I:I,LARGE(INDEX((①総括表!$C$15:$C$528=$C$4)*ROW(①総括表!$C$15:$C$528),),COUNTIF(①総括表!$C:$C,$C$4)-ROW(J8)+1)),"")</f>
        <v/>
      </c>
      <c r="J14" s="22" t="str">
        <f>IF(COUNTIF(①総括表!$C:$C,$C$1)&gt;=ROW(K8),INDEX(①総括表!#REF!,LARGE(INDEX((①総括表!$C$15:$C$528=$C$1)*ROW(①総括表!$C$15:$C$528),),COUNTIF(①総括表!$C:$C,$C$1)-ROW(K8)+1)),"")</f>
        <v/>
      </c>
      <c r="K14" s="22" t="str">
        <f>IF(COUNTIF(①総括表!$C:$C,$C$1)&gt;=ROW(L8),INDEX(①総括表!#REF!,LARGE(INDEX((①総括表!$C$15:$C$528=$C$1)*ROW(①総括表!$C$15:$C$528),),COUNTIF(①総括表!$C:$C,$C$1)-ROW(L8)+1)),"")</f>
        <v/>
      </c>
      <c r="L14" s="24"/>
    </row>
    <row r="15" spans="1:15" ht="18" customHeight="1" x14ac:dyDescent="0.15">
      <c r="A15" s="19"/>
      <c r="B15" s="19"/>
      <c r="C15" s="30" t="str">
        <f>IF(COUNTIF(①総括表!$C:$C,$C$4)&gt;=ROW(D9),INDEX(①総括表!C:C,LARGE(INDEX((①総括表!$C$15:$C$528=$C$4)*ROW(①総括表!$C$15:$C$528),),COUNTIF(①総括表!$C:$C,$C$4)-ROW(D9)+1)),"")</f>
        <v/>
      </c>
      <c r="D15" s="195" t="str">
        <f>IF(COUNTIF(①総括表!$C:$C,$C$4)&gt;=ROW(E9),INDEX(①総括表!D:D,LARGE(INDEX((①総括表!$C$15:$C$528=$C$4)*ROW(①総括表!$C$15:$C$528),),COUNTIF(①総括表!$C:$C,$C$4)-ROW(E9)+1)),"")</f>
        <v/>
      </c>
      <c r="E15" s="30" t="str">
        <f>IF(COUNTIF(①総括表!$C:$C,$C$4)&gt;=ROW(F9),INDEX(①総括表!E:E,LARGE(INDEX((①総括表!$C$15:$C$528=$C$4)*ROW(①総括表!$C$15:$C$528),),COUNTIF(①総括表!$C:$C,$C$4)-ROW(F9)+1)),"")</f>
        <v/>
      </c>
      <c r="F15" s="30" t="str">
        <f>IF(COUNTIF(①総括表!$C:$C,$C$4)&gt;=ROW(G9),INDEX(①総括表!F:F,LARGE(INDEX((①総括表!$C$15:$C$528=$C$4)*ROW(①総括表!$C$15:$C$528),),COUNTIF(①総括表!$C:$C,$C$4)-ROW(G9)+1)),"")</f>
        <v/>
      </c>
      <c r="G15" s="261" t="str">
        <f>IF(COUNTIF(①総括表!$C:$C,$C$4)&gt;=ROW(H9),INDEX(①総括表!G:G,LARGE(INDEX((①総括表!$C$15:$C$528=$C$4)*ROW(①総括表!$C$15:$C$528),),COUNTIF(①総括表!$C:$C,$C$4)-ROW(H9)+1)),"")</f>
        <v/>
      </c>
      <c r="H15" s="261" t="str">
        <f>IF(COUNTIF(①総括表!$C:$C,$C$4)&gt;=ROW(I9),INDEX(①総括表!H:H,LARGE(INDEX((①総括表!$C$15:$C$528=$C$4)*ROW(①総括表!$C$15:$C$528),),COUNTIF(①総括表!$C:$C,$C$4)-ROW(I9)+1)),"")</f>
        <v/>
      </c>
      <c r="I15" s="261" t="str">
        <f>IF(COUNTIF(①総括表!$C:$C,$C$4)&gt;=ROW(J9),INDEX(①総括表!I:I,LARGE(INDEX((①総括表!$C$15:$C$528=$C$4)*ROW(①総括表!$C$15:$C$528),),COUNTIF(①総括表!$C:$C,$C$4)-ROW(J9)+1)),"")</f>
        <v/>
      </c>
      <c r="J15" s="22" t="str">
        <f>IF(COUNTIF(①総括表!$C:$C,$C$1)&gt;=ROW(K9),INDEX(①総括表!#REF!,LARGE(INDEX((①総括表!$C$15:$C$528=$C$1)*ROW(①総括表!$C$15:$C$528),),COUNTIF(①総括表!$C:$C,$C$1)-ROW(K9)+1)),"")</f>
        <v/>
      </c>
      <c r="K15" s="22" t="str">
        <f>IF(COUNTIF(①総括表!$C:$C,$C$1)&gt;=ROW(L9),INDEX(①総括表!#REF!,LARGE(INDEX((①総括表!$C$15:$C$528=$C$1)*ROW(①総括表!$C$15:$C$528),),COUNTIF(①総括表!$C:$C,$C$1)-ROW(L9)+1)),"")</f>
        <v/>
      </c>
      <c r="L15" s="24"/>
    </row>
    <row r="16" spans="1:15" ht="18" customHeight="1" x14ac:dyDescent="0.15">
      <c r="A16" s="19"/>
      <c r="B16" s="19"/>
      <c r="C16" s="30" t="str">
        <f>IF(COUNTIF(①総括表!$C:$C,$C$4)&gt;=ROW(D10),INDEX(①総括表!C:C,LARGE(INDEX((①総括表!$C$15:$C$528=$C$4)*ROW(①総括表!$C$15:$C$528),),COUNTIF(①総括表!$C:$C,$C$4)-ROW(D10)+1)),"")</f>
        <v/>
      </c>
      <c r="D16" s="195" t="str">
        <f>IF(COUNTIF(①総括表!$C:$C,$C$4)&gt;=ROW(E10),INDEX(①総括表!D:D,LARGE(INDEX((①総括表!$C$15:$C$528=$C$4)*ROW(①総括表!$C$15:$C$528),),COUNTIF(①総括表!$C:$C,$C$4)-ROW(E10)+1)),"")</f>
        <v/>
      </c>
      <c r="E16" s="30" t="str">
        <f>IF(COUNTIF(①総括表!$C:$C,$C$4)&gt;=ROW(F10),INDEX(①総括表!E:E,LARGE(INDEX((①総括表!$C$15:$C$528=$C$4)*ROW(①総括表!$C$15:$C$528),),COUNTIF(①総括表!$C:$C,$C$4)-ROW(F10)+1)),"")</f>
        <v/>
      </c>
      <c r="F16" s="30" t="str">
        <f>IF(COUNTIF(①総括表!$C:$C,$C$4)&gt;=ROW(G10),INDEX(①総括表!F:F,LARGE(INDEX((①総括表!$C$15:$C$528=$C$4)*ROW(①総括表!$C$15:$C$528),),COUNTIF(①総括表!$C:$C,$C$4)-ROW(G10)+1)),"")</f>
        <v/>
      </c>
      <c r="G16" s="261" t="str">
        <f>IF(COUNTIF(①総括表!$C:$C,$C$4)&gt;=ROW(H10),INDEX(①総括表!G:G,LARGE(INDEX((①総括表!$C$15:$C$528=$C$4)*ROW(①総括表!$C$15:$C$528),),COUNTIF(①総括表!$C:$C,$C$4)-ROW(H10)+1)),"")</f>
        <v/>
      </c>
      <c r="H16" s="261" t="str">
        <f>IF(COUNTIF(①総括表!$C:$C,$C$4)&gt;=ROW(I10),INDEX(①総括表!H:H,LARGE(INDEX((①総括表!$C$15:$C$528=$C$4)*ROW(①総括表!$C$15:$C$528),),COUNTIF(①総括表!$C:$C,$C$4)-ROW(I10)+1)),"")</f>
        <v/>
      </c>
      <c r="I16" s="261" t="str">
        <f>IF(COUNTIF(①総括表!$C:$C,$C$4)&gt;=ROW(J10),INDEX(①総括表!I:I,LARGE(INDEX((①総括表!$C$15:$C$528=$C$4)*ROW(①総括表!$C$15:$C$528),),COUNTIF(①総括表!$C:$C,$C$4)-ROW(J10)+1)),"")</f>
        <v/>
      </c>
      <c r="J16" s="22" t="str">
        <f>IF(COUNTIF(①総括表!$C:$C,$C$1)&gt;=ROW(K10),INDEX(①総括表!#REF!,LARGE(INDEX((①総括表!$C$15:$C$528=$C$1)*ROW(①総括表!$C$15:$C$528),),COUNTIF(①総括表!$C:$C,$C$1)-ROW(K10)+1)),"")</f>
        <v/>
      </c>
      <c r="K16" s="22" t="str">
        <f>IF(COUNTIF(①総括表!$C:$C,$C$1)&gt;=ROW(L10),INDEX(①総括表!#REF!,LARGE(INDEX((①総括表!$C$15:$C$528=$C$1)*ROW(①総括表!$C$15:$C$528),),COUNTIF(①総括表!$C:$C,$C$1)-ROW(L10)+1)),"")</f>
        <v/>
      </c>
      <c r="L16" s="24"/>
    </row>
    <row r="17" spans="1:12" ht="18" customHeight="1" x14ac:dyDescent="0.15">
      <c r="A17" s="19"/>
      <c r="B17" s="19"/>
      <c r="C17" s="30" t="str">
        <f>IF(COUNTIF(①総括表!$C:$C,$C$4)&gt;=ROW(D11),INDEX(①総括表!C:C,LARGE(INDEX((①総括表!$C$15:$C$528=$C$4)*ROW(①総括表!$C$15:$C$528),),COUNTIF(①総括表!$C:$C,$C$4)-ROW(D11)+1)),"")</f>
        <v/>
      </c>
      <c r="D17" s="195" t="str">
        <f>IF(COUNTIF(①総括表!$C:$C,$C$4)&gt;=ROW(E11),INDEX(①総括表!D:D,LARGE(INDEX((①総括表!$C$15:$C$528=$C$4)*ROW(①総括表!$C$15:$C$528),),COUNTIF(①総括表!$C:$C,$C$4)-ROW(E11)+1)),"")</f>
        <v/>
      </c>
      <c r="E17" s="30" t="str">
        <f>IF(COUNTIF(①総括表!$C:$C,$C$4)&gt;=ROW(F11),INDEX(①総括表!E:E,LARGE(INDEX((①総括表!$C$15:$C$528=$C$4)*ROW(①総括表!$C$15:$C$528),),COUNTIF(①総括表!$C:$C,$C$4)-ROW(F11)+1)),"")</f>
        <v/>
      </c>
      <c r="F17" s="30" t="str">
        <f>IF(COUNTIF(①総括表!$C:$C,$C$4)&gt;=ROW(G11),INDEX(①総括表!F:F,LARGE(INDEX((①総括表!$C$15:$C$528=$C$4)*ROW(①総括表!$C$15:$C$528),),COUNTIF(①総括表!$C:$C,$C$4)-ROW(G11)+1)),"")</f>
        <v/>
      </c>
      <c r="G17" s="261" t="str">
        <f>IF(COUNTIF(①総括表!$C:$C,$C$4)&gt;=ROW(H11),INDEX(①総括表!G:G,LARGE(INDEX((①総括表!$C$15:$C$528=$C$4)*ROW(①総括表!$C$15:$C$528),),COUNTIF(①総括表!$C:$C,$C$4)-ROW(H11)+1)),"")</f>
        <v/>
      </c>
      <c r="H17" s="261" t="str">
        <f>IF(COUNTIF(①総括表!$C:$C,$C$4)&gt;=ROW(I11),INDEX(①総括表!H:H,LARGE(INDEX((①総括表!$C$15:$C$528=$C$4)*ROW(①総括表!$C$15:$C$528),),COUNTIF(①総括表!$C:$C,$C$4)-ROW(I11)+1)),"")</f>
        <v/>
      </c>
      <c r="I17" s="261" t="str">
        <f>IF(COUNTIF(①総括表!$C:$C,$C$4)&gt;=ROW(J11),INDEX(①総括表!I:I,LARGE(INDEX((①総括表!$C$15:$C$528=$C$4)*ROW(①総括表!$C$15:$C$528),),COUNTIF(①総括表!$C:$C,$C$4)-ROW(J11)+1)),"")</f>
        <v/>
      </c>
      <c r="J17" s="22" t="str">
        <f>IF(COUNTIF(①総括表!$C:$C,$C$1)&gt;=ROW(K11),INDEX(①総括表!#REF!,LARGE(INDEX((①総括表!$C$15:$C$528=$C$1)*ROW(①総括表!$C$15:$C$528),),COUNTIF(①総括表!$C:$C,$C$1)-ROW(K11)+1)),"")</f>
        <v/>
      </c>
      <c r="K17" s="22" t="str">
        <f>IF(COUNTIF(①総括表!$C:$C,$C$1)&gt;=ROW(L11),INDEX(①総括表!#REF!,LARGE(INDEX((①総括表!$C$15:$C$528=$C$1)*ROW(①総括表!$C$15:$C$528),),COUNTIF(①総括表!$C:$C,$C$1)-ROW(L11)+1)),"")</f>
        <v/>
      </c>
      <c r="L17" s="24"/>
    </row>
    <row r="18" spans="1:12" ht="18" customHeight="1" x14ac:dyDescent="0.15">
      <c r="A18" s="19"/>
      <c r="B18" s="19"/>
      <c r="C18" s="30" t="str">
        <f>IF(COUNTIF(①総括表!$C:$C,$C$4)&gt;=ROW(D12),INDEX(①総括表!C:C,LARGE(INDEX((①総括表!$C$15:$C$528=$C$4)*ROW(①総括表!$C$15:$C$528),),COUNTIF(①総括表!$C:$C,$C$4)-ROW(D12)+1)),"")</f>
        <v/>
      </c>
      <c r="D18" s="195" t="str">
        <f>IF(COUNTIF(①総括表!$C:$C,$C$4)&gt;=ROW(E12),INDEX(①総括表!D:D,LARGE(INDEX((①総括表!$C$15:$C$528=$C$4)*ROW(①総括表!$C$15:$C$528),),COUNTIF(①総括表!$C:$C,$C$4)-ROW(E12)+1)),"")</f>
        <v/>
      </c>
      <c r="E18" s="30" t="str">
        <f>IF(COUNTIF(①総括表!$C:$C,$C$4)&gt;=ROW(F12),INDEX(①総括表!E:E,LARGE(INDEX((①総括表!$C$15:$C$528=$C$4)*ROW(①総括表!$C$15:$C$528),),COUNTIF(①総括表!$C:$C,$C$4)-ROW(F12)+1)),"")</f>
        <v/>
      </c>
      <c r="F18" s="30" t="str">
        <f>IF(COUNTIF(①総括表!$C:$C,$C$4)&gt;=ROW(G12),INDEX(①総括表!F:F,LARGE(INDEX((①総括表!$C$15:$C$528=$C$4)*ROW(①総括表!$C$15:$C$528),),COUNTIF(①総括表!$C:$C,$C$4)-ROW(G12)+1)),"")</f>
        <v/>
      </c>
      <c r="G18" s="261" t="str">
        <f>IF(COUNTIF(①総括表!$C:$C,$C$4)&gt;=ROW(H12),INDEX(①総括表!G:G,LARGE(INDEX((①総括表!$C$15:$C$528=$C$4)*ROW(①総括表!$C$15:$C$528),),COUNTIF(①総括表!$C:$C,$C$4)-ROW(H12)+1)),"")</f>
        <v/>
      </c>
      <c r="H18" s="261" t="str">
        <f>IF(COUNTIF(①総括表!$C:$C,$C$4)&gt;=ROW(I12),INDEX(①総括表!H:H,LARGE(INDEX((①総括表!$C$15:$C$528=$C$4)*ROW(①総括表!$C$15:$C$528),),COUNTIF(①総括表!$C:$C,$C$4)-ROW(I12)+1)),"")</f>
        <v/>
      </c>
      <c r="I18" s="261" t="str">
        <f>IF(COUNTIF(①総括表!$C:$C,$C$4)&gt;=ROW(J12),INDEX(①総括表!I:I,LARGE(INDEX((①総括表!$C$15:$C$528=$C$4)*ROW(①総括表!$C$15:$C$528),),COUNTIF(①総括表!$C:$C,$C$4)-ROW(J12)+1)),"")</f>
        <v/>
      </c>
      <c r="J18" s="22" t="str">
        <f>IF(COUNTIF(①総括表!$C:$C,$C$1)&gt;=ROW(K12),INDEX(①総括表!#REF!,LARGE(INDEX((①総括表!$C$15:$C$528=$C$1)*ROW(①総括表!$C$15:$C$528),),COUNTIF(①総括表!$C:$C,$C$1)-ROW(K12)+1)),"")</f>
        <v/>
      </c>
      <c r="K18" s="22" t="str">
        <f>IF(COUNTIF(①総括表!$C:$C,$C$1)&gt;=ROW(L12),INDEX(①総括表!#REF!,LARGE(INDEX((①総括表!$C$15:$C$528=$C$1)*ROW(①総括表!$C$15:$C$528),),COUNTIF(①総括表!$C:$C,$C$1)-ROW(L12)+1)),"")</f>
        <v/>
      </c>
      <c r="L18" s="24"/>
    </row>
    <row r="19" spans="1:12" ht="18" customHeight="1" x14ac:dyDescent="0.15">
      <c r="A19" s="19"/>
      <c r="B19" s="19"/>
      <c r="C19" s="30" t="str">
        <f>IF(COUNTIF(①総括表!$C:$C,$C$4)&gt;=ROW(D13),INDEX(①総括表!C:C,LARGE(INDEX((①総括表!$C$15:$C$528=$C$4)*ROW(①総括表!$C$15:$C$528),),COUNTIF(①総括表!$C:$C,$C$4)-ROW(D13)+1)),"")</f>
        <v/>
      </c>
      <c r="D19" s="195" t="str">
        <f>IF(COUNTIF(①総括表!$C:$C,$C$4)&gt;=ROW(E13),INDEX(①総括表!D:D,LARGE(INDEX((①総括表!$C$15:$C$528=$C$4)*ROW(①総括表!$C$15:$C$528),),COUNTIF(①総括表!$C:$C,$C$4)-ROW(E13)+1)),"")</f>
        <v/>
      </c>
      <c r="E19" s="30" t="str">
        <f>IF(COUNTIF(①総括表!$C:$C,$C$4)&gt;=ROW(F13),INDEX(①総括表!E:E,LARGE(INDEX((①総括表!$C$15:$C$528=$C$4)*ROW(①総括表!$C$15:$C$528),),COUNTIF(①総括表!$C:$C,$C$4)-ROW(F13)+1)),"")</f>
        <v/>
      </c>
      <c r="F19" s="30" t="str">
        <f>IF(COUNTIF(①総括表!$C:$C,$C$4)&gt;=ROW(G13),INDEX(①総括表!F:F,LARGE(INDEX((①総括表!$C$15:$C$528=$C$4)*ROW(①総括表!$C$15:$C$528),),COUNTIF(①総括表!$C:$C,$C$4)-ROW(G13)+1)),"")</f>
        <v/>
      </c>
      <c r="G19" s="261" t="str">
        <f>IF(COUNTIF(①総括表!$C:$C,$C$4)&gt;=ROW(H13),INDEX(①総括表!G:G,LARGE(INDEX((①総括表!$C$15:$C$528=$C$4)*ROW(①総括表!$C$15:$C$528),),COUNTIF(①総括表!$C:$C,$C$4)-ROW(H13)+1)),"")</f>
        <v/>
      </c>
      <c r="H19" s="261" t="str">
        <f>IF(COUNTIF(①総括表!$C:$C,$C$4)&gt;=ROW(I13),INDEX(①総括表!H:H,LARGE(INDEX((①総括表!$C$15:$C$528=$C$4)*ROW(①総括表!$C$15:$C$528),),COUNTIF(①総括表!$C:$C,$C$4)-ROW(I13)+1)),"")</f>
        <v/>
      </c>
      <c r="I19" s="261" t="str">
        <f>IF(COUNTIF(①総括表!$C:$C,$C$4)&gt;=ROW(J13),INDEX(①総括表!I:I,LARGE(INDEX((①総括表!$C$15:$C$528=$C$4)*ROW(①総括表!$C$15:$C$528),),COUNTIF(①総括表!$C:$C,$C$4)-ROW(J13)+1)),"")</f>
        <v/>
      </c>
      <c r="J19" s="22" t="str">
        <f>IF(COUNTIF(①総括表!$C:$C,$C$1)&gt;=ROW(K13),INDEX(①総括表!#REF!,LARGE(INDEX((①総括表!$C$15:$C$528=$C$1)*ROW(①総括表!$C$15:$C$528),),COUNTIF(①総括表!$C:$C,$C$1)-ROW(K13)+1)),"")</f>
        <v/>
      </c>
      <c r="K19" s="22" t="str">
        <f>IF(COUNTIF(①総括表!$C:$C,$C$1)&gt;=ROW(L13),INDEX(①総括表!#REF!,LARGE(INDEX((①総括表!$C$15:$C$528=$C$1)*ROW(①総括表!$C$15:$C$528),),COUNTIF(①総括表!$C:$C,$C$1)-ROW(L13)+1)),"")</f>
        <v/>
      </c>
      <c r="L19" s="24"/>
    </row>
    <row r="20" spans="1:12" ht="18" customHeight="1" x14ac:dyDescent="0.15">
      <c r="A20" s="19"/>
      <c r="B20" s="19"/>
      <c r="C20" s="30" t="str">
        <f>IF(COUNTIF(①総括表!$C:$C,$C$4)&gt;=ROW(D14),INDEX(①総括表!C:C,LARGE(INDEX((①総括表!$C$15:$C$528=$C$4)*ROW(①総括表!$C$15:$C$528),),COUNTIF(①総括表!$C:$C,$C$4)-ROW(D14)+1)),"")</f>
        <v/>
      </c>
      <c r="D20" s="195" t="str">
        <f>IF(COUNTIF(①総括表!$C:$C,$C$4)&gt;=ROW(E14),INDEX(①総括表!D:D,LARGE(INDEX((①総括表!$C$15:$C$528=$C$4)*ROW(①総括表!$C$15:$C$528),),COUNTIF(①総括表!$C:$C,$C$4)-ROW(E14)+1)),"")</f>
        <v/>
      </c>
      <c r="E20" s="30" t="str">
        <f>IF(COUNTIF(①総括表!$C:$C,$C$4)&gt;=ROW(F14),INDEX(①総括表!E:E,LARGE(INDEX((①総括表!$C$15:$C$528=$C$4)*ROW(①総括表!$C$15:$C$528),),COUNTIF(①総括表!$C:$C,$C$4)-ROW(F14)+1)),"")</f>
        <v/>
      </c>
      <c r="F20" s="30" t="str">
        <f>IF(COUNTIF(①総括表!$C:$C,$C$4)&gt;=ROW(G14),INDEX(①総括表!F:F,LARGE(INDEX((①総括表!$C$15:$C$528=$C$4)*ROW(①総括表!$C$15:$C$528),),COUNTIF(①総括表!$C:$C,$C$4)-ROW(G14)+1)),"")</f>
        <v/>
      </c>
      <c r="G20" s="261" t="str">
        <f>IF(COUNTIF(①総括表!$C:$C,$C$4)&gt;=ROW(H14),INDEX(①総括表!G:G,LARGE(INDEX((①総括表!$C$15:$C$528=$C$4)*ROW(①総括表!$C$15:$C$528),),COUNTIF(①総括表!$C:$C,$C$4)-ROW(H14)+1)),"")</f>
        <v/>
      </c>
      <c r="H20" s="261" t="str">
        <f>IF(COUNTIF(①総括表!$C:$C,$C$4)&gt;=ROW(I14),INDEX(①総括表!H:H,LARGE(INDEX((①総括表!$C$15:$C$528=$C$4)*ROW(①総括表!$C$15:$C$528),),COUNTIF(①総括表!$C:$C,$C$4)-ROW(I14)+1)),"")</f>
        <v/>
      </c>
      <c r="I20" s="261" t="str">
        <f>IF(COUNTIF(①総括表!$C:$C,$C$4)&gt;=ROW(J14),INDEX(①総括表!I:I,LARGE(INDEX((①総括表!$C$15:$C$528=$C$4)*ROW(①総括表!$C$15:$C$528),),COUNTIF(①総括表!$C:$C,$C$4)-ROW(J14)+1)),"")</f>
        <v/>
      </c>
      <c r="J20" s="22" t="str">
        <f>IF(COUNTIF(①総括表!$C:$C,$C$1)&gt;=ROW(K14),INDEX(①総括表!#REF!,LARGE(INDEX((①総括表!$C$15:$C$528=$C$1)*ROW(①総括表!$C$15:$C$528),),COUNTIF(①総括表!$C:$C,$C$1)-ROW(K14)+1)),"")</f>
        <v/>
      </c>
      <c r="K20" s="22" t="str">
        <f>IF(COUNTIF(①総括表!$C:$C,$C$1)&gt;=ROW(L14),INDEX(①総括表!#REF!,LARGE(INDEX((①総括表!$C$15:$C$528=$C$1)*ROW(①総括表!$C$15:$C$528),),COUNTIF(①総括表!$C:$C,$C$1)-ROW(L14)+1)),"")</f>
        <v/>
      </c>
      <c r="L20" s="24"/>
    </row>
    <row r="21" spans="1:12" ht="18" customHeight="1" x14ac:dyDescent="0.15">
      <c r="A21" s="19"/>
      <c r="B21" s="19"/>
      <c r="C21" s="30" t="str">
        <f>IF(COUNTIF(①総括表!$C:$C,$C$4)&gt;=ROW(D15),INDEX(①総括表!C:C,LARGE(INDEX((①総括表!$C$15:$C$528=$C$4)*ROW(①総括表!$C$15:$C$528),),COUNTIF(①総括表!$C:$C,$C$4)-ROW(D15)+1)),"")</f>
        <v/>
      </c>
      <c r="D21" s="195" t="str">
        <f>IF(COUNTIF(①総括表!$C:$C,$C$4)&gt;=ROW(E15),INDEX(①総括表!D:D,LARGE(INDEX((①総括表!$C$15:$C$528=$C$4)*ROW(①総括表!$C$15:$C$528),),COUNTIF(①総括表!$C:$C,$C$4)-ROW(E15)+1)),"")</f>
        <v/>
      </c>
      <c r="E21" s="30" t="str">
        <f>IF(COUNTIF(①総括表!$C:$C,$C$4)&gt;=ROW(F15),INDEX(①総括表!E:E,LARGE(INDEX((①総括表!$C$15:$C$528=$C$4)*ROW(①総括表!$C$15:$C$528),),COUNTIF(①総括表!$C:$C,$C$4)-ROW(F15)+1)),"")</f>
        <v/>
      </c>
      <c r="F21" s="30" t="str">
        <f>IF(COUNTIF(①総括表!$C:$C,$C$4)&gt;=ROW(G15),INDEX(①総括表!F:F,LARGE(INDEX((①総括表!$C$15:$C$528=$C$4)*ROW(①総括表!$C$15:$C$528),),COUNTIF(①総括表!$C:$C,$C$4)-ROW(G15)+1)),"")</f>
        <v/>
      </c>
      <c r="G21" s="261" t="str">
        <f>IF(COUNTIF(①総括表!$C:$C,$C$4)&gt;=ROW(H15),INDEX(①総括表!G:G,LARGE(INDEX((①総括表!$C$15:$C$528=$C$4)*ROW(①総括表!$C$15:$C$528),),COUNTIF(①総括表!$C:$C,$C$4)-ROW(H15)+1)),"")</f>
        <v/>
      </c>
      <c r="H21" s="261" t="str">
        <f>IF(COUNTIF(①総括表!$C:$C,$C$4)&gt;=ROW(I15),INDEX(①総括表!H:H,LARGE(INDEX((①総括表!$C$15:$C$528=$C$4)*ROW(①総括表!$C$15:$C$528),),COUNTIF(①総括表!$C:$C,$C$4)-ROW(I15)+1)),"")</f>
        <v/>
      </c>
      <c r="I21" s="261" t="str">
        <f>IF(COUNTIF(①総括表!$C:$C,$C$4)&gt;=ROW(J15),INDEX(①総括表!I:I,LARGE(INDEX((①総括表!$C$15:$C$528=$C$4)*ROW(①総括表!$C$15:$C$528),),COUNTIF(①総括表!$C:$C,$C$4)-ROW(J15)+1)),"")</f>
        <v/>
      </c>
      <c r="J21" s="22" t="str">
        <f>IF(COUNTIF(①総括表!$C:$C,$C$1)&gt;=ROW(K15),INDEX(①総括表!#REF!,LARGE(INDEX((①総括表!$C$15:$C$528=$C$1)*ROW(①総括表!$C$15:$C$528),),COUNTIF(①総括表!$C:$C,$C$1)-ROW(K15)+1)),"")</f>
        <v/>
      </c>
      <c r="K21" s="22" t="str">
        <f>IF(COUNTIF(①総括表!$C:$C,$C$1)&gt;=ROW(L15),INDEX(①総括表!#REF!,LARGE(INDEX((①総括表!$C$15:$C$528=$C$1)*ROW(①総括表!$C$15:$C$528),),COUNTIF(①総括表!$C:$C,$C$1)-ROW(L15)+1)),"")</f>
        <v/>
      </c>
      <c r="L21" s="24"/>
    </row>
    <row r="22" spans="1:12" ht="18" customHeight="1" x14ac:dyDescent="0.15">
      <c r="A22" s="19"/>
      <c r="B22" s="19"/>
      <c r="C22" s="30" t="str">
        <f>IF(COUNTIF(①総括表!$C:$C,$C$4)&gt;=ROW(D16),INDEX(①総括表!C:C,LARGE(INDEX((①総括表!$C$15:$C$528=$C$4)*ROW(①総括表!$C$15:$C$528),),COUNTIF(①総括表!$C:$C,$C$4)-ROW(D16)+1)),"")</f>
        <v/>
      </c>
      <c r="D22" s="195" t="str">
        <f>IF(COUNTIF(①総括表!$C:$C,$C$4)&gt;=ROW(E16),INDEX(①総括表!D:D,LARGE(INDEX((①総括表!$C$15:$C$528=$C$4)*ROW(①総括表!$C$15:$C$528),),COUNTIF(①総括表!$C:$C,$C$4)-ROW(E16)+1)),"")</f>
        <v/>
      </c>
      <c r="E22" s="30" t="str">
        <f>IF(COUNTIF(①総括表!$C:$C,$C$4)&gt;=ROW(F16),INDEX(①総括表!E:E,LARGE(INDEX((①総括表!$C$15:$C$528=$C$4)*ROW(①総括表!$C$15:$C$528),),COUNTIF(①総括表!$C:$C,$C$4)-ROW(F16)+1)),"")</f>
        <v/>
      </c>
      <c r="F22" s="30" t="str">
        <f>IF(COUNTIF(①総括表!$C:$C,$C$4)&gt;=ROW(G16),INDEX(①総括表!F:F,LARGE(INDEX((①総括表!$C$15:$C$528=$C$4)*ROW(①総括表!$C$15:$C$528),),COUNTIF(①総括表!$C:$C,$C$4)-ROW(G16)+1)),"")</f>
        <v/>
      </c>
      <c r="G22" s="261" t="str">
        <f>IF(COUNTIF(①総括表!$C:$C,$C$4)&gt;=ROW(H16),INDEX(①総括表!G:G,LARGE(INDEX((①総括表!$C$15:$C$528=$C$4)*ROW(①総括表!$C$15:$C$528),),COUNTIF(①総括表!$C:$C,$C$4)-ROW(H16)+1)),"")</f>
        <v/>
      </c>
      <c r="H22" s="261" t="str">
        <f>IF(COUNTIF(①総括表!$C:$C,$C$4)&gt;=ROW(I16),INDEX(①総括表!H:H,LARGE(INDEX((①総括表!$C$15:$C$528=$C$4)*ROW(①総括表!$C$15:$C$528),),COUNTIF(①総括表!$C:$C,$C$4)-ROW(I16)+1)),"")</f>
        <v/>
      </c>
      <c r="I22" s="261" t="str">
        <f>IF(COUNTIF(①総括表!$C:$C,$C$4)&gt;=ROW(J16),INDEX(①総括表!I:I,LARGE(INDEX((①総括表!$C$15:$C$528=$C$4)*ROW(①総括表!$C$15:$C$528),),COUNTIF(①総括表!$C:$C,$C$4)-ROW(J16)+1)),"")</f>
        <v/>
      </c>
      <c r="J22" s="22" t="str">
        <f>IF(COUNTIF(①総括表!$C:$C,$C$1)&gt;=ROW(K16),INDEX(①総括表!#REF!,LARGE(INDEX((①総括表!$C$15:$C$528=$C$1)*ROW(①総括表!$C$15:$C$528),),COUNTIF(①総括表!$C:$C,$C$1)-ROW(K16)+1)),"")</f>
        <v/>
      </c>
      <c r="K22" s="22" t="str">
        <f>IF(COUNTIF(①総括表!$C:$C,$C$1)&gt;=ROW(L16),INDEX(①総括表!#REF!,LARGE(INDEX((①総括表!$C$15:$C$528=$C$1)*ROW(①総括表!$C$15:$C$528),),COUNTIF(①総括表!$C:$C,$C$1)-ROW(L16)+1)),"")</f>
        <v/>
      </c>
      <c r="L22" s="24"/>
    </row>
    <row r="23" spans="1:12" ht="18" customHeight="1" x14ac:dyDescent="0.15">
      <c r="A23" s="19"/>
      <c r="B23" s="19"/>
      <c r="C23" s="30" t="str">
        <f>IF(COUNTIF(①総括表!$C:$C,$C$4)&gt;=ROW(D17),INDEX(①総括表!C:C,LARGE(INDEX((①総括表!$C$15:$C$528=$C$4)*ROW(①総括表!$C$15:$C$528),),COUNTIF(①総括表!$C:$C,$C$4)-ROW(D17)+1)),"")</f>
        <v/>
      </c>
      <c r="D23" s="195" t="str">
        <f>IF(COUNTIF(①総括表!$C:$C,$C$4)&gt;=ROW(E17),INDEX(①総括表!D:D,LARGE(INDEX((①総括表!$C$15:$C$528=$C$4)*ROW(①総括表!$C$15:$C$528),),COUNTIF(①総括表!$C:$C,$C$4)-ROW(E17)+1)),"")</f>
        <v/>
      </c>
      <c r="E23" s="30" t="str">
        <f>IF(COUNTIF(①総括表!$C:$C,$C$4)&gt;=ROW(F17),INDEX(①総括表!E:E,LARGE(INDEX((①総括表!$C$15:$C$528=$C$4)*ROW(①総括表!$C$15:$C$528),),COUNTIF(①総括表!$C:$C,$C$4)-ROW(F17)+1)),"")</f>
        <v/>
      </c>
      <c r="F23" s="30" t="str">
        <f>IF(COUNTIF(①総括表!$C:$C,$C$4)&gt;=ROW(G17),INDEX(①総括表!F:F,LARGE(INDEX((①総括表!$C$15:$C$528=$C$4)*ROW(①総括表!$C$15:$C$528),),COUNTIF(①総括表!$C:$C,$C$4)-ROW(G17)+1)),"")</f>
        <v/>
      </c>
      <c r="G23" s="261" t="str">
        <f>IF(COUNTIF(①総括表!$C:$C,$C$4)&gt;=ROW(H17),INDEX(①総括表!G:G,LARGE(INDEX((①総括表!$C$15:$C$528=$C$4)*ROW(①総括表!$C$15:$C$528),),COUNTIF(①総括表!$C:$C,$C$4)-ROW(H17)+1)),"")</f>
        <v/>
      </c>
      <c r="H23" s="261" t="str">
        <f>IF(COUNTIF(①総括表!$C:$C,$C$4)&gt;=ROW(I17),INDEX(①総括表!H:H,LARGE(INDEX((①総括表!$C$15:$C$528=$C$4)*ROW(①総括表!$C$15:$C$528),),COUNTIF(①総括表!$C:$C,$C$4)-ROW(I17)+1)),"")</f>
        <v/>
      </c>
      <c r="I23" s="261" t="str">
        <f>IF(COUNTIF(①総括表!$C:$C,$C$4)&gt;=ROW(J17),INDEX(①総括表!I:I,LARGE(INDEX((①総括表!$C$15:$C$528=$C$4)*ROW(①総括表!$C$15:$C$528),),COUNTIF(①総括表!$C:$C,$C$4)-ROW(J17)+1)),"")</f>
        <v/>
      </c>
      <c r="J23" s="22" t="str">
        <f>IF(COUNTIF(①総括表!$C:$C,$C$1)&gt;=ROW(K17),INDEX(①総括表!#REF!,LARGE(INDEX((①総括表!$C$15:$C$528=$C$1)*ROW(①総括表!$C$15:$C$528),),COUNTIF(①総括表!$C:$C,$C$1)-ROW(K17)+1)),"")</f>
        <v/>
      </c>
      <c r="K23" s="22" t="str">
        <f>IF(COUNTIF(①総括表!$C:$C,$C$1)&gt;=ROW(L17),INDEX(①総括表!#REF!,LARGE(INDEX((①総括表!$C$15:$C$528=$C$1)*ROW(①総括表!$C$15:$C$528),),COUNTIF(①総括表!$C:$C,$C$1)-ROW(L17)+1)),"")</f>
        <v/>
      </c>
      <c r="L23" s="24"/>
    </row>
    <row r="24" spans="1:12" ht="18" customHeight="1" x14ac:dyDescent="0.15">
      <c r="A24" s="19"/>
      <c r="B24" s="19"/>
      <c r="C24" s="30" t="str">
        <f>IF(COUNTIF(①総括表!$C:$C,$C$4)&gt;=ROW(D18),INDEX(①総括表!C:C,LARGE(INDEX((①総括表!$C$15:$C$528=$C$4)*ROW(①総括表!$C$15:$C$528),),COUNTIF(①総括表!$C:$C,$C$4)-ROW(D18)+1)),"")</f>
        <v/>
      </c>
      <c r="D24" s="195" t="str">
        <f>IF(COUNTIF(①総括表!$C:$C,$C$4)&gt;=ROW(E18),INDEX(①総括表!D:D,LARGE(INDEX((①総括表!$C$15:$C$528=$C$4)*ROW(①総括表!$C$15:$C$528),),COUNTIF(①総括表!$C:$C,$C$4)-ROW(E18)+1)),"")</f>
        <v/>
      </c>
      <c r="E24" s="30" t="str">
        <f>IF(COUNTIF(①総括表!$C:$C,$C$4)&gt;=ROW(F18),INDEX(①総括表!E:E,LARGE(INDEX((①総括表!$C$15:$C$528=$C$4)*ROW(①総括表!$C$15:$C$528),),COUNTIF(①総括表!$C:$C,$C$4)-ROW(F18)+1)),"")</f>
        <v/>
      </c>
      <c r="F24" s="30" t="str">
        <f>IF(COUNTIF(①総括表!$C:$C,$C$4)&gt;=ROW(G18),INDEX(①総括表!F:F,LARGE(INDEX((①総括表!$C$15:$C$528=$C$4)*ROW(①総括表!$C$15:$C$528),),COUNTIF(①総括表!$C:$C,$C$4)-ROW(G18)+1)),"")</f>
        <v/>
      </c>
      <c r="G24" s="261" t="str">
        <f>IF(COUNTIF(①総括表!$C:$C,$C$4)&gt;=ROW(H18),INDEX(①総括表!G:G,LARGE(INDEX((①総括表!$C$15:$C$528=$C$4)*ROW(①総括表!$C$15:$C$528),),COUNTIF(①総括表!$C:$C,$C$4)-ROW(H18)+1)),"")</f>
        <v/>
      </c>
      <c r="H24" s="261" t="str">
        <f>IF(COUNTIF(①総括表!$C:$C,$C$4)&gt;=ROW(I18),INDEX(①総括表!H:H,LARGE(INDEX((①総括表!$C$15:$C$528=$C$4)*ROW(①総括表!$C$15:$C$528),),COUNTIF(①総括表!$C:$C,$C$4)-ROW(I18)+1)),"")</f>
        <v/>
      </c>
      <c r="I24" s="261" t="str">
        <f>IF(COUNTIF(①総括表!$C:$C,$C$4)&gt;=ROW(J18),INDEX(①総括表!I:I,LARGE(INDEX((①総括表!$C$15:$C$528=$C$4)*ROW(①総括表!$C$15:$C$528),),COUNTIF(①総括表!$C:$C,$C$4)-ROW(J18)+1)),"")</f>
        <v/>
      </c>
      <c r="J24" s="22" t="str">
        <f>IF(COUNTIF(①総括表!$C:$C,$C$1)&gt;=ROW(K18),INDEX(①総括表!#REF!,LARGE(INDEX((①総括表!$C$15:$C$528=$C$1)*ROW(①総括表!$C$15:$C$528),),COUNTIF(①総括表!$C:$C,$C$1)-ROW(K18)+1)),"")</f>
        <v/>
      </c>
      <c r="K24" s="22" t="str">
        <f>IF(COUNTIF(①総括表!$C:$C,$C$1)&gt;=ROW(L18),INDEX(①総括表!#REF!,LARGE(INDEX((①総括表!$C$15:$C$528=$C$1)*ROW(①総括表!$C$15:$C$528),),COUNTIF(①総括表!$C:$C,$C$1)-ROW(L18)+1)),"")</f>
        <v/>
      </c>
      <c r="L24" s="24"/>
    </row>
    <row r="25" spans="1:12" ht="18" customHeight="1" x14ac:dyDescent="0.15">
      <c r="A25" s="19"/>
      <c r="B25" s="19"/>
      <c r="C25" s="30" t="str">
        <f>IF(COUNTIF(①総括表!$C:$C,$C$4)&gt;=ROW(D19),INDEX(①総括表!C:C,LARGE(INDEX((①総括表!$C$15:$C$528=$C$4)*ROW(①総括表!$C$15:$C$528),),COUNTIF(①総括表!$C:$C,$C$4)-ROW(D19)+1)),"")</f>
        <v/>
      </c>
      <c r="D25" s="195" t="str">
        <f>IF(COUNTIF(①総括表!$C:$C,$C$4)&gt;=ROW(E19),INDEX(①総括表!D:D,LARGE(INDEX((①総括表!$C$15:$C$528=$C$4)*ROW(①総括表!$C$15:$C$528),),COUNTIF(①総括表!$C:$C,$C$4)-ROW(E19)+1)),"")</f>
        <v/>
      </c>
      <c r="E25" s="30" t="str">
        <f>IF(COUNTIF(①総括表!$C:$C,$C$4)&gt;=ROW(F19),INDEX(①総括表!E:E,LARGE(INDEX((①総括表!$C$15:$C$528=$C$4)*ROW(①総括表!$C$15:$C$528),),COUNTIF(①総括表!$C:$C,$C$4)-ROW(F19)+1)),"")</f>
        <v/>
      </c>
      <c r="F25" s="30" t="str">
        <f>IF(COUNTIF(①総括表!$C:$C,$C$4)&gt;=ROW(G19),INDEX(①総括表!F:F,LARGE(INDEX((①総括表!$C$15:$C$528=$C$4)*ROW(①総括表!$C$15:$C$528),),COUNTIF(①総括表!$C:$C,$C$4)-ROW(G19)+1)),"")</f>
        <v/>
      </c>
      <c r="G25" s="261" t="str">
        <f>IF(COUNTIF(①総括表!$C:$C,$C$4)&gt;=ROW(H19),INDEX(①総括表!G:G,LARGE(INDEX((①総括表!$C$15:$C$528=$C$4)*ROW(①総括表!$C$15:$C$528),),COUNTIF(①総括表!$C:$C,$C$4)-ROW(H19)+1)),"")</f>
        <v/>
      </c>
      <c r="H25" s="261" t="str">
        <f>IF(COUNTIF(①総括表!$C:$C,$C$4)&gt;=ROW(I19),INDEX(①総括表!H:H,LARGE(INDEX((①総括表!$C$15:$C$528=$C$4)*ROW(①総括表!$C$15:$C$528),),COUNTIF(①総括表!$C:$C,$C$4)-ROW(I19)+1)),"")</f>
        <v/>
      </c>
      <c r="I25" s="261" t="str">
        <f>IF(COUNTIF(①総括表!$C:$C,$C$4)&gt;=ROW(J19),INDEX(①総括表!I:I,LARGE(INDEX((①総括表!$C$15:$C$528=$C$4)*ROW(①総括表!$C$15:$C$528),),COUNTIF(①総括表!$C:$C,$C$4)-ROW(J19)+1)),"")</f>
        <v/>
      </c>
      <c r="J25" s="22" t="str">
        <f>IF(COUNTIF(①総括表!$C:$C,$C$1)&gt;=ROW(K19),INDEX(①総括表!#REF!,LARGE(INDEX((①総括表!$C$15:$C$528=$C$1)*ROW(①総括表!$C$15:$C$528),),COUNTIF(①総括表!$C:$C,$C$1)-ROW(K19)+1)),"")</f>
        <v/>
      </c>
      <c r="K25" s="22" t="str">
        <f>IF(COUNTIF(①総括表!$C:$C,$C$1)&gt;=ROW(L19),INDEX(①総括表!#REF!,LARGE(INDEX((①総括表!$C$15:$C$528=$C$1)*ROW(①総括表!$C$15:$C$528),),COUNTIF(①総括表!$C:$C,$C$1)-ROW(L19)+1)),"")</f>
        <v/>
      </c>
      <c r="L25" s="24"/>
    </row>
    <row r="26" spans="1:12" ht="18" customHeight="1" x14ac:dyDescent="0.15">
      <c r="A26" s="19"/>
      <c r="B26" s="19"/>
      <c r="C26" s="30" t="str">
        <f>IF(COUNTIF(①総括表!$C:$C,$C$4)&gt;=ROW(D20),INDEX(①総括表!C:C,LARGE(INDEX((①総括表!$C$15:$C$528=$C$4)*ROW(①総括表!$C$15:$C$528),),COUNTIF(①総括表!$C:$C,$C$4)-ROW(D20)+1)),"")</f>
        <v/>
      </c>
      <c r="D26" s="195" t="str">
        <f>IF(COUNTIF(①総括表!$C:$C,$C$4)&gt;=ROW(E20),INDEX(①総括表!D:D,LARGE(INDEX((①総括表!$C$15:$C$528=$C$4)*ROW(①総括表!$C$15:$C$528),),COUNTIF(①総括表!$C:$C,$C$4)-ROW(E20)+1)),"")</f>
        <v/>
      </c>
      <c r="E26" s="30" t="str">
        <f>IF(COUNTIF(①総括表!$C:$C,$C$4)&gt;=ROW(F20),INDEX(①総括表!E:E,LARGE(INDEX((①総括表!$C$15:$C$528=$C$4)*ROW(①総括表!$C$15:$C$528),),COUNTIF(①総括表!$C:$C,$C$4)-ROW(F20)+1)),"")</f>
        <v/>
      </c>
      <c r="F26" s="30" t="str">
        <f>IF(COUNTIF(①総括表!$C:$C,$C$4)&gt;=ROW(G20),INDEX(①総括表!F:F,LARGE(INDEX((①総括表!$C$15:$C$528=$C$4)*ROW(①総括表!$C$15:$C$528),),COUNTIF(①総括表!$C:$C,$C$4)-ROW(G20)+1)),"")</f>
        <v/>
      </c>
      <c r="G26" s="261" t="str">
        <f>IF(COUNTIF(①総括表!$C:$C,$C$4)&gt;=ROW(H20),INDEX(①総括表!G:G,LARGE(INDEX((①総括表!$C$15:$C$528=$C$4)*ROW(①総括表!$C$15:$C$528),),COUNTIF(①総括表!$C:$C,$C$4)-ROW(H20)+1)),"")</f>
        <v/>
      </c>
      <c r="H26" s="261" t="str">
        <f>IF(COUNTIF(①総括表!$C:$C,$C$4)&gt;=ROW(I20),INDEX(①総括表!H:H,LARGE(INDEX((①総括表!$C$15:$C$528=$C$4)*ROW(①総括表!$C$15:$C$528),),COUNTIF(①総括表!$C:$C,$C$4)-ROW(I20)+1)),"")</f>
        <v/>
      </c>
      <c r="I26" s="261" t="str">
        <f>IF(COUNTIF(①総括表!$C:$C,$C$4)&gt;=ROW(J20),INDEX(①総括表!I:I,LARGE(INDEX((①総括表!$C$15:$C$528=$C$4)*ROW(①総括表!$C$15:$C$528),),COUNTIF(①総括表!$C:$C,$C$4)-ROW(J20)+1)),"")</f>
        <v/>
      </c>
      <c r="J26" s="22" t="str">
        <f>IF(COUNTIF(①総括表!$C:$C,$C$1)&gt;=ROW(K20),INDEX(①総括表!#REF!,LARGE(INDEX((①総括表!$C$15:$C$528=$C$1)*ROW(①総括表!$C$15:$C$528),),COUNTIF(①総括表!$C:$C,$C$1)-ROW(K20)+1)),"")</f>
        <v/>
      </c>
      <c r="K26" s="22" t="str">
        <f>IF(COUNTIF(①総括表!$C:$C,$C$1)&gt;=ROW(L20),INDEX(①総括表!#REF!,LARGE(INDEX((①総括表!$C$15:$C$528=$C$1)*ROW(①総括表!$C$15:$C$528),),COUNTIF(①総括表!$C:$C,$C$1)-ROW(L20)+1)),"")</f>
        <v/>
      </c>
      <c r="L26" s="24"/>
    </row>
    <row r="27" spans="1:12" ht="18" customHeight="1" x14ac:dyDescent="0.15">
      <c r="A27" s="19"/>
      <c r="B27" s="19"/>
      <c r="C27" s="30" t="str">
        <f>IF(COUNTIF(①総括表!$C:$C,$C$4)&gt;=ROW(D21),INDEX(①総括表!C:C,LARGE(INDEX((①総括表!$C$15:$C$528=$C$4)*ROW(①総括表!$C$15:$C$528),),COUNTIF(①総括表!$C:$C,$C$4)-ROW(D21)+1)),"")</f>
        <v/>
      </c>
      <c r="D27" s="195" t="str">
        <f>IF(COUNTIF(①総括表!$C:$C,$C$4)&gt;=ROW(E21),INDEX(①総括表!D:D,LARGE(INDEX((①総括表!$C$15:$C$528=$C$4)*ROW(①総括表!$C$15:$C$528),),COUNTIF(①総括表!$C:$C,$C$4)-ROW(E21)+1)),"")</f>
        <v/>
      </c>
      <c r="E27" s="30" t="str">
        <f>IF(COUNTIF(①総括表!$C:$C,$C$4)&gt;=ROW(F21),INDEX(①総括表!E:E,LARGE(INDEX((①総括表!$C$15:$C$528=$C$4)*ROW(①総括表!$C$15:$C$528),),COUNTIF(①総括表!$C:$C,$C$4)-ROW(F21)+1)),"")</f>
        <v/>
      </c>
      <c r="F27" s="30" t="str">
        <f>IF(COUNTIF(①総括表!$C:$C,$C$4)&gt;=ROW(G21),INDEX(①総括表!F:F,LARGE(INDEX((①総括表!$C$15:$C$528=$C$4)*ROW(①総括表!$C$15:$C$528),),COUNTIF(①総括表!$C:$C,$C$4)-ROW(G21)+1)),"")</f>
        <v/>
      </c>
      <c r="G27" s="261" t="str">
        <f>IF(COUNTIF(①総括表!$C:$C,$C$4)&gt;=ROW(H21),INDEX(①総括表!G:G,LARGE(INDEX((①総括表!$C$15:$C$528=$C$4)*ROW(①総括表!$C$15:$C$528),),COUNTIF(①総括表!$C:$C,$C$4)-ROW(H21)+1)),"")</f>
        <v/>
      </c>
      <c r="H27" s="261" t="str">
        <f>IF(COUNTIF(①総括表!$C:$C,$C$4)&gt;=ROW(I21),INDEX(①総括表!H:H,LARGE(INDEX((①総括表!$C$15:$C$528=$C$4)*ROW(①総括表!$C$15:$C$528),),COUNTIF(①総括表!$C:$C,$C$4)-ROW(I21)+1)),"")</f>
        <v/>
      </c>
      <c r="I27" s="261" t="str">
        <f>IF(COUNTIF(①総括表!$C:$C,$C$4)&gt;=ROW(J21),INDEX(①総括表!I:I,LARGE(INDEX((①総括表!$C$15:$C$528=$C$4)*ROW(①総括表!$C$15:$C$528),),COUNTIF(①総括表!$C:$C,$C$4)-ROW(J21)+1)),"")</f>
        <v/>
      </c>
      <c r="J27" s="22" t="str">
        <f>IF(COUNTIF(①総括表!$C:$C,$C$1)&gt;=ROW(K21),INDEX(①総括表!#REF!,LARGE(INDEX((①総括表!$C$15:$C$528=$C$1)*ROW(①総括表!$C$15:$C$528),),COUNTIF(①総括表!$C:$C,$C$1)-ROW(K21)+1)),"")</f>
        <v/>
      </c>
      <c r="K27" s="22" t="str">
        <f>IF(COUNTIF(①総括表!$C:$C,$C$1)&gt;=ROW(L21),INDEX(①総括表!#REF!,LARGE(INDEX((①総括表!$C$15:$C$528=$C$1)*ROW(①総括表!$C$15:$C$528),),COUNTIF(①総括表!$C:$C,$C$1)-ROW(L21)+1)),"")</f>
        <v/>
      </c>
      <c r="L27" s="24"/>
    </row>
    <row r="28" spans="1:12" ht="18" customHeight="1" x14ac:dyDescent="0.15">
      <c r="A28" s="19"/>
      <c r="B28" s="19"/>
      <c r="C28" s="30" t="str">
        <f>IF(COUNTIF(①総括表!$C:$C,$C$4)&gt;=ROW(D22),INDEX(①総括表!C:C,LARGE(INDEX((①総括表!$C$15:$C$528=$C$4)*ROW(①総括表!$C$15:$C$528),),COUNTIF(①総括表!$C:$C,$C$4)-ROW(D22)+1)),"")</f>
        <v/>
      </c>
      <c r="D28" s="195" t="str">
        <f>IF(COUNTIF(①総括表!$C:$C,$C$4)&gt;=ROW(E22),INDEX(①総括表!D:D,LARGE(INDEX((①総括表!$C$15:$C$528=$C$4)*ROW(①総括表!$C$15:$C$528),),COUNTIF(①総括表!$C:$C,$C$4)-ROW(E22)+1)),"")</f>
        <v/>
      </c>
      <c r="E28" s="30" t="str">
        <f>IF(COUNTIF(①総括表!$C:$C,$C$4)&gt;=ROW(F22),INDEX(①総括表!E:E,LARGE(INDEX((①総括表!$C$15:$C$528=$C$4)*ROW(①総括表!$C$15:$C$528),),COUNTIF(①総括表!$C:$C,$C$4)-ROW(F22)+1)),"")</f>
        <v/>
      </c>
      <c r="F28" s="30" t="str">
        <f>IF(COUNTIF(①総括表!$C:$C,$C$4)&gt;=ROW(G22),INDEX(①総括表!F:F,LARGE(INDEX((①総括表!$C$15:$C$528=$C$4)*ROW(①総括表!$C$15:$C$528),),COUNTIF(①総括表!$C:$C,$C$4)-ROW(G22)+1)),"")</f>
        <v/>
      </c>
      <c r="G28" s="261" t="str">
        <f>IF(COUNTIF(①総括表!$C:$C,$C$4)&gt;=ROW(H22),INDEX(①総括表!G:G,LARGE(INDEX((①総括表!$C$15:$C$528=$C$4)*ROW(①総括表!$C$15:$C$528),),COUNTIF(①総括表!$C:$C,$C$4)-ROW(H22)+1)),"")</f>
        <v/>
      </c>
      <c r="H28" s="261" t="str">
        <f>IF(COUNTIF(①総括表!$C:$C,$C$4)&gt;=ROW(I22),INDEX(①総括表!H:H,LARGE(INDEX((①総括表!$C$15:$C$528=$C$4)*ROW(①総括表!$C$15:$C$528),),COUNTIF(①総括表!$C:$C,$C$4)-ROW(I22)+1)),"")</f>
        <v/>
      </c>
      <c r="I28" s="261" t="str">
        <f>IF(COUNTIF(①総括表!$C:$C,$C$4)&gt;=ROW(J22),INDEX(①総括表!I:I,LARGE(INDEX((①総括表!$C$15:$C$528=$C$4)*ROW(①総括表!$C$15:$C$528),),COUNTIF(①総括表!$C:$C,$C$4)-ROW(J22)+1)),"")</f>
        <v/>
      </c>
      <c r="J28" s="22" t="str">
        <f>IF(COUNTIF(①総括表!$C:$C,$C$1)&gt;=ROW(K22),INDEX(①総括表!#REF!,LARGE(INDEX((①総括表!$C$15:$C$528=$C$1)*ROW(①総括表!$C$15:$C$528),),COUNTIF(①総括表!$C:$C,$C$1)-ROW(K22)+1)),"")</f>
        <v/>
      </c>
      <c r="K28" s="22" t="str">
        <f>IF(COUNTIF(①総括表!$C:$C,$C$1)&gt;=ROW(L22),INDEX(①総括表!#REF!,LARGE(INDEX((①総括表!$C$15:$C$528=$C$1)*ROW(①総括表!$C$15:$C$528),),COUNTIF(①総括表!$C:$C,$C$1)-ROW(L22)+1)),"")</f>
        <v/>
      </c>
      <c r="L28" s="24"/>
    </row>
    <row r="29" spans="1:12" ht="18" customHeight="1" x14ac:dyDescent="0.15">
      <c r="A29" s="19"/>
      <c r="B29" s="19"/>
      <c r="C29" s="30" t="str">
        <f>IF(COUNTIF(①総括表!$C:$C,$C$4)&gt;=ROW(D23),INDEX(①総括表!C:C,LARGE(INDEX((①総括表!$C$15:$C$528=$C$4)*ROW(①総括表!$C$15:$C$528),),COUNTIF(①総括表!$C:$C,$C$4)-ROW(D23)+1)),"")</f>
        <v/>
      </c>
      <c r="D29" s="195" t="str">
        <f>IF(COUNTIF(①総括表!$C:$C,$C$4)&gt;=ROW(E23),INDEX(①総括表!D:D,LARGE(INDEX((①総括表!$C$15:$C$528=$C$4)*ROW(①総括表!$C$15:$C$528),),COUNTIF(①総括表!$C:$C,$C$4)-ROW(E23)+1)),"")</f>
        <v/>
      </c>
      <c r="E29" s="30" t="str">
        <f>IF(COUNTIF(①総括表!$C:$C,$C$4)&gt;=ROW(F23),INDEX(①総括表!E:E,LARGE(INDEX((①総括表!$C$15:$C$528=$C$4)*ROW(①総括表!$C$15:$C$528),),COUNTIF(①総括表!$C:$C,$C$4)-ROW(F23)+1)),"")</f>
        <v/>
      </c>
      <c r="F29" s="30" t="str">
        <f>IF(COUNTIF(①総括表!$C:$C,$C$4)&gt;=ROW(G23),INDEX(①総括表!F:F,LARGE(INDEX((①総括表!$C$15:$C$528=$C$4)*ROW(①総括表!$C$15:$C$528),),COUNTIF(①総括表!$C:$C,$C$4)-ROW(G23)+1)),"")</f>
        <v/>
      </c>
      <c r="G29" s="261" t="str">
        <f>IF(COUNTIF(①総括表!$C:$C,$C$4)&gt;=ROW(H23),INDEX(①総括表!G:G,LARGE(INDEX((①総括表!$C$15:$C$528=$C$4)*ROW(①総括表!$C$15:$C$528),),COUNTIF(①総括表!$C:$C,$C$4)-ROW(H23)+1)),"")</f>
        <v/>
      </c>
      <c r="H29" s="261" t="str">
        <f>IF(COUNTIF(①総括表!$C:$C,$C$4)&gt;=ROW(I23),INDEX(①総括表!H:H,LARGE(INDEX((①総括表!$C$15:$C$528=$C$4)*ROW(①総括表!$C$15:$C$528),),COUNTIF(①総括表!$C:$C,$C$4)-ROW(I23)+1)),"")</f>
        <v/>
      </c>
      <c r="I29" s="261" t="str">
        <f>IF(COUNTIF(①総括表!$C:$C,$C$4)&gt;=ROW(J23),INDEX(①総括表!I:I,LARGE(INDEX((①総括表!$C$15:$C$528=$C$4)*ROW(①総括表!$C$15:$C$528),),COUNTIF(①総括表!$C:$C,$C$4)-ROW(J23)+1)),"")</f>
        <v/>
      </c>
      <c r="J29" s="22" t="str">
        <f>IF(COUNTIF(①総括表!$C:$C,$C$1)&gt;=ROW(K23),INDEX(①総括表!#REF!,LARGE(INDEX((①総括表!$C$15:$C$528=$C$1)*ROW(①総括表!$C$15:$C$528),),COUNTIF(①総括表!$C:$C,$C$1)-ROW(K23)+1)),"")</f>
        <v/>
      </c>
      <c r="K29" s="22" t="str">
        <f>IF(COUNTIF(①総括表!$C:$C,$C$1)&gt;=ROW(L23),INDEX(①総括表!#REF!,LARGE(INDEX((①総括表!$C$15:$C$528=$C$1)*ROW(①総括表!$C$15:$C$528),),COUNTIF(①総括表!$C:$C,$C$1)-ROW(L23)+1)),"")</f>
        <v/>
      </c>
      <c r="L29" s="24"/>
    </row>
    <row r="30" spans="1:12" ht="18" customHeight="1" x14ac:dyDescent="0.15">
      <c r="A30" s="19"/>
      <c r="B30" s="19"/>
      <c r="C30" s="30" t="str">
        <f>IF(COUNTIF(①総括表!$C:$C,$C$4)&gt;=ROW(D24),INDEX(①総括表!C:C,LARGE(INDEX((①総括表!$C$15:$C$528=$C$4)*ROW(①総括表!$C$15:$C$528),),COUNTIF(①総括表!$C:$C,$C$4)-ROW(D24)+1)),"")</f>
        <v/>
      </c>
      <c r="D30" s="195" t="str">
        <f>IF(COUNTIF(①総括表!$C:$C,$C$4)&gt;=ROW(E24),INDEX(①総括表!D:D,LARGE(INDEX((①総括表!$C$15:$C$528=$C$4)*ROW(①総括表!$C$15:$C$528),),COUNTIF(①総括表!$C:$C,$C$4)-ROW(E24)+1)),"")</f>
        <v/>
      </c>
      <c r="E30" s="30" t="str">
        <f>IF(COUNTIF(①総括表!$C:$C,$C$4)&gt;=ROW(F24),INDEX(①総括表!E:E,LARGE(INDEX((①総括表!$C$15:$C$528=$C$4)*ROW(①総括表!$C$15:$C$528),),COUNTIF(①総括表!$C:$C,$C$4)-ROW(F24)+1)),"")</f>
        <v/>
      </c>
      <c r="F30" s="30" t="str">
        <f>IF(COUNTIF(①総括表!$C:$C,$C$4)&gt;=ROW(G24),INDEX(①総括表!F:F,LARGE(INDEX((①総括表!$C$15:$C$528=$C$4)*ROW(①総括表!$C$15:$C$528),),COUNTIF(①総括表!$C:$C,$C$4)-ROW(G24)+1)),"")</f>
        <v/>
      </c>
      <c r="G30" s="261" t="str">
        <f>IF(COUNTIF(①総括表!$C:$C,$C$4)&gt;=ROW(H24),INDEX(①総括表!G:G,LARGE(INDEX((①総括表!$C$15:$C$528=$C$4)*ROW(①総括表!$C$15:$C$528),),COUNTIF(①総括表!$C:$C,$C$4)-ROW(H24)+1)),"")</f>
        <v/>
      </c>
      <c r="H30" s="261" t="str">
        <f>IF(COUNTIF(①総括表!$C:$C,$C$4)&gt;=ROW(I24),INDEX(①総括表!H:H,LARGE(INDEX((①総括表!$C$15:$C$528=$C$4)*ROW(①総括表!$C$15:$C$528),),COUNTIF(①総括表!$C:$C,$C$4)-ROW(I24)+1)),"")</f>
        <v/>
      </c>
      <c r="I30" s="261" t="str">
        <f>IF(COUNTIF(①総括表!$C:$C,$C$4)&gt;=ROW(J24),INDEX(①総括表!I:I,LARGE(INDEX((①総括表!$C$15:$C$528=$C$4)*ROW(①総括表!$C$15:$C$528),),COUNTIF(①総括表!$C:$C,$C$4)-ROW(J24)+1)),"")</f>
        <v/>
      </c>
      <c r="J30" s="22" t="str">
        <f>IF(COUNTIF(①総括表!$C:$C,$C$1)&gt;=ROW(K24),INDEX(①総括表!#REF!,LARGE(INDEX((①総括表!$C$15:$C$528=$C$1)*ROW(①総括表!$C$15:$C$528),),COUNTIF(①総括表!$C:$C,$C$1)-ROW(K24)+1)),"")</f>
        <v/>
      </c>
      <c r="K30" s="22" t="str">
        <f>IF(COUNTIF(①総括表!$C:$C,$C$1)&gt;=ROW(L24),INDEX(①総括表!#REF!,LARGE(INDEX((①総括表!$C$15:$C$528=$C$1)*ROW(①総括表!$C$15:$C$528),),COUNTIF(①総括表!$C:$C,$C$1)-ROW(L24)+1)),"")</f>
        <v/>
      </c>
      <c r="L30" s="24"/>
    </row>
    <row r="31" spans="1:12" ht="18" customHeight="1" x14ac:dyDescent="0.15">
      <c r="A31" s="19"/>
      <c r="B31" s="19"/>
      <c r="C31" s="30" t="str">
        <f>IF(COUNTIF(①総括表!$C:$C,$C$4)&gt;=ROW(D25),INDEX(①総括表!C:C,LARGE(INDEX((①総括表!$C$15:$C$528=$C$4)*ROW(①総括表!$C$15:$C$528),),COUNTIF(①総括表!$C:$C,$C$4)-ROW(D25)+1)),"")</f>
        <v/>
      </c>
      <c r="D31" s="195" t="str">
        <f>IF(COUNTIF(①総括表!$C:$C,$C$4)&gt;=ROW(E25),INDEX(①総括表!D:D,LARGE(INDEX((①総括表!$C$15:$C$528=$C$4)*ROW(①総括表!$C$15:$C$528),),COUNTIF(①総括表!$C:$C,$C$4)-ROW(E25)+1)),"")</f>
        <v/>
      </c>
      <c r="E31" s="30" t="str">
        <f>IF(COUNTIF(①総括表!$C:$C,$C$4)&gt;=ROW(F25),INDEX(①総括表!E:E,LARGE(INDEX((①総括表!$C$15:$C$528=$C$4)*ROW(①総括表!$C$15:$C$528),),COUNTIF(①総括表!$C:$C,$C$4)-ROW(F25)+1)),"")</f>
        <v/>
      </c>
      <c r="F31" s="30" t="str">
        <f>IF(COUNTIF(①総括表!$C:$C,$C$4)&gt;=ROW(G25),INDEX(①総括表!F:F,LARGE(INDEX((①総括表!$C$15:$C$528=$C$4)*ROW(①総括表!$C$15:$C$528),),COUNTIF(①総括表!$C:$C,$C$4)-ROW(G25)+1)),"")</f>
        <v/>
      </c>
      <c r="G31" s="261" t="str">
        <f>IF(COUNTIF(①総括表!$C:$C,$C$4)&gt;=ROW(H25),INDEX(①総括表!G:G,LARGE(INDEX((①総括表!$C$15:$C$528=$C$4)*ROW(①総括表!$C$15:$C$528),),COUNTIF(①総括表!$C:$C,$C$4)-ROW(H25)+1)),"")</f>
        <v/>
      </c>
      <c r="H31" s="261" t="str">
        <f>IF(COUNTIF(①総括表!$C:$C,$C$4)&gt;=ROW(I25),INDEX(①総括表!H:H,LARGE(INDEX((①総括表!$C$15:$C$528=$C$4)*ROW(①総括表!$C$15:$C$528),),COUNTIF(①総括表!$C:$C,$C$4)-ROW(I25)+1)),"")</f>
        <v/>
      </c>
      <c r="I31" s="261" t="str">
        <f>IF(COUNTIF(①総括表!$C:$C,$C$4)&gt;=ROW(J25),INDEX(①総括表!I:I,LARGE(INDEX((①総括表!$C$15:$C$528=$C$4)*ROW(①総括表!$C$15:$C$528),),COUNTIF(①総括表!$C:$C,$C$4)-ROW(J25)+1)),"")</f>
        <v/>
      </c>
      <c r="J31" s="22" t="str">
        <f>IF(COUNTIF(①総括表!$C:$C,$C$1)&gt;=ROW(K25),INDEX(①総括表!#REF!,LARGE(INDEX((①総括表!$C$15:$C$528=$C$1)*ROW(①総括表!$C$15:$C$528),),COUNTIF(①総括表!$C:$C,$C$1)-ROW(K25)+1)),"")</f>
        <v/>
      </c>
      <c r="K31" s="22" t="str">
        <f>IF(COUNTIF(①総括表!$C:$C,$C$1)&gt;=ROW(L25),INDEX(①総括表!#REF!,LARGE(INDEX((①総括表!$C$15:$C$528=$C$1)*ROW(①総括表!$C$15:$C$528),),COUNTIF(①総括表!$C:$C,$C$1)-ROW(L25)+1)),"")</f>
        <v/>
      </c>
      <c r="L31" s="24"/>
    </row>
    <row r="32" spans="1:12" ht="20.100000000000001" customHeight="1" x14ac:dyDescent="0.15">
      <c r="A32" s="316" t="s">
        <v>113</v>
      </c>
      <c r="B32" s="316"/>
      <c r="C32" s="712"/>
      <c r="D32" s="713"/>
      <c r="E32" s="713"/>
      <c r="F32" s="714"/>
      <c r="G32" s="317">
        <f t="shared" ref="G32:K32" si="0">SUM(G7:G31)</f>
        <v>0</v>
      </c>
      <c r="H32" s="317">
        <f t="shared" si="0"/>
        <v>0</v>
      </c>
      <c r="I32" s="317">
        <f t="shared" si="0"/>
        <v>0</v>
      </c>
      <c r="J32" s="23" t="e">
        <f t="shared" si="0"/>
        <v>#REF!</v>
      </c>
      <c r="K32" s="23" t="e">
        <f t="shared" si="0"/>
        <v>#REF!</v>
      </c>
      <c r="L32" s="24"/>
    </row>
    <row r="33" spans="1:11" s="172" customFormat="1" ht="24.75" customHeight="1" x14ac:dyDescent="0.15">
      <c r="A33" s="709" t="s">
        <v>230</v>
      </c>
      <c r="B33" s="709"/>
      <c r="C33" s="709"/>
      <c r="D33" s="709"/>
      <c r="E33" s="709"/>
      <c r="F33" s="709"/>
      <c r="G33" s="709"/>
      <c r="H33" s="709"/>
      <c r="I33" s="709"/>
    </row>
    <row r="34" spans="1:11" s="172" customFormat="1" ht="20.25" customHeight="1" x14ac:dyDescent="0.15">
      <c r="A34" s="175" t="s">
        <v>231</v>
      </c>
      <c r="B34" s="175"/>
      <c r="C34" s="175"/>
      <c r="D34" s="175"/>
      <c r="E34" s="176"/>
      <c r="F34" s="245"/>
      <c r="G34" s="177"/>
      <c r="H34" s="178"/>
      <c r="I34" s="178"/>
    </row>
    <row r="35" spans="1:11" s="172" customFormat="1" ht="48" customHeight="1" x14ac:dyDescent="0.15">
      <c r="A35" s="710" t="s">
        <v>232</v>
      </c>
      <c r="B35" s="710"/>
      <c r="C35" s="710"/>
      <c r="D35" s="710"/>
      <c r="E35" s="710"/>
      <c r="F35" s="710"/>
      <c r="G35" s="710"/>
      <c r="H35" s="710"/>
      <c r="I35" s="710"/>
    </row>
    <row r="36" spans="1:11" s="172" customFormat="1" ht="24.75" customHeight="1" x14ac:dyDescent="0.15">
      <c r="A36" s="711" t="s">
        <v>314</v>
      </c>
      <c r="B36" s="711"/>
      <c r="C36" s="711"/>
      <c r="D36" s="711"/>
      <c r="E36" s="711"/>
      <c r="F36" s="711"/>
      <c r="G36" s="711"/>
      <c r="H36" s="711"/>
      <c r="I36" s="711"/>
    </row>
    <row r="37" spans="1:11" s="172" customFormat="1" ht="11.25" customHeight="1" x14ac:dyDescent="0.15">
      <c r="C37" s="173"/>
      <c r="D37" s="235"/>
      <c r="E37" s="174"/>
      <c r="F37" s="242"/>
      <c r="H37" s="702" t="s">
        <v>233</v>
      </c>
      <c r="I37" s="703"/>
    </row>
    <row r="38" spans="1:11" s="172" customFormat="1" ht="10.5" customHeight="1" x14ac:dyDescent="0.15">
      <c r="C38" s="173"/>
      <c r="D38" s="235"/>
      <c r="E38" s="174"/>
      <c r="F38" s="242"/>
      <c r="H38" s="420" t="e">
        <f>VLOOKUP(C4,①総括表!L16:Q38,6,FALSE)</f>
        <v>#N/A</v>
      </c>
      <c r="I38" s="421" t="str">
        <f>"/"&amp;①総括表!Q116</f>
        <v>/1</v>
      </c>
    </row>
    <row r="39" spans="1:11" x14ac:dyDescent="0.15">
      <c r="C39" s="25"/>
      <c r="D39" s="24"/>
      <c r="E39" s="24"/>
      <c r="F39" s="243"/>
      <c r="G39" s="24"/>
      <c r="H39" s="24"/>
      <c r="I39" s="24"/>
      <c r="J39" s="24"/>
      <c r="K39" s="24"/>
    </row>
    <row r="40" spans="1:11" x14ac:dyDescent="0.15">
      <c r="C40" s="25"/>
      <c r="D40" s="24"/>
      <c r="E40" s="24"/>
      <c r="F40" s="243"/>
      <c r="G40" s="24"/>
      <c r="H40" s="24"/>
      <c r="I40" s="24"/>
      <c r="J40" s="24"/>
      <c r="K40" s="24"/>
    </row>
    <row r="41" spans="1:11" x14ac:dyDescent="0.15">
      <c r="C41" s="25"/>
      <c r="D41" s="24"/>
      <c r="E41" s="24"/>
      <c r="F41" s="243"/>
      <c r="G41" s="24"/>
      <c r="H41" s="24"/>
      <c r="I41" s="24"/>
      <c r="J41" s="24"/>
      <c r="K41" s="24"/>
    </row>
    <row r="42" spans="1:11" x14ac:dyDescent="0.15">
      <c r="C42" s="25"/>
      <c r="D42" s="24"/>
      <c r="E42" s="24"/>
      <c r="F42" s="243"/>
      <c r="G42" s="24"/>
      <c r="H42" s="24"/>
      <c r="I42" s="24"/>
      <c r="J42" s="24"/>
      <c r="K42" s="24"/>
    </row>
    <row r="43" spans="1:11" x14ac:dyDescent="0.15">
      <c r="C43" s="25"/>
      <c r="D43" s="24"/>
      <c r="E43" s="24"/>
      <c r="F43" s="243"/>
      <c r="G43" s="24"/>
      <c r="H43" s="24"/>
      <c r="I43" s="24"/>
      <c r="J43" s="24"/>
      <c r="K43" s="24"/>
    </row>
    <row r="44" spans="1:11" x14ac:dyDescent="0.15">
      <c r="C44" s="25"/>
      <c r="D44" s="24"/>
      <c r="E44" s="24"/>
      <c r="F44" s="243"/>
      <c r="G44" s="24"/>
      <c r="H44" s="24"/>
      <c r="I44" s="24"/>
      <c r="J44" s="24"/>
      <c r="K44" s="24"/>
    </row>
    <row r="45" spans="1:11" x14ac:dyDescent="0.15">
      <c r="C45" s="25"/>
      <c r="D45" s="24"/>
      <c r="E45" s="24"/>
      <c r="F45" s="243"/>
      <c r="G45" s="24"/>
      <c r="H45" s="24"/>
      <c r="I45" s="24"/>
      <c r="J45" s="24"/>
      <c r="K45" s="24"/>
    </row>
    <row r="46" spans="1:11" x14ac:dyDescent="0.15">
      <c r="C46" s="25"/>
      <c r="D46" s="24"/>
      <c r="E46" s="24"/>
      <c r="F46" s="243"/>
      <c r="G46" s="24"/>
      <c r="H46" s="24"/>
      <c r="I46" s="24"/>
      <c r="J46" s="24"/>
      <c r="K46" s="24"/>
    </row>
    <row r="47" spans="1:11" x14ac:dyDescent="0.15">
      <c r="C47" s="25"/>
      <c r="D47" s="24"/>
      <c r="E47" s="24"/>
      <c r="F47" s="243"/>
      <c r="G47" s="24"/>
      <c r="H47" s="24"/>
      <c r="I47" s="24"/>
      <c r="J47" s="24"/>
      <c r="K47" s="24"/>
    </row>
    <row r="48" spans="1:11" x14ac:dyDescent="0.15">
      <c r="C48" s="25"/>
      <c r="D48" s="24"/>
      <c r="E48" s="24"/>
      <c r="F48" s="243"/>
      <c r="G48" s="24"/>
      <c r="H48" s="24"/>
      <c r="I48" s="24"/>
      <c r="J48" s="24"/>
      <c r="K48" s="24"/>
    </row>
    <row r="49" spans="3:11" x14ac:dyDescent="0.15">
      <c r="C49" s="25"/>
      <c r="D49" s="24"/>
      <c r="E49" s="24"/>
      <c r="F49" s="243"/>
      <c r="G49" s="24"/>
      <c r="H49" s="24"/>
      <c r="I49" s="24"/>
      <c r="J49" s="24"/>
      <c r="K49" s="24"/>
    </row>
  </sheetData>
  <mergeCells count="7">
    <mergeCell ref="H37:I37"/>
    <mergeCell ref="A35:I35"/>
    <mergeCell ref="A36:I36"/>
    <mergeCell ref="C2:F2"/>
    <mergeCell ref="C4:D4"/>
    <mergeCell ref="A33:I33"/>
    <mergeCell ref="C32:F32"/>
  </mergeCells>
  <phoneticPr fontId="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①総括表!$L$16:$L$113</xm:f>
          </x14:formula1>
          <xm:sqref>C4:D4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7"/>
  <sheetViews>
    <sheetView showZeros="0" view="pageBreakPreview" topLeftCell="A37" zoomScaleNormal="100" zoomScaleSheetLayoutView="100" workbookViewId="0">
      <selection activeCell="E41" sqref="E41"/>
    </sheetView>
  </sheetViews>
  <sheetFormatPr defaultRowHeight="14.25" x14ac:dyDescent="0.15"/>
  <cols>
    <col min="1" max="1" width="18.5" style="36" customWidth="1"/>
    <col min="2" max="3" width="30.625" style="44" customWidth="1"/>
    <col min="4" max="8" width="18.625" style="36" customWidth="1"/>
    <col min="9" max="16384" width="9" style="36"/>
  </cols>
  <sheetData>
    <row r="1" spans="1:4" ht="16.5" customHeight="1" x14ac:dyDescent="0.15">
      <c r="A1" s="36" t="s">
        <v>121</v>
      </c>
    </row>
    <row r="2" spans="1:4" ht="22.5" customHeight="1" x14ac:dyDescent="0.15">
      <c r="A2" s="715" t="s">
        <v>122</v>
      </c>
      <c r="B2" s="715"/>
      <c r="C2" s="715"/>
    </row>
    <row r="4" spans="1:4" ht="21" customHeight="1" x14ac:dyDescent="0.15">
      <c r="A4" s="60" t="s">
        <v>181</v>
      </c>
      <c r="B4" s="225">
        <f>①総括表!D2</f>
        <v>0</v>
      </c>
      <c r="C4" s="212" t="str">
        <f>IF(B43-B9=0,"提出不要","必ず提出！")</f>
        <v>提出不要</v>
      </c>
    </row>
    <row r="5" spans="1:4" ht="9.75" customHeight="1" x14ac:dyDescent="0.15">
      <c r="A5" s="37"/>
      <c r="B5" s="45"/>
      <c r="C5" s="45"/>
    </row>
    <row r="6" spans="1:4" ht="25.5" customHeight="1" x14ac:dyDescent="0.15">
      <c r="A6" s="60" t="s">
        <v>182</v>
      </c>
      <c r="B6" s="211" t="s">
        <v>119</v>
      </c>
      <c r="C6" s="166" t="s">
        <v>228</v>
      </c>
      <c r="D6" s="38"/>
    </row>
    <row r="7" spans="1:4" ht="9.75" customHeight="1" x14ac:dyDescent="0.15">
      <c r="A7" s="37"/>
      <c r="B7" s="45"/>
      <c r="C7" s="45"/>
    </row>
    <row r="8" spans="1:4" ht="43.5" customHeight="1" x14ac:dyDescent="0.15">
      <c r="A8" s="58" t="s">
        <v>178</v>
      </c>
      <c r="B8" s="59" t="s">
        <v>179</v>
      </c>
      <c r="C8" s="59" t="s">
        <v>180</v>
      </c>
    </row>
    <row r="9" spans="1:4" ht="17.100000000000001" customHeight="1" x14ac:dyDescent="0.15">
      <c r="A9" s="39">
        <f>IF(①総括表!$K15&lt;100,①総括表!L15,0)</f>
        <v>0</v>
      </c>
      <c r="B9" s="46">
        <f>IF(①総括表!$K15&lt;100,①総括表!M15,0)</f>
        <v>0</v>
      </c>
      <c r="C9" s="46">
        <f>IF(①総括表!$K15&lt;100,①総括表!O15,0)</f>
        <v>0</v>
      </c>
    </row>
    <row r="10" spans="1:4" ht="17.100000000000001" customHeight="1" x14ac:dyDescent="0.15">
      <c r="A10" s="39">
        <f>IF(①総括表!$K16&lt;100,①総括表!L16,0)</f>
        <v>0</v>
      </c>
      <c r="B10" s="46">
        <f>IF(①総括表!$K16&lt;100,①総括表!M16,0)</f>
        <v>0</v>
      </c>
      <c r="C10" s="46">
        <f>IF(①総括表!$K16&lt;100,①総括表!O16,0)</f>
        <v>0</v>
      </c>
    </row>
    <row r="11" spans="1:4" ht="17.100000000000001" customHeight="1" x14ac:dyDescent="0.15">
      <c r="A11" s="39">
        <f>IF(①総括表!$K17&lt;100,①総括表!L17,0)</f>
        <v>0</v>
      </c>
      <c r="B11" s="46">
        <f>IF(①総括表!$K17&lt;100,①総括表!M17,0)</f>
        <v>0</v>
      </c>
      <c r="C11" s="46">
        <f>IF(①総括表!$K17&lt;100,①総括表!O17,0)</f>
        <v>0</v>
      </c>
    </row>
    <row r="12" spans="1:4" ht="17.100000000000001" customHeight="1" x14ac:dyDescent="0.15">
      <c r="A12" s="39">
        <f>IF(①総括表!$K18&lt;100,①総括表!L18,0)</f>
        <v>0</v>
      </c>
      <c r="B12" s="46">
        <f>IF(①総括表!$K18&lt;100,①総括表!M18,0)</f>
        <v>0</v>
      </c>
      <c r="C12" s="46">
        <f>IF(①総括表!$K18&lt;100,①総括表!O18,0)</f>
        <v>0</v>
      </c>
    </row>
    <row r="13" spans="1:4" ht="17.100000000000001" customHeight="1" x14ac:dyDescent="0.15">
      <c r="A13" s="39">
        <f>IF(①総括表!$K19&lt;100,①総括表!L19,0)</f>
        <v>0</v>
      </c>
      <c r="B13" s="46">
        <f>IF(①総括表!$K19&lt;100,①総括表!M19,0)</f>
        <v>0</v>
      </c>
      <c r="C13" s="46">
        <f>IF(①総括表!$K19&lt;100,①総括表!O19,0)</f>
        <v>0</v>
      </c>
    </row>
    <row r="14" spans="1:4" ht="17.100000000000001" customHeight="1" x14ac:dyDescent="0.15">
      <c r="A14" s="39">
        <f>IF(①総括表!$K20&lt;100,①総括表!L20,0)</f>
        <v>0</v>
      </c>
      <c r="B14" s="46">
        <f>IF(①総括表!$K20&lt;100,①総括表!M20,0)</f>
        <v>0</v>
      </c>
      <c r="C14" s="46">
        <f>IF(①総括表!$K20&lt;100,①総括表!O20,0)</f>
        <v>0</v>
      </c>
    </row>
    <row r="15" spans="1:4" ht="17.100000000000001" customHeight="1" x14ac:dyDescent="0.15">
      <c r="A15" s="39">
        <f>IF(①総括表!$K21&lt;100,①総括表!L21,0)</f>
        <v>0</v>
      </c>
      <c r="B15" s="46">
        <f>IF(①総括表!$K21&lt;100,①総括表!M21,0)</f>
        <v>0</v>
      </c>
      <c r="C15" s="46">
        <f>IF(①総括表!$K21&lt;100,①総括表!O21,0)</f>
        <v>0</v>
      </c>
    </row>
    <row r="16" spans="1:4" ht="17.100000000000001" customHeight="1" x14ac:dyDescent="0.15">
      <c r="A16" s="39">
        <f>IF(①総括表!$K22&lt;100,①総括表!L22,0)</f>
        <v>0</v>
      </c>
      <c r="B16" s="46">
        <f>IF(①総括表!$K22&lt;100,①総括表!M22,0)</f>
        <v>0</v>
      </c>
      <c r="C16" s="46">
        <f>IF(①総括表!$K22&lt;100,①総括表!O22,0)</f>
        <v>0</v>
      </c>
    </row>
    <row r="17" spans="1:3" ht="17.100000000000001" customHeight="1" x14ac:dyDescent="0.15">
      <c r="A17" s="39">
        <f>IF(①総括表!$K23&lt;100,①総括表!L23,0)</f>
        <v>0</v>
      </c>
      <c r="B17" s="46">
        <f>IF(①総括表!$K23&lt;100,①総括表!M23,0)</f>
        <v>0</v>
      </c>
      <c r="C17" s="46">
        <f>IF(①総括表!$K23&lt;100,①総括表!O23,0)</f>
        <v>0</v>
      </c>
    </row>
    <row r="18" spans="1:3" ht="17.100000000000001" customHeight="1" x14ac:dyDescent="0.15">
      <c r="A18" s="39">
        <f>IF(①総括表!$K24&lt;100,①総括表!L24,0)</f>
        <v>0</v>
      </c>
      <c r="B18" s="46">
        <f>IF(①総括表!$K24&lt;100,①総括表!M24,0)</f>
        <v>0</v>
      </c>
      <c r="C18" s="46">
        <f>IF(①総括表!$K24&lt;100,①総括表!O24,0)</f>
        <v>0</v>
      </c>
    </row>
    <row r="19" spans="1:3" ht="17.100000000000001" customHeight="1" x14ac:dyDescent="0.15">
      <c r="A19" s="39">
        <f>IF(①総括表!$K25&lt;100,①総括表!L25,0)</f>
        <v>0</v>
      </c>
      <c r="B19" s="46">
        <f>IF(①総括表!$K25&lt;100,①総括表!M25,0)</f>
        <v>0</v>
      </c>
      <c r="C19" s="46">
        <f>IF(①総括表!$K25&lt;100,①総括表!O25,0)</f>
        <v>0</v>
      </c>
    </row>
    <row r="20" spans="1:3" ht="17.100000000000001" customHeight="1" x14ac:dyDescent="0.15">
      <c r="A20" s="39">
        <f>IF(①総括表!$K26&lt;100,①総括表!L26,0)</f>
        <v>0</v>
      </c>
      <c r="B20" s="46">
        <f>IF(①総括表!$K26&lt;100,①総括表!M26,0)</f>
        <v>0</v>
      </c>
      <c r="C20" s="46">
        <f>IF(①総括表!$K26&lt;100,①総括表!O26,0)</f>
        <v>0</v>
      </c>
    </row>
    <row r="21" spans="1:3" ht="17.100000000000001" customHeight="1" x14ac:dyDescent="0.15">
      <c r="A21" s="39">
        <f>IF(①総括表!$K27&lt;100,①総括表!L27,0)</f>
        <v>0</v>
      </c>
      <c r="B21" s="46">
        <f>IF(①総括表!$K27&lt;100,①総括表!M27,0)</f>
        <v>0</v>
      </c>
      <c r="C21" s="46">
        <f>IF(①総括表!$K27&lt;100,①総括表!O27,0)</f>
        <v>0</v>
      </c>
    </row>
    <row r="22" spans="1:3" ht="17.100000000000001" customHeight="1" x14ac:dyDescent="0.15">
      <c r="A22" s="39">
        <f>IF(①総括表!$K28&lt;100,①総括表!L28,0)</f>
        <v>0</v>
      </c>
      <c r="B22" s="46">
        <f>IF(①総括表!$K28&lt;100,①総括表!M28,0)</f>
        <v>0</v>
      </c>
      <c r="C22" s="46">
        <f>IF(①総括表!$K28&lt;100,①総括表!O28,0)</f>
        <v>0</v>
      </c>
    </row>
    <row r="23" spans="1:3" ht="17.100000000000001" customHeight="1" x14ac:dyDescent="0.15">
      <c r="A23" s="39">
        <f>IF(①総括表!$K29&lt;100,①総括表!L29,0)</f>
        <v>0</v>
      </c>
      <c r="B23" s="46">
        <f>IF(①総括表!$K29&lt;100,①総括表!M29,0)</f>
        <v>0</v>
      </c>
      <c r="C23" s="46">
        <f>IF(①総括表!$K29&lt;100,①総括表!O29,0)</f>
        <v>0</v>
      </c>
    </row>
    <row r="24" spans="1:3" ht="17.100000000000001" customHeight="1" x14ac:dyDescent="0.15">
      <c r="A24" s="39">
        <f>IF(①総括表!$K30&lt;100,①総括表!L30,0)</f>
        <v>0</v>
      </c>
      <c r="B24" s="46">
        <f>IF(①総括表!$K30&lt;100,①総括表!M30,0)</f>
        <v>0</v>
      </c>
      <c r="C24" s="46">
        <f>IF(①総括表!$K30&lt;100,①総括表!O30,0)</f>
        <v>0</v>
      </c>
    </row>
    <row r="25" spans="1:3" ht="17.100000000000001" customHeight="1" x14ac:dyDescent="0.15">
      <c r="A25" s="39">
        <f>IF(①総括表!$K31&lt;100,①総括表!L31,0)</f>
        <v>0</v>
      </c>
      <c r="B25" s="46">
        <f>IF(①総括表!$K31&lt;100,①総括表!M31,0)</f>
        <v>0</v>
      </c>
      <c r="C25" s="46">
        <f>IF(①総括表!$K31&lt;100,①総括表!O31,0)</f>
        <v>0</v>
      </c>
    </row>
    <row r="26" spans="1:3" ht="17.100000000000001" customHeight="1" x14ac:dyDescent="0.15">
      <c r="A26" s="39">
        <f>IF(①総括表!$K32&lt;100,①総括表!L32,0)</f>
        <v>0</v>
      </c>
      <c r="B26" s="46">
        <f>IF(①総括表!$K32&lt;100,①総括表!M32,0)</f>
        <v>0</v>
      </c>
      <c r="C26" s="46">
        <f>IF(①総括表!$K32&lt;100,①総括表!O32,0)</f>
        <v>0</v>
      </c>
    </row>
    <row r="27" spans="1:3" ht="17.100000000000001" customHeight="1" x14ac:dyDescent="0.15">
      <c r="A27" s="39">
        <f>IF(①総括表!$K33&lt;100,①総括表!L33,0)</f>
        <v>0</v>
      </c>
      <c r="B27" s="46">
        <f>IF(①総括表!$K33&lt;100,①総括表!M33,0)</f>
        <v>0</v>
      </c>
      <c r="C27" s="46">
        <f>IF(①総括表!$K33&lt;100,①総括表!O33,0)</f>
        <v>0</v>
      </c>
    </row>
    <row r="28" spans="1:3" ht="17.100000000000001" customHeight="1" x14ac:dyDescent="0.15">
      <c r="A28" s="39">
        <f>IF(①総括表!$K34&lt;100,①総括表!L34,0)</f>
        <v>0</v>
      </c>
      <c r="B28" s="46">
        <f>IF(①総括表!$K34&lt;100,①総括表!M34,0)</f>
        <v>0</v>
      </c>
      <c r="C28" s="46">
        <f>IF(①総括表!$K34&lt;100,①総括表!O34,0)</f>
        <v>0</v>
      </c>
    </row>
    <row r="29" spans="1:3" ht="17.100000000000001" customHeight="1" x14ac:dyDescent="0.15">
      <c r="A29" s="39">
        <f>IF(①総括表!$K35&lt;100,①総括表!L35,0)</f>
        <v>0</v>
      </c>
      <c r="B29" s="46">
        <f>IF(①総括表!$K35&lt;100,①総括表!M35,0)</f>
        <v>0</v>
      </c>
      <c r="C29" s="46">
        <f>IF(①総括表!$K35&lt;100,①総括表!O35,0)</f>
        <v>0</v>
      </c>
    </row>
    <row r="30" spans="1:3" ht="17.100000000000001" customHeight="1" x14ac:dyDescent="0.15">
      <c r="A30" s="39">
        <f>IF(①総括表!$K36&lt;100,①総括表!L36,0)</f>
        <v>0</v>
      </c>
      <c r="B30" s="46">
        <f>IF(①総括表!$K36&lt;100,①総括表!M36,0)</f>
        <v>0</v>
      </c>
      <c r="C30" s="46">
        <f>IF(①総括表!$K36&lt;100,①総括表!O36,0)</f>
        <v>0</v>
      </c>
    </row>
    <row r="31" spans="1:3" ht="17.100000000000001" customHeight="1" x14ac:dyDescent="0.15">
      <c r="A31" s="39">
        <f>IF(①総括表!$K37&lt;100,①総括表!L37,0)</f>
        <v>0</v>
      </c>
      <c r="B31" s="46">
        <f>IF(①総括表!$K37&lt;100,①総括表!M37,0)</f>
        <v>0</v>
      </c>
      <c r="C31" s="46">
        <f>IF(①総括表!$K37&lt;100,①総括表!O37,0)</f>
        <v>0</v>
      </c>
    </row>
    <row r="32" spans="1:3" ht="17.100000000000001" customHeight="1" x14ac:dyDescent="0.15">
      <c r="A32" s="39">
        <f>IF(①総括表!$K38&lt;100,①総括表!L38,0)</f>
        <v>0</v>
      </c>
      <c r="B32" s="46">
        <f>IF(①総括表!$K38&lt;100,①総括表!M38,0)</f>
        <v>0</v>
      </c>
      <c r="C32" s="46">
        <f>IF(①総括表!$K38&lt;100,①総括表!O38,0)</f>
        <v>0</v>
      </c>
    </row>
    <row r="33" spans="1:9" ht="17.100000000000001" customHeight="1" x14ac:dyDescent="0.15">
      <c r="A33" s="39">
        <f>IF(①総括表!$K39&lt;100,①総括表!L39,0)</f>
        <v>0</v>
      </c>
      <c r="B33" s="46">
        <f>IF(①総括表!$K39&lt;100,①総括表!M39,0)</f>
        <v>0</v>
      </c>
      <c r="C33" s="46">
        <f>IF(①総括表!$K39&lt;100,①総括表!O39,0)</f>
        <v>0</v>
      </c>
    </row>
    <row r="34" spans="1:9" ht="17.100000000000001" customHeight="1" x14ac:dyDescent="0.15">
      <c r="A34" s="39">
        <f>IF(①総括表!$K40&lt;100,①総括表!L40,0)</f>
        <v>0</v>
      </c>
      <c r="B34" s="46">
        <f>IF(①総括表!$K40&lt;100,①総括表!M40,0)</f>
        <v>0</v>
      </c>
      <c r="C34" s="46">
        <f>IF(①総括表!$K40&lt;100,①総括表!O40,0)</f>
        <v>0</v>
      </c>
    </row>
    <row r="35" spans="1:9" ht="17.100000000000001" customHeight="1" x14ac:dyDescent="0.15">
      <c r="A35" s="39">
        <f>IF(①総括表!$K41&lt;100,①総括表!L41,0)</f>
        <v>0</v>
      </c>
      <c r="B35" s="46">
        <f>IF(①総括表!$K41&lt;100,①総括表!M41,0)</f>
        <v>0</v>
      </c>
      <c r="C35" s="46">
        <f>IF(①総括表!$K41&lt;100,①総括表!O41,0)</f>
        <v>0</v>
      </c>
    </row>
    <row r="36" spans="1:9" ht="17.100000000000001" customHeight="1" x14ac:dyDescent="0.15">
      <c r="A36" s="39">
        <f>IF(①総括表!$K42&lt;100,①総括表!L42,0)</f>
        <v>0</v>
      </c>
      <c r="B36" s="46">
        <f>IF(①総括表!$K42&lt;100,①総括表!M42,0)</f>
        <v>0</v>
      </c>
      <c r="C36" s="46">
        <f>IF(①総括表!$K42&lt;100,①総括表!O42,0)</f>
        <v>0</v>
      </c>
    </row>
    <row r="37" spans="1:9" ht="17.100000000000001" customHeight="1" x14ac:dyDescent="0.15">
      <c r="A37" s="39">
        <f>IF(①総括表!$K43&lt;100,①総括表!L43,0)</f>
        <v>0</v>
      </c>
      <c r="B37" s="46">
        <f>IF(①総括表!$K43&lt;100,①総括表!M43,0)</f>
        <v>0</v>
      </c>
      <c r="C37" s="46">
        <f>IF(①総括表!$K43&lt;100,①総括表!O43,0)</f>
        <v>0</v>
      </c>
    </row>
    <row r="38" spans="1:9" ht="17.100000000000001" customHeight="1" x14ac:dyDescent="0.15">
      <c r="A38" s="39">
        <f>IF(①総括表!$K44&lt;100,①総括表!L44,0)</f>
        <v>0</v>
      </c>
      <c r="B38" s="46">
        <f>IF(①総括表!$K44&lt;100,①総括表!M44,0)</f>
        <v>0</v>
      </c>
      <c r="C38" s="46">
        <f>IF(①総括表!$K44&lt;100,①総括表!O44,0)</f>
        <v>0</v>
      </c>
    </row>
    <row r="39" spans="1:9" ht="17.100000000000001" customHeight="1" x14ac:dyDescent="0.15">
      <c r="A39" s="39">
        <f>IF(①総括表!$K45&lt;100,①総括表!L45,0)</f>
        <v>0</v>
      </c>
      <c r="B39" s="46">
        <f>IF(①総括表!$K45&lt;100,①総括表!M45,0)</f>
        <v>0</v>
      </c>
      <c r="C39" s="46">
        <f>IF(①総括表!$K45&lt;100,①総括表!O45,0)</f>
        <v>0</v>
      </c>
    </row>
    <row r="40" spans="1:9" ht="17.100000000000001" customHeight="1" x14ac:dyDescent="0.15">
      <c r="A40" s="39">
        <f>IF(①総括表!$K46&lt;100,①総括表!L46,0)</f>
        <v>0</v>
      </c>
      <c r="B40" s="46">
        <f>IF(①総括表!$K46&lt;100,①総括表!M46,0)</f>
        <v>0</v>
      </c>
      <c r="C40" s="46">
        <f>IF(①総括表!$K46&lt;100,①総括表!O46,0)</f>
        <v>0</v>
      </c>
    </row>
    <row r="41" spans="1:9" ht="17.100000000000001" customHeight="1" x14ac:dyDescent="0.15">
      <c r="A41" s="39">
        <f>IF(①総括表!$K47&lt;100,①総括表!L47,0)</f>
        <v>0</v>
      </c>
      <c r="B41" s="46">
        <f>IF(①総括表!$K47&lt;100,①総括表!M47,0)</f>
        <v>0</v>
      </c>
      <c r="C41" s="46">
        <f>IF(①総括表!$K47&lt;100,①総括表!O47,0)</f>
        <v>0</v>
      </c>
      <c r="D41" s="38"/>
    </row>
    <row r="42" spans="1:9" ht="17.100000000000001" customHeight="1" thickBot="1" x14ac:dyDescent="0.2">
      <c r="A42" s="39">
        <f>IF(①総括表!$K48&lt;100,①総括表!L48,0)</f>
        <v>0</v>
      </c>
      <c r="B42" s="46">
        <f>IF(①総括表!$K48&lt;100,①総括表!M48,0)</f>
        <v>0</v>
      </c>
      <c r="C42" s="46">
        <f>IF(①総括表!$K48&lt;100,①総括表!O48,0)</f>
        <v>0</v>
      </c>
    </row>
    <row r="43" spans="1:9" s="165" customFormat="1" ht="17.100000000000001" customHeight="1" thickBot="1" x14ac:dyDescent="0.2">
      <c r="A43" s="313" t="s">
        <v>338</v>
      </c>
      <c r="B43" s="315">
        <f>SUM(B9:B41)</f>
        <v>0</v>
      </c>
      <c r="C43" s="315">
        <f>SUM(C9:C41)</f>
        <v>0</v>
      </c>
    </row>
    <row r="44" spans="1:9" ht="30" customHeight="1" x14ac:dyDescent="0.15">
      <c r="A44" s="716" t="s">
        <v>124</v>
      </c>
      <c r="B44" s="716"/>
      <c r="C44" s="716"/>
    </row>
    <row r="45" spans="1:9" ht="18.75" customHeight="1" x14ac:dyDescent="0.15">
      <c r="A45" s="716" t="s">
        <v>123</v>
      </c>
      <c r="B45" s="716"/>
      <c r="C45" s="716"/>
    </row>
    <row r="46" spans="1:9" ht="17.25" customHeight="1" x14ac:dyDescent="0.15">
      <c r="B46" s="47"/>
      <c r="C46" s="48" t="s">
        <v>120</v>
      </c>
      <c r="D46" s="42"/>
      <c r="E46" s="42"/>
      <c r="F46" s="42"/>
      <c r="G46" s="42"/>
      <c r="H46" s="42"/>
      <c r="I46" s="43"/>
    </row>
    <row r="47" spans="1:9" ht="15" customHeight="1" x14ac:dyDescent="0.15">
      <c r="B47" s="47"/>
      <c r="C47" s="422" t="str">
        <f>D47&amp;"/"&amp;D47</f>
        <v>1/1</v>
      </c>
      <c r="D47" s="419">
        <f>①総括表!Q116</f>
        <v>1</v>
      </c>
      <c r="E47" s="419"/>
      <c r="F47" s="42"/>
      <c r="G47" s="42"/>
      <c r="H47" s="43"/>
    </row>
  </sheetData>
  <mergeCells count="3">
    <mergeCell ref="A2:C2"/>
    <mergeCell ref="A44:C44"/>
    <mergeCell ref="A45:C45"/>
  </mergeCells>
  <phoneticPr fontId="6"/>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55"/>
  <sheetViews>
    <sheetView showZeros="0" view="pageBreakPreview" zoomScaleNormal="100" zoomScaleSheetLayoutView="100" workbookViewId="0">
      <selection activeCell="B7" sqref="B7"/>
    </sheetView>
  </sheetViews>
  <sheetFormatPr defaultRowHeight="14.25" x14ac:dyDescent="0.15"/>
  <cols>
    <col min="1" max="1" width="8.5" style="50" customWidth="1"/>
    <col min="2" max="3" width="37.625" style="56" customWidth="1"/>
    <col min="4" max="8" width="18.625" style="50" customWidth="1"/>
    <col min="9" max="16384" width="9" style="50"/>
  </cols>
  <sheetData>
    <row r="1" spans="1:3" ht="16.5" customHeight="1" x14ac:dyDescent="0.15">
      <c r="A1" s="36" t="s">
        <v>176</v>
      </c>
      <c r="B1" s="44"/>
      <c r="C1" s="44"/>
    </row>
    <row r="2" spans="1:3" ht="22.5" customHeight="1" x14ac:dyDescent="0.15">
      <c r="A2" s="717" t="s">
        <v>637</v>
      </c>
      <c r="B2" s="715"/>
      <c r="C2" s="715"/>
    </row>
    <row r="3" spans="1:3" x14ac:dyDescent="0.15">
      <c r="A3" s="36"/>
      <c r="B3" s="44"/>
      <c r="C3" s="44"/>
    </row>
    <row r="4" spans="1:3" ht="21" customHeight="1" x14ac:dyDescent="0.15">
      <c r="A4" s="33" t="s">
        <v>127</v>
      </c>
      <c r="B4" s="170">
        <f>①総括表!D2</f>
        <v>0</v>
      </c>
      <c r="C4" s="213" t="str">
        <f>IF(B54-B29=0,"提出不要","必ず提出！")</f>
        <v>提出不要</v>
      </c>
    </row>
    <row r="5" spans="1:3" ht="15" customHeight="1" x14ac:dyDescent="0.15">
      <c r="A5" s="37"/>
      <c r="B5" s="45"/>
      <c r="C5" s="51" t="s">
        <v>128</v>
      </c>
    </row>
    <row r="6" spans="1:3" ht="45" customHeight="1" x14ac:dyDescent="0.15">
      <c r="A6" s="52" t="s">
        <v>129</v>
      </c>
      <c r="B6" s="226" t="s">
        <v>302</v>
      </c>
      <c r="C6" s="227" t="s">
        <v>303</v>
      </c>
    </row>
    <row r="7" spans="1:3" ht="14.1" customHeight="1" x14ac:dyDescent="0.15">
      <c r="A7" s="53" t="s">
        <v>130</v>
      </c>
      <c r="B7" s="428">
        <f>IFERROR(VLOOKUP($A7,①総括表!$L$14:$O$113,2,),0)</f>
        <v>0</v>
      </c>
      <c r="C7" s="428">
        <f>IFERROR(VLOOKUP($A7,①総括表!$L$14:$O$113,4,),0)</f>
        <v>0</v>
      </c>
    </row>
    <row r="8" spans="1:3" ht="14.1" customHeight="1" x14ac:dyDescent="0.15">
      <c r="A8" s="40" t="s">
        <v>131</v>
      </c>
      <c r="B8" s="428">
        <f>IFERROR(VLOOKUP($A8,①総括表!$L$14:$O$113,2,),0)</f>
        <v>0</v>
      </c>
      <c r="C8" s="428">
        <f>IFERROR(VLOOKUP($A8,①総括表!$L$14:$O$113,4,),0)</f>
        <v>0</v>
      </c>
    </row>
    <row r="9" spans="1:3" ht="14.1" customHeight="1" x14ac:dyDescent="0.15">
      <c r="A9" s="40" t="s">
        <v>132</v>
      </c>
      <c r="B9" s="428">
        <f>IFERROR(VLOOKUP($A9,①総括表!$L$14:$O$113,2,),0)</f>
        <v>0</v>
      </c>
      <c r="C9" s="428">
        <f>IFERROR(VLOOKUP($A9,①総括表!$L$14:$O$113,4,),0)</f>
        <v>0</v>
      </c>
    </row>
    <row r="10" spans="1:3" ht="14.1" customHeight="1" x14ac:dyDescent="0.15">
      <c r="A10" s="40" t="s">
        <v>133</v>
      </c>
      <c r="B10" s="428">
        <f>IFERROR(VLOOKUP($A10,①総括表!$L$14:$O$113,2,),0)</f>
        <v>0</v>
      </c>
      <c r="C10" s="428">
        <f>IFERROR(VLOOKUP($A10,①総括表!$L$14:$O$113,4,),0)</f>
        <v>0</v>
      </c>
    </row>
    <row r="11" spans="1:3" ht="14.1" customHeight="1" x14ac:dyDescent="0.15">
      <c r="A11" s="40" t="s">
        <v>134</v>
      </c>
      <c r="B11" s="428">
        <f>IFERROR(VLOOKUP($A11,①総括表!$L$14:$O$113,2,),0)</f>
        <v>0</v>
      </c>
      <c r="C11" s="428">
        <f>IFERROR(VLOOKUP($A11,①総括表!$L$14:$O$113,4,),0)</f>
        <v>0</v>
      </c>
    </row>
    <row r="12" spans="1:3" ht="14.1" customHeight="1" x14ac:dyDescent="0.15">
      <c r="A12" s="40" t="s">
        <v>135</v>
      </c>
      <c r="B12" s="428">
        <f>IFERROR(VLOOKUP($A12,①総括表!$L$14:$O$113,2,),0)</f>
        <v>0</v>
      </c>
      <c r="C12" s="428">
        <f>IFERROR(VLOOKUP($A12,①総括表!$L$14:$O$113,4,),0)</f>
        <v>0</v>
      </c>
    </row>
    <row r="13" spans="1:3" ht="14.1" customHeight="1" x14ac:dyDescent="0.15">
      <c r="A13" s="40" t="s">
        <v>136</v>
      </c>
      <c r="B13" s="428">
        <f>IFERROR(VLOOKUP($A13,①総括表!$L$14:$O$113,2,),0)</f>
        <v>0</v>
      </c>
      <c r="C13" s="428">
        <f>IFERROR(VLOOKUP($A13,①総括表!$L$14:$O$113,4,),0)</f>
        <v>0</v>
      </c>
    </row>
    <row r="14" spans="1:3" ht="14.1" customHeight="1" x14ac:dyDescent="0.15">
      <c r="A14" s="40" t="s">
        <v>137</v>
      </c>
      <c r="B14" s="428">
        <f>IFERROR(VLOOKUP($A14,①総括表!$L$14:$O$113,2,),0)</f>
        <v>0</v>
      </c>
      <c r="C14" s="428">
        <f>IFERROR(VLOOKUP($A14,①総括表!$L$14:$O$113,4,),0)</f>
        <v>0</v>
      </c>
    </row>
    <row r="15" spans="1:3" ht="14.1" customHeight="1" x14ac:dyDescent="0.15">
      <c r="A15" s="40" t="s">
        <v>138</v>
      </c>
      <c r="B15" s="428">
        <f>IFERROR(VLOOKUP($A15,①総括表!$L$14:$O$113,2,),0)</f>
        <v>0</v>
      </c>
      <c r="C15" s="428">
        <f>IFERROR(VLOOKUP($A15,①総括表!$L$14:$O$113,4,),0)</f>
        <v>0</v>
      </c>
    </row>
    <row r="16" spans="1:3" ht="14.1" customHeight="1" x14ac:dyDescent="0.15">
      <c r="A16" s="40" t="s">
        <v>139</v>
      </c>
      <c r="B16" s="428">
        <f>IFERROR(VLOOKUP($A16,①総括表!$L$14:$O$113,2,),0)</f>
        <v>0</v>
      </c>
      <c r="C16" s="428">
        <f>IFERROR(VLOOKUP($A16,①総括表!$L$14:$O$113,4,),0)</f>
        <v>0</v>
      </c>
    </row>
    <row r="17" spans="1:3" ht="14.1" customHeight="1" x14ac:dyDescent="0.15">
      <c r="A17" s="40" t="s">
        <v>140</v>
      </c>
      <c r="B17" s="428">
        <f>IFERROR(VLOOKUP($A17,①総括表!$L$14:$O$113,2,),0)</f>
        <v>0</v>
      </c>
      <c r="C17" s="428">
        <f>IFERROR(VLOOKUP($A17,①総括表!$L$14:$O$113,4,),0)</f>
        <v>0</v>
      </c>
    </row>
    <row r="18" spans="1:3" ht="14.1" customHeight="1" x14ac:dyDescent="0.15">
      <c r="A18" s="40" t="s">
        <v>141</v>
      </c>
      <c r="B18" s="428">
        <f>IFERROR(VLOOKUP($A18,①総括表!$L$14:$O$113,2,),0)</f>
        <v>0</v>
      </c>
      <c r="C18" s="428">
        <f>IFERROR(VLOOKUP($A18,①総括表!$L$14:$O$113,4,),0)</f>
        <v>0</v>
      </c>
    </row>
    <row r="19" spans="1:3" ht="14.1" customHeight="1" x14ac:dyDescent="0.15">
      <c r="A19" s="40" t="s">
        <v>142</v>
      </c>
      <c r="B19" s="428">
        <f>IFERROR(VLOOKUP($A19,①総括表!$L$14:$O$113,2,),0)</f>
        <v>0</v>
      </c>
      <c r="C19" s="428">
        <f>IFERROR(VLOOKUP($A19,①総括表!$L$14:$O$113,4,),0)</f>
        <v>0</v>
      </c>
    </row>
    <row r="20" spans="1:3" ht="14.1" customHeight="1" x14ac:dyDescent="0.15">
      <c r="A20" s="40" t="s">
        <v>143</v>
      </c>
      <c r="B20" s="428">
        <f>IFERROR(VLOOKUP($A20,①総括表!$L$14:$O$113,2,),0)</f>
        <v>0</v>
      </c>
      <c r="C20" s="428">
        <f>IFERROR(VLOOKUP($A20,①総括表!$L$14:$O$113,4,),0)</f>
        <v>0</v>
      </c>
    </row>
    <row r="21" spans="1:3" ht="14.1" customHeight="1" x14ac:dyDescent="0.15">
      <c r="A21" s="40" t="s">
        <v>144</v>
      </c>
      <c r="B21" s="428">
        <f>IFERROR(VLOOKUP($A21,①総括表!$L$14:$O$113,2,),0)</f>
        <v>0</v>
      </c>
      <c r="C21" s="428">
        <f>IFERROR(VLOOKUP($A21,①総括表!$L$14:$O$113,4,),0)</f>
        <v>0</v>
      </c>
    </row>
    <row r="22" spans="1:3" ht="14.1" customHeight="1" x14ac:dyDescent="0.15">
      <c r="A22" s="40" t="s">
        <v>145</v>
      </c>
      <c r="B22" s="428">
        <f>IFERROR(VLOOKUP($A22,①総括表!$L$14:$O$113,2,),0)</f>
        <v>0</v>
      </c>
      <c r="C22" s="428">
        <f>IFERROR(VLOOKUP($A22,①総括表!$L$14:$O$113,4,),0)</f>
        <v>0</v>
      </c>
    </row>
    <row r="23" spans="1:3" ht="14.1" customHeight="1" x14ac:dyDescent="0.15">
      <c r="A23" s="40" t="s">
        <v>146</v>
      </c>
      <c r="B23" s="428">
        <f>IFERROR(VLOOKUP($A23,①総括表!$L$14:$O$113,2,),0)</f>
        <v>0</v>
      </c>
      <c r="C23" s="428">
        <f>IFERROR(VLOOKUP($A23,①総括表!$L$14:$O$113,4,),0)</f>
        <v>0</v>
      </c>
    </row>
    <row r="24" spans="1:3" ht="14.1" customHeight="1" x14ac:dyDescent="0.15">
      <c r="A24" s="40" t="s">
        <v>147</v>
      </c>
      <c r="B24" s="428">
        <f>IFERROR(VLOOKUP($A24,①総括表!$L$14:$O$113,2,),0)</f>
        <v>0</v>
      </c>
      <c r="C24" s="428">
        <f>IFERROR(VLOOKUP($A24,①総括表!$L$14:$O$113,4,),0)</f>
        <v>0</v>
      </c>
    </row>
    <row r="25" spans="1:3" ht="14.1" customHeight="1" x14ac:dyDescent="0.15">
      <c r="A25" s="40" t="s">
        <v>148</v>
      </c>
      <c r="B25" s="428">
        <f>IFERROR(VLOOKUP($A25,①総括表!$L$14:$O$113,2,),0)</f>
        <v>0</v>
      </c>
      <c r="C25" s="428">
        <f>IFERROR(VLOOKUP($A25,①総括表!$L$14:$O$113,4,),0)</f>
        <v>0</v>
      </c>
    </row>
    <row r="26" spans="1:3" ht="14.1" customHeight="1" x14ac:dyDescent="0.15">
      <c r="A26" s="40" t="s">
        <v>149</v>
      </c>
      <c r="B26" s="428">
        <f>IFERROR(VLOOKUP($A26,①総括表!$L$14:$O$113,2,),0)</f>
        <v>0</v>
      </c>
      <c r="C26" s="428">
        <f>IFERROR(VLOOKUP($A26,①総括表!$L$14:$O$113,4,),0)</f>
        <v>0</v>
      </c>
    </row>
    <row r="27" spans="1:3" ht="14.1" customHeight="1" x14ac:dyDescent="0.15">
      <c r="A27" s="40" t="s">
        <v>150</v>
      </c>
      <c r="B27" s="428">
        <f>IFERROR(VLOOKUP($A27,①総括表!$L$14:$O$113,2,),0)</f>
        <v>0</v>
      </c>
      <c r="C27" s="428">
        <f>IFERROR(VLOOKUP($A27,①総括表!$L$14:$O$113,4,),0)</f>
        <v>0</v>
      </c>
    </row>
    <row r="28" spans="1:3" ht="14.1" customHeight="1" x14ac:dyDescent="0.15">
      <c r="A28" s="41" t="s">
        <v>151</v>
      </c>
      <c r="B28" s="428">
        <f>IFERROR(VLOOKUP($A28,①総括表!$L$14:$O$113,2,),0)</f>
        <v>0</v>
      </c>
      <c r="C28" s="428">
        <f>IFERROR(VLOOKUP($A28,①総括表!$L$14:$O$113,4,),0)</f>
        <v>0</v>
      </c>
    </row>
    <row r="29" spans="1:3" s="168" customFormat="1" ht="14.1" customHeight="1" x14ac:dyDescent="0.15">
      <c r="A29" s="429" t="s">
        <v>114</v>
      </c>
      <c r="B29" s="428">
        <f>①総括表!M116</f>
        <v>0</v>
      </c>
      <c r="C29" s="428">
        <f>①総括表!O116</f>
        <v>0</v>
      </c>
    </row>
    <row r="30" spans="1:3" ht="14.1" customHeight="1" x14ac:dyDescent="0.15">
      <c r="A30" s="53" t="s">
        <v>152</v>
      </c>
      <c r="B30" s="428">
        <f>IFERROR(VLOOKUP($A30,①総括表!$L$14:$O$113,2,),0)</f>
        <v>0</v>
      </c>
      <c r="C30" s="428">
        <f>IFERROR(VLOOKUP($A30,①総括表!$L$14:$O$113,4,),0)</f>
        <v>0</v>
      </c>
    </row>
    <row r="31" spans="1:3" ht="14.1" customHeight="1" x14ac:dyDescent="0.15">
      <c r="A31" s="40" t="s">
        <v>153</v>
      </c>
      <c r="B31" s="428">
        <f>IFERROR(VLOOKUP($A31,①総括表!$L$14:$O$113,2,),0)</f>
        <v>0</v>
      </c>
      <c r="C31" s="428">
        <f>IFERROR(VLOOKUP($A31,①総括表!$L$14:$O$113,4,),0)</f>
        <v>0</v>
      </c>
    </row>
    <row r="32" spans="1:3" ht="14.1" customHeight="1" x14ac:dyDescent="0.15">
      <c r="A32" s="40" t="s">
        <v>154</v>
      </c>
      <c r="B32" s="428">
        <f>IFERROR(VLOOKUP($A32,①総括表!$L$14:$O$113,2,),0)</f>
        <v>0</v>
      </c>
      <c r="C32" s="428">
        <f>IFERROR(VLOOKUP($A32,①総括表!$L$14:$O$113,4,),0)</f>
        <v>0</v>
      </c>
    </row>
    <row r="33" spans="1:4" ht="14.1" customHeight="1" x14ac:dyDescent="0.15">
      <c r="A33" s="40" t="s">
        <v>155</v>
      </c>
      <c r="B33" s="428">
        <f>IFERROR(VLOOKUP($A33,①総括表!$L$14:$O$113,2,),0)</f>
        <v>0</v>
      </c>
      <c r="C33" s="428">
        <f>IFERROR(VLOOKUP($A33,①総括表!$L$14:$O$113,4,),0)</f>
        <v>0</v>
      </c>
    </row>
    <row r="34" spans="1:4" ht="14.1" customHeight="1" x14ac:dyDescent="0.15">
      <c r="A34" s="40" t="s">
        <v>156</v>
      </c>
      <c r="B34" s="428">
        <f>IFERROR(VLOOKUP($A34,①総括表!$L$14:$O$113,2,),0)</f>
        <v>0</v>
      </c>
      <c r="C34" s="428">
        <f>IFERROR(VLOOKUP($A34,①総括表!$L$14:$O$113,4,),0)</f>
        <v>0</v>
      </c>
    </row>
    <row r="35" spans="1:4" ht="14.1" customHeight="1" x14ac:dyDescent="0.15">
      <c r="A35" s="40" t="s">
        <v>157</v>
      </c>
      <c r="B35" s="428">
        <f>IFERROR(VLOOKUP($A35,①総括表!$L$14:$O$113,2,),0)</f>
        <v>0</v>
      </c>
      <c r="C35" s="428">
        <f>IFERROR(VLOOKUP($A35,①総括表!$L$14:$O$113,4,),0)</f>
        <v>0</v>
      </c>
    </row>
    <row r="36" spans="1:4" ht="14.1" customHeight="1" x14ac:dyDescent="0.15">
      <c r="A36" s="40" t="s">
        <v>158</v>
      </c>
      <c r="B36" s="428">
        <f>IFERROR(VLOOKUP($A36,①総括表!$L$14:$O$113,2,),0)</f>
        <v>0</v>
      </c>
      <c r="C36" s="428">
        <f>IFERROR(VLOOKUP($A36,①総括表!$L$14:$O$113,4,),0)</f>
        <v>0</v>
      </c>
    </row>
    <row r="37" spans="1:4" ht="14.1" customHeight="1" x14ac:dyDescent="0.15">
      <c r="A37" s="40" t="s">
        <v>159</v>
      </c>
      <c r="B37" s="428">
        <f>IFERROR(VLOOKUP($A37,①総括表!$L$14:$O$113,2,),0)</f>
        <v>0</v>
      </c>
      <c r="C37" s="428">
        <f>IFERROR(VLOOKUP($A37,①総括表!$L$14:$O$113,4,),0)</f>
        <v>0</v>
      </c>
    </row>
    <row r="38" spans="1:4" ht="14.1" customHeight="1" x14ac:dyDescent="0.15">
      <c r="A38" s="40" t="s">
        <v>160</v>
      </c>
      <c r="B38" s="428">
        <f>IFERROR(VLOOKUP($A38,①総括表!$L$14:$O$113,2,),0)</f>
        <v>0</v>
      </c>
      <c r="C38" s="428">
        <f>IFERROR(VLOOKUP($A38,①総括表!$L$14:$O$113,4,),0)</f>
        <v>0</v>
      </c>
    </row>
    <row r="39" spans="1:4" ht="14.1" customHeight="1" x14ac:dyDescent="0.15">
      <c r="A39" s="40" t="s">
        <v>161</v>
      </c>
      <c r="B39" s="428">
        <f>IFERROR(VLOOKUP($A39,①総括表!$L$14:$O$113,2,),0)</f>
        <v>0</v>
      </c>
      <c r="C39" s="428">
        <f>IFERROR(VLOOKUP($A39,①総括表!$L$14:$O$113,4,),0)</f>
        <v>0</v>
      </c>
      <c r="D39" s="55"/>
    </row>
    <row r="40" spans="1:4" ht="14.1" customHeight="1" x14ac:dyDescent="0.15">
      <c r="A40" s="40" t="s">
        <v>162</v>
      </c>
      <c r="B40" s="428">
        <f>IFERROR(VLOOKUP($A40,①総括表!$L$14:$O$113,2,),0)</f>
        <v>0</v>
      </c>
      <c r="C40" s="428">
        <f>IFERROR(VLOOKUP($A40,①総括表!$L$14:$O$113,4,),0)</f>
        <v>0</v>
      </c>
    </row>
    <row r="41" spans="1:4" ht="14.1" customHeight="1" x14ac:dyDescent="0.15">
      <c r="A41" s="40" t="s">
        <v>163</v>
      </c>
      <c r="B41" s="428">
        <f>IFERROR(VLOOKUP($A41,①総括表!$L$14:$O$113,2,),0)</f>
        <v>0</v>
      </c>
      <c r="C41" s="428">
        <f>IFERROR(VLOOKUP($A41,①総括表!$L$14:$O$113,4,),0)</f>
        <v>0</v>
      </c>
    </row>
    <row r="42" spans="1:4" ht="14.1" customHeight="1" x14ac:dyDescent="0.15">
      <c r="A42" s="40" t="s">
        <v>164</v>
      </c>
      <c r="B42" s="428">
        <f>IFERROR(VLOOKUP($A42,①総括表!$L$14:$O$113,2,),0)</f>
        <v>0</v>
      </c>
      <c r="C42" s="428">
        <f>IFERROR(VLOOKUP($A42,①総括表!$L$14:$O$113,4,),0)</f>
        <v>0</v>
      </c>
    </row>
    <row r="43" spans="1:4" ht="14.1" customHeight="1" x14ac:dyDescent="0.15">
      <c r="A43" s="40" t="s">
        <v>165</v>
      </c>
      <c r="B43" s="428">
        <f>IFERROR(VLOOKUP($A43,①総括表!$L$14:$O$113,2,),0)</f>
        <v>0</v>
      </c>
      <c r="C43" s="428">
        <f>IFERROR(VLOOKUP($A43,①総括表!$L$14:$O$113,4,),0)</f>
        <v>0</v>
      </c>
    </row>
    <row r="44" spans="1:4" ht="14.1" customHeight="1" x14ac:dyDescent="0.15">
      <c r="A44" s="40" t="s">
        <v>166</v>
      </c>
      <c r="B44" s="428">
        <f>IFERROR(VLOOKUP($A44,①総括表!$L$14:$O$113,2,),0)</f>
        <v>0</v>
      </c>
      <c r="C44" s="428">
        <f>IFERROR(VLOOKUP($A44,①総括表!$L$14:$O$113,4,),0)</f>
        <v>0</v>
      </c>
    </row>
    <row r="45" spans="1:4" ht="14.1" customHeight="1" x14ac:dyDescent="0.15">
      <c r="A45" s="40" t="s">
        <v>167</v>
      </c>
      <c r="B45" s="428">
        <f>IFERROR(VLOOKUP($A45,①総括表!$L$14:$O$113,2,),0)</f>
        <v>0</v>
      </c>
      <c r="C45" s="428">
        <f>IFERROR(VLOOKUP($A45,①総括表!$L$14:$O$113,4,),0)</f>
        <v>0</v>
      </c>
    </row>
    <row r="46" spans="1:4" ht="14.1" customHeight="1" x14ac:dyDescent="0.15">
      <c r="A46" s="40" t="s">
        <v>168</v>
      </c>
      <c r="B46" s="428">
        <f>IFERROR(VLOOKUP($A46,①総括表!$L$14:$O$113,2,),0)</f>
        <v>0</v>
      </c>
      <c r="C46" s="428">
        <f>IFERROR(VLOOKUP($A46,①総括表!$L$14:$O$113,4,),0)</f>
        <v>0</v>
      </c>
    </row>
    <row r="47" spans="1:4" ht="14.1" customHeight="1" x14ac:dyDescent="0.15">
      <c r="A47" s="40" t="s">
        <v>169</v>
      </c>
      <c r="B47" s="428">
        <f>IFERROR(VLOOKUP($A47,①総括表!$L$14:$O$113,2,),0)</f>
        <v>0</v>
      </c>
      <c r="C47" s="428">
        <f>IFERROR(VLOOKUP($A47,①総括表!$L$14:$O$113,4,),0)</f>
        <v>0</v>
      </c>
    </row>
    <row r="48" spans="1:4" ht="14.1" customHeight="1" x14ac:dyDescent="0.15">
      <c r="A48" s="40" t="s">
        <v>170</v>
      </c>
      <c r="B48" s="428">
        <f>IFERROR(VLOOKUP($A48,①総括表!$L$14:$O$113,2,),0)</f>
        <v>0</v>
      </c>
      <c r="C48" s="428">
        <f>IFERROR(VLOOKUP($A48,①総括表!$L$14:$O$113,4,),0)</f>
        <v>0</v>
      </c>
    </row>
    <row r="49" spans="1:3" ht="14.1" customHeight="1" x14ac:dyDescent="0.15">
      <c r="A49" s="40" t="s">
        <v>171</v>
      </c>
      <c r="B49" s="428">
        <f>IFERROR(VLOOKUP($A49,①総括表!$L$14:$O$113,2,),0)</f>
        <v>0</v>
      </c>
      <c r="C49" s="428">
        <f>IFERROR(VLOOKUP($A49,①総括表!$L$14:$O$113,4,),0)</f>
        <v>0</v>
      </c>
    </row>
    <row r="50" spans="1:3" ht="14.1" customHeight="1" x14ac:dyDescent="0.15">
      <c r="A50" s="40" t="s">
        <v>172</v>
      </c>
      <c r="B50" s="428">
        <f>IFERROR(VLOOKUP($A50,①総括表!$L$14:$O$113,2,),0)</f>
        <v>0</v>
      </c>
      <c r="C50" s="428">
        <f>IFERROR(VLOOKUP($A50,①総括表!$L$14:$O$113,4,),0)</f>
        <v>0</v>
      </c>
    </row>
    <row r="51" spans="1:3" ht="14.1" customHeight="1" x14ac:dyDescent="0.15">
      <c r="A51" s="40" t="s">
        <v>173</v>
      </c>
      <c r="B51" s="428">
        <f>IFERROR(VLOOKUP($A51,①総括表!$L$14:$O$113,2,),0)</f>
        <v>0</v>
      </c>
      <c r="C51" s="428">
        <f>IFERROR(VLOOKUP($A51,①総括表!$L$14:$O$113,4,),0)</f>
        <v>0</v>
      </c>
    </row>
    <row r="52" spans="1:3" ht="14.1" customHeight="1" x14ac:dyDescent="0.15">
      <c r="A52" s="40" t="s">
        <v>174</v>
      </c>
      <c r="B52" s="428">
        <f>IFERROR(VLOOKUP($A52,①総括表!$L$14:$O$113,2,),0)</f>
        <v>0</v>
      </c>
      <c r="C52" s="428">
        <f>IFERROR(VLOOKUP($A52,①総括表!$L$14:$O$113,4,),0)</f>
        <v>0</v>
      </c>
    </row>
    <row r="53" spans="1:3" ht="14.1" customHeight="1" thickBot="1" x14ac:dyDescent="0.2">
      <c r="A53" s="41" t="s">
        <v>175</v>
      </c>
      <c r="B53" s="428">
        <f>IFERROR(VLOOKUP($A53,①総括表!$L$14:$O$113,2,),0)</f>
        <v>0</v>
      </c>
      <c r="C53" s="428">
        <f>IFERROR(VLOOKUP($A53,①総括表!$L$14:$O$113,4,),0)</f>
        <v>0</v>
      </c>
    </row>
    <row r="54" spans="1:3" s="169" customFormat="1" ht="20.100000000000001" customHeight="1" thickBot="1" x14ac:dyDescent="0.2">
      <c r="A54" s="313" t="s">
        <v>229</v>
      </c>
      <c r="B54" s="314">
        <f>SUM(B7:B53)</f>
        <v>0</v>
      </c>
      <c r="C54" s="314">
        <f>SUM(C7:C53)</f>
        <v>0</v>
      </c>
    </row>
    <row r="55" spans="1:3" x14ac:dyDescent="0.15">
      <c r="A55" s="50" t="s">
        <v>177</v>
      </c>
    </row>
  </sheetData>
  <mergeCells count="1">
    <mergeCell ref="A2:C2"/>
  </mergeCells>
  <phoneticPr fontId="6"/>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6"/>
  <sheetViews>
    <sheetView view="pageBreakPreview" zoomScaleNormal="100" zoomScaleSheetLayoutView="100" workbookViewId="0">
      <selection activeCell="F22" sqref="F22"/>
    </sheetView>
  </sheetViews>
  <sheetFormatPr defaultRowHeight="13.5" x14ac:dyDescent="0.15"/>
  <cols>
    <col min="1" max="2" width="15" style="374" customWidth="1"/>
    <col min="3" max="9" width="14.375" style="374" customWidth="1"/>
    <col min="10" max="10" width="4.625" style="374" customWidth="1"/>
    <col min="11" max="256" width="9" style="374"/>
    <col min="257" max="258" width="15" style="374" customWidth="1"/>
    <col min="259" max="265" width="14.375" style="374" customWidth="1"/>
    <col min="266" max="266" width="4.625" style="374" customWidth="1"/>
    <col min="267" max="512" width="9" style="374"/>
    <col min="513" max="514" width="15" style="374" customWidth="1"/>
    <col min="515" max="521" width="14.375" style="374" customWidth="1"/>
    <col min="522" max="522" width="4.625" style="374" customWidth="1"/>
    <col min="523" max="768" width="9" style="374"/>
    <col min="769" max="770" width="15" style="374" customWidth="1"/>
    <col min="771" max="777" width="14.375" style="374" customWidth="1"/>
    <col min="778" max="778" width="4.625" style="374" customWidth="1"/>
    <col min="779" max="1024" width="9" style="374"/>
    <col min="1025" max="1026" width="15" style="374" customWidth="1"/>
    <col min="1027" max="1033" width="14.375" style="374" customWidth="1"/>
    <col min="1034" max="1034" width="4.625" style="374" customWidth="1"/>
    <col min="1035" max="1280" width="9" style="374"/>
    <col min="1281" max="1282" width="15" style="374" customWidth="1"/>
    <col min="1283" max="1289" width="14.375" style="374" customWidth="1"/>
    <col min="1290" max="1290" width="4.625" style="374" customWidth="1"/>
    <col min="1291" max="1536" width="9" style="374"/>
    <col min="1537" max="1538" width="15" style="374" customWidth="1"/>
    <col min="1539" max="1545" width="14.375" style="374" customWidth="1"/>
    <col min="1546" max="1546" width="4.625" style="374" customWidth="1"/>
    <col min="1547" max="1792" width="9" style="374"/>
    <col min="1793" max="1794" width="15" style="374" customWidth="1"/>
    <col min="1795" max="1801" width="14.375" style="374" customWidth="1"/>
    <col min="1802" max="1802" width="4.625" style="374" customWidth="1"/>
    <col min="1803" max="2048" width="9" style="374"/>
    <col min="2049" max="2050" width="15" style="374" customWidth="1"/>
    <col min="2051" max="2057" width="14.375" style="374" customWidth="1"/>
    <col min="2058" max="2058" width="4.625" style="374" customWidth="1"/>
    <col min="2059" max="2304" width="9" style="374"/>
    <col min="2305" max="2306" width="15" style="374" customWidth="1"/>
    <col min="2307" max="2313" width="14.375" style="374" customWidth="1"/>
    <col min="2314" max="2314" width="4.625" style="374" customWidth="1"/>
    <col min="2315" max="2560" width="9" style="374"/>
    <col min="2561" max="2562" width="15" style="374" customWidth="1"/>
    <col min="2563" max="2569" width="14.375" style="374" customWidth="1"/>
    <col min="2570" max="2570" width="4.625" style="374" customWidth="1"/>
    <col min="2571" max="2816" width="9" style="374"/>
    <col min="2817" max="2818" width="15" style="374" customWidth="1"/>
    <col min="2819" max="2825" width="14.375" style="374" customWidth="1"/>
    <col min="2826" max="2826" width="4.625" style="374" customWidth="1"/>
    <col min="2827" max="3072" width="9" style="374"/>
    <col min="3073" max="3074" width="15" style="374" customWidth="1"/>
    <col min="3075" max="3081" width="14.375" style="374" customWidth="1"/>
    <col min="3082" max="3082" width="4.625" style="374" customWidth="1"/>
    <col min="3083" max="3328" width="9" style="374"/>
    <col min="3329" max="3330" width="15" style="374" customWidth="1"/>
    <col min="3331" max="3337" width="14.375" style="374" customWidth="1"/>
    <col min="3338" max="3338" width="4.625" style="374" customWidth="1"/>
    <col min="3339" max="3584" width="9" style="374"/>
    <col min="3585" max="3586" width="15" style="374" customWidth="1"/>
    <col min="3587" max="3593" width="14.375" style="374" customWidth="1"/>
    <col min="3594" max="3594" width="4.625" style="374" customWidth="1"/>
    <col min="3595" max="3840" width="9" style="374"/>
    <col min="3841" max="3842" width="15" style="374" customWidth="1"/>
    <col min="3843" max="3849" width="14.375" style="374" customWidth="1"/>
    <col min="3850" max="3850" width="4.625" style="374" customWidth="1"/>
    <col min="3851" max="4096" width="9" style="374"/>
    <col min="4097" max="4098" width="15" style="374" customWidth="1"/>
    <col min="4099" max="4105" width="14.375" style="374" customWidth="1"/>
    <col min="4106" max="4106" width="4.625" style="374" customWidth="1"/>
    <col min="4107" max="4352" width="9" style="374"/>
    <col min="4353" max="4354" width="15" style="374" customWidth="1"/>
    <col min="4355" max="4361" width="14.375" style="374" customWidth="1"/>
    <col min="4362" max="4362" width="4.625" style="374" customWidth="1"/>
    <col min="4363" max="4608" width="9" style="374"/>
    <col min="4609" max="4610" width="15" style="374" customWidth="1"/>
    <col min="4611" max="4617" width="14.375" style="374" customWidth="1"/>
    <col min="4618" max="4618" width="4.625" style="374" customWidth="1"/>
    <col min="4619" max="4864" width="9" style="374"/>
    <col min="4865" max="4866" width="15" style="374" customWidth="1"/>
    <col min="4867" max="4873" width="14.375" style="374" customWidth="1"/>
    <col min="4874" max="4874" width="4.625" style="374" customWidth="1"/>
    <col min="4875" max="5120" width="9" style="374"/>
    <col min="5121" max="5122" width="15" style="374" customWidth="1"/>
    <col min="5123" max="5129" width="14.375" style="374" customWidth="1"/>
    <col min="5130" max="5130" width="4.625" style="374" customWidth="1"/>
    <col min="5131" max="5376" width="9" style="374"/>
    <col min="5377" max="5378" width="15" style="374" customWidth="1"/>
    <col min="5379" max="5385" width="14.375" style="374" customWidth="1"/>
    <col min="5386" max="5386" width="4.625" style="374" customWidth="1"/>
    <col min="5387" max="5632" width="9" style="374"/>
    <col min="5633" max="5634" width="15" style="374" customWidth="1"/>
    <col min="5635" max="5641" width="14.375" style="374" customWidth="1"/>
    <col min="5642" max="5642" width="4.625" style="374" customWidth="1"/>
    <col min="5643" max="5888" width="9" style="374"/>
    <col min="5889" max="5890" width="15" style="374" customWidth="1"/>
    <col min="5891" max="5897" width="14.375" style="374" customWidth="1"/>
    <col min="5898" max="5898" width="4.625" style="374" customWidth="1"/>
    <col min="5899" max="6144" width="9" style="374"/>
    <col min="6145" max="6146" width="15" style="374" customWidth="1"/>
    <col min="6147" max="6153" width="14.375" style="374" customWidth="1"/>
    <col min="6154" max="6154" width="4.625" style="374" customWidth="1"/>
    <col min="6155" max="6400" width="9" style="374"/>
    <col min="6401" max="6402" width="15" style="374" customWidth="1"/>
    <col min="6403" max="6409" width="14.375" style="374" customWidth="1"/>
    <col min="6410" max="6410" width="4.625" style="374" customWidth="1"/>
    <col min="6411" max="6656" width="9" style="374"/>
    <col min="6657" max="6658" width="15" style="374" customWidth="1"/>
    <col min="6659" max="6665" width="14.375" style="374" customWidth="1"/>
    <col min="6666" max="6666" width="4.625" style="374" customWidth="1"/>
    <col min="6667" max="6912" width="9" style="374"/>
    <col min="6913" max="6914" width="15" style="374" customWidth="1"/>
    <col min="6915" max="6921" width="14.375" style="374" customWidth="1"/>
    <col min="6922" max="6922" width="4.625" style="374" customWidth="1"/>
    <col min="6923" max="7168" width="9" style="374"/>
    <col min="7169" max="7170" width="15" style="374" customWidth="1"/>
    <col min="7171" max="7177" width="14.375" style="374" customWidth="1"/>
    <col min="7178" max="7178" width="4.625" style="374" customWidth="1"/>
    <col min="7179" max="7424" width="9" style="374"/>
    <col min="7425" max="7426" width="15" style="374" customWidth="1"/>
    <col min="7427" max="7433" width="14.375" style="374" customWidth="1"/>
    <col min="7434" max="7434" width="4.625" style="374" customWidth="1"/>
    <col min="7435" max="7680" width="9" style="374"/>
    <col min="7681" max="7682" width="15" style="374" customWidth="1"/>
    <col min="7683" max="7689" width="14.375" style="374" customWidth="1"/>
    <col min="7690" max="7690" width="4.625" style="374" customWidth="1"/>
    <col min="7691" max="7936" width="9" style="374"/>
    <col min="7937" max="7938" width="15" style="374" customWidth="1"/>
    <col min="7939" max="7945" width="14.375" style="374" customWidth="1"/>
    <col min="7946" max="7946" width="4.625" style="374" customWidth="1"/>
    <col min="7947" max="8192" width="9" style="374"/>
    <col min="8193" max="8194" width="15" style="374" customWidth="1"/>
    <col min="8195" max="8201" width="14.375" style="374" customWidth="1"/>
    <col min="8202" max="8202" width="4.625" style="374" customWidth="1"/>
    <col min="8203" max="8448" width="9" style="374"/>
    <col min="8449" max="8450" width="15" style="374" customWidth="1"/>
    <col min="8451" max="8457" width="14.375" style="374" customWidth="1"/>
    <col min="8458" max="8458" width="4.625" style="374" customWidth="1"/>
    <col min="8459" max="8704" width="9" style="374"/>
    <col min="8705" max="8706" width="15" style="374" customWidth="1"/>
    <col min="8707" max="8713" width="14.375" style="374" customWidth="1"/>
    <col min="8714" max="8714" width="4.625" style="374" customWidth="1"/>
    <col min="8715" max="8960" width="9" style="374"/>
    <col min="8961" max="8962" width="15" style="374" customWidth="1"/>
    <col min="8963" max="8969" width="14.375" style="374" customWidth="1"/>
    <col min="8970" max="8970" width="4.625" style="374" customWidth="1"/>
    <col min="8971" max="9216" width="9" style="374"/>
    <col min="9217" max="9218" width="15" style="374" customWidth="1"/>
    <col min="9219" max="9225" width="14.375" style="374" customWidth="1"/>
    <col min="9226" max="9226" width="4.625" style="374" customWidth="1"/>
    <col min="9227" max="9472" width="9" style="374"/>
    <col min="9473" max="9474" width="15" style="374" customWidth="1"/>
    <col min="9475" max="9481" width="14.375" style="374" customWidth="1"/>
    <col min="9482" max="9482" width="4.625" style="374" customWidth="1"/>
    <col min="9483" max="9728" width="9" style="374"/>
    <col min="9729" max="9730" width="15" style="374" customWidth="1"/>
    <col min="9731" max="9737" width="14.375" style="374" customWidth="1"/>
    <col min="9738" max="9738" width="4.625" style="374" customWidth="1"/>
    <col min="9739" max="9984" width="9" style="374"/>
    <col min="9985" max="9986" width="15" style="374" customWidth="1"/>
    <col min="9987" max="9993" width="14.375" style="374" customWidth="1"/>
    <col min="9994" max="9994" width="4.625" style="374" customWidth="1"/>
    <col min="9995" max="10240" width="9" style="374"/>
    <col min="10241" max="10242" width="15" style="374" customWidth="1"/>
    <col min="10243" max="10249" width="14.375" style="374" customWidth="1"/>
    <col min="10250" max="10250" width="4.625" style="374" customWidth="1"/>
    <col min="10251" max="10496" width="9" style="374"/>
    <col min="10497" max="10498" width="15" style="374" customWidth="1"/>
    <col min="10499" max="10505" width="14.375" style="374" customWidth="1"/>
    <col min="10506" max="10506" width="4.625" style="374" customWidth="1"/>
    <col min="10507" max="10752" width="9" style="374"/>
    <col min="10753" max="10754" width="15" style="374" customWidth="1"/>
    <col min="10755" max="10761" width="14.375" style="374" customWidth="1"/>
    <col min="10762" max="10762" width="4.625" style="374" customWidth="1"/>
    <col min="10763" max="11008" width="9" style="374"/>
    <col min="11009" max="11010" width="15" style="374" customWidth="1"/>
    <col min="11011" max="11017" width="14.375" style="374" customWidth="1"/>
    <col min="11018" max="11018" width="4.625" style="374" customWidth="1"/>
    <col min="11019" max="11264" width="9" style="374"/>
    <col min="11265" max="11266" width="15" style="374" customWidth="1"/>
    <col min="11267" max="11273" width="14.375" style="374" customWidth="1"/>
    <col min="11274" max="11274" width="4.625" style="374" customWidth="1"/>
    <col min="11275" max="11520" width="9" style="374"/>
    <col min="11521" max="11522" width="15" style="374" customWidth="1"/>
    <col min="11523" max="11529" width="14.375" style="374" customWidth="1"/>
    <col min="11530" max="11530" width="4.625" style="374" customWidth="1"/>
    <col min="11531" max="11776" width="9" style="374"/>
    <col min="11777" max="11778" width="15" style="374" customWidth="1"/>
    <col min="11779" max="11785" width="14.375" style="374" customWidth="1"/>
    <col min="11786" max="11786" width="4.625" style="374" customWidth="1"/>
    <col min="11787" max="12032" width="9" style="374"/>
    <col min="12033" max="12034" width="15" style="374" customWidth="1"/>
    <col min="12035" max="12041" width="14.375" style="374" customWidth="1"/>
    <col min="12042" max="12042" width="4.625" style="374" customWidth="1"/>
    <col min="12043" max="12288" width="9" style="374"/>
    <col min="12289" max="12290" width="15" style="374" customWidth="1"/>
    <col min="12291" max="12297" width="14.375" style="374" customWidth="1"/>
    <col min="12298" max="12298" width="4.625" style="374" customWidth="1"/>
    <col min="12299" max="12544" width="9" style="374"/>
    <col min="12545" max="12546" width="15" style="374" customWidth="1"/>
    <col min="12547" max="12553" width="14.375" style="374" customWidth="1"/>
    <col min="12554" max="12554" width="4.625" style="374" customWidth="1"/>
    <col min="12555" max="12800" width="9" style="374"/>
    <col min="12801" max="12802" width="15" style="374" customWidth="1"/>
    <col min="12803" max="12809" width="14.375" style="374" customWidth="1"/>
    <col min="12810" max="12810" width="4.625" style="374" customWidth="1"/>
    <col min="12811" max="13056" width="9" style="374"/>
    <col min="13057" max="13058" width="15" style="374" customWidth="1"/>
    <col min="13059" max="13065" width="14.375" style="374" customWidth="1"/>
    <col min="13066" max="13066" width="4.625" style="374" customWidth="1"/>
    <col min="13067" max="13312" width="9" style="374"/>
    <col min="13313" max="13314" width="15" style="374" customWidth="1"/>
    <col min="13315" max="13321" width="14.375" style="374" customWidth="1"/>
    <col min="13322" max="13322" width="4.625" style="374" customWidth="1"/>
    <col min="13323" max="13568" width="9" style="374"/>
    <col min="13569" max="13570" width="15" style="374" customWidth="1"/>
    <col min="13571" max="13577" width="14.375" style="374" customWidth="1"/>
    <col min="13578" max="13578" width="4.625" style="374" customWidth="1"/>
    <col min="13579" max="13824" width="9" style="374"/>
    <col min="13825" max="13826" width="15" style="374" customWidth="1"/>
    <col min="13827" max="13833" width="14.375" style="374" customWidth="1"/>
    <col min="13834" max="13834" width="4.625" style="374" customWidth="1"/>
    <col min="13835" max="14080" width="9" style="374"/>
    <col min="14081" max="14082" width="15" style="374" customWidth="1"/>
    <col min="14083" max="14089" width="14.375" style="374" customWidth="1"/>
    <col min="14090" max="14090" width="4.625" style="374" customWidth="1"/>
    <col min="14091" max="14336" width="9" style="374"/>
    <col min="14337" max="14338" width="15" style="374" customWidth="1"/>
    <col min="14339" max="14345" width="14.375" style="374" customWidth="1"/>
    <col min="14346" max="14346" width="4.625" style="374" customWidth="1"/>
    <col min="14347" max="14592" width="9" style="374"/>
    <col min="14593" max="14594" width="15" style="374" customWidth="1"/>
    <col min="14595" max="14601" width="14.375" style="374" customWidth="1"/>
    <col min="14602" max="14602" width="4.625" style="374" customWidth="1"/>
    <col min="14603" max="14848" width="9" style="374"/>
    <col min="14849" max="14850" width="15" style="374" customWidth="1"/>
    <col min="14851" max="14857" width="14.375" style="374" customWidth="1"/>
    <col min="14858" max="14858" width="4.625" style="374" customWidth="1"/>
    <col min="14859" max="15104" width="9" style="374"/>
    <col min="15105" max="15106" width="15" style="374" customWidth="1"/>
    <col min="15107" max="15113" width="14.375" style="374" customWidth="1"/>
    <col min="15114" max="15114" width="4.625" style="374" customWidth="1"/>
    <col min="15115" max="15360" width="9" style="374"/>
    <col min="15361" max="15362" width="15" style="374" customWidth="1"/>
    <col min="15363" max="15369" width="14.375" style="374" customWidth="1"/>
    <col min="15370" max="15370" width="4.625" style="374" customWidth="1"/>
    <col min="15371" max="15616" width="9" style="374"/>
    <col min="15617" max="15618" width="15" style="374" customWidth="1"/>
    <col min="15619" max="15625" width="14.375" style="374" customWidth="1"/>
    <col min="15626" max="15626" width="4.625" style="374" customWidth="1"/>
    <col min="15627" max="15872" width="9" style="374"/>
    <col min="15873" max="15874" width="15" style="374" customWidth="1"/>
    <col min="15875" max="15881" width="14.375" style="374" customWidth="1"/>
    <col min="15882" max="15882" width="4.625" style="374" customWidth="1"/>
    <col min="15883" max="16128" width="9" style="374"/>
    <col min="16129" max="16130" width="15" style="374" customWidth="1"/>
    <col min="16131" max="16137" width="14.375" style="374" customWidth="1"/>
    <col min="16138" max="16138" width="4.625" style="374" customWidth="1"/>
    <col min="16139" max="16384" width="9" style="374"/>
  </cols>
  <sheetData>
    <row r="1" spans="1:9" ht="14.25" x14ac:dyDescent="0.15">
      <c r="A1" s="373" t="s">
        <v>433</v>
      </c>
      <c r="I1" s="375" t="s">
        <v>400</v>
      </c>
    </row>
    <row r="2" spans="1:9" ht="14.25" thickBot="1" x14ac:dyDescent="0.2">
      <c r="A2" s="376" t="s">
        <v>401</v>
      </c>
    </row>
    <row r="3" spans="1:9" ht="15.75" customHeight="1" thickBot="1" x14ac:dyDescent="0.2">
      <c r="A3" s="719" t="s">
        <v>402</v>
      </c>
      <c r="B3" s="377" t="s">
        <v>403</v>
      </c>
      <c r="C3" s="378">
        <v>1</v>
      </c>
      <c r="D3" s="378">
        <v>2</v>
      </c>
      <c r="E3" s="378">
        <v>3</v>
      </c>
      <c r="F3" s="378">
        <v>4</v>
      </c>
      <c r="G3" s="378">
        <v>5</v>
      </c>
      <c r="H3" s="378" t="s">
        <v>404</v>
      </c>
      <c r="I3" s="379" t="s">
        <v>405</v>
      </c>
    </row>
    <row r="4" spans="1:9" ht="22.5" customHeight="1" x14ac:dyDescent="0.15">
      <c r="A4" s="720"/>
      <c r="B4" s="377" t="s">
        <v>406</v>
      </c>
      <c r="C4" s="378"/>
      <c r="D4" s="378"/>
      <c r="E4" s="378"/>
      <c r="F4" s="378"/>
      <c r="G4" s="378"/>
      <c r="H4" s="378" t="s">
        <v>435</v>
      </c>
      <c r="I4" s="381"/>
    </row>
    <row r="5" spans="1:9" ht="22.5" customHeight="1" x14ac:dyDescent="0.15">
      <c r="A5" s="720"/>
      <c r="B5" s="377" t="s">
        <v>407</v>
      </c>
      <c r="C5" s="378"/>
      <c r="D5" s="378"/>
      <c r="E5" s="378"/>
      <c r="F5" s="378"/>
      <c r="G5" s="378"/>
      <c r="H5" s="378" t="s">
        <v>435</v>
      </c>
      <c r="I5" s="383"/>
    </row>
    <row r="6" spans="1:9" ht="22.5" customHeight="1" thickBot="1" x14ac:dyDescent="0.2">
      <c r="A6" s="721"/>
      <c r="B6" s="384" t="s">
        <v>411</v>
      </c>
      <c r="C6" s="388"/>
      <c r="D6" s="388"/>
      <c r="E6" s="388"/>
      <c r="F6" s="388"/>
      <c r="G6" s="388"/>
      <c r="H6" s="388" t="s">
        <v>434</v>
      </c>
      <c r="I6" s="383"/>
    </row>
    <row r="7" spans="1:9" ht="14.25" thickTop="1" x14ac:dyDescent="0.15">
      <c r="A7" s="722" t="s">
        <v>415</v>
      </c>
      <c r="B7" s="723"/>
      <c r="C7" s="390" t="s">
        <v>416</v>
      </c>
      <c r="D7" s="390" t="s">
        <v>416</v>
      </c>
      <c r="E7" s="390" t="s">
        <v>416</v>
      </c>
      <c r="F7" s="390" t="s">
        <v>416</v>
      </c>
      <c r="G7" s="390" t="s">
        <v>416</v>
      </c>
      <c r="H7" s="390" t="s">
        <v>416</v>
      </c>
      <c r="I7" s="391" t="s">
        <v>416</v>
      </c>
    </row>
    <row r="8" spans="1:9" ht="22.5" customHeight="1" x14ac:dyDescent="0.15">
      <c r="A8" s="724" t="s">
        <v>417</v>
      </c>
      <c r="B8" s="725"/>
      <c r="C8" s="194">
        <v>2777990</v>
      </c>
      <c r="D8" s="194">
        <v>490628</v>
      </c>
      <c r="E8" s="194">
        <v>616613</v>
      </c>
      <c r="F8" s="194">
        <v>417672</v>
      </c>
      <c r="G8" s="194"/>
      <c r="H8" s="194"/>
      <c r="I8" s="406">
        <f>SUM(C8:H8)</f>
        <v>4302903</v>
      </c>
    </row>
    <row r="9" spans="1:9" ht="22.5" customHeight="1" x14ac:dyDescent="0.15">
      <c r="A9" s="718" t="s">
        <v>374</v>
      </c>
      <c r="B9" s="726"/>
      <c r="C9" s="7">
        <v>2739000</v>
      </c>
      <c r="D9" s="7">
        <v>581000</v>
      </c>
      <c r="E9" s="7"/>
      <c r="F9" s="7">
        <v>1089000</v>
      </c>
      <c r="G9" s="7"/>
      <c r="H9" s="7"/>
      <c r="I9" s="406">
        <f t="shared" ref="I9:I17" si="0">SUM(C9:H9)</f>
        <v>4409000</v>
      </c>
    </row>
    <row r="10" spans="1:9" ht="22.5" customHeight="1" x14ac:dyDescent="0.15">
      <c r="A10" s="718" t="s">
        <v>419</v>
      </c>
      <c r="B10" s="726"/>
      <c r="C10" s="7">
        <v>5187700</v>
      </c>
      <c r="D10" s="7">
        <v>873600</v>
      </c>
      <c r="E10" s="7">
        <v>1408050</v>
      </c>
      <c r="F10" s="7">
        <v>1400000</v>
      </c>
      <c r="G10" s="7"/>
      <c r="H10" s="7"/>
      <c r="I10" s="406">
        <f t="shared" si="0"/>
        <v>8869350</v>
      </c>
    </row>
    <row r="11" spans="1:9" ht="22.5" customHeight="1" x14ac:dyDescent="0.15">
      <c r="A11" s="718" t="s">
        <v>420</v>
      </c>
      <c r="B11" s="726"/>
      <c r="C11" s="7">
        <v>1040400</v>
      </c>
      <c r="D11" s="7">
        <v>326400</v>
      </c>
      <c r="E11" s="7">
        <v>224025</v>
      </c>
      <c r="F11" s="7">
        <v>336950</v>
      </c>
      <c r="G11" s="7"/>
      <c r="H11" s="7"/>
      <c r="I11" s="406">
        <f t="shared" si="0"/>
        <v>1927775</v>
      </c>
    </row>
    <row r="12" spans="1:9" ht="22.5" customHeight="1" x14ac:dyDescent="0.15">
      <c r="A12" s="718" t="s">
        <v>373</v>
      </c>
      <c r="B12" s="726"/>
      <c r="C12" s="7">
        <v>840000</v>
      </c>
      <c r="D12" s="7">
        <v>160000</v>
      </c>
      <c r="E12" s="7">
        <v>240000</v>
      </c>
      <c r="F12" s="7">
        <v>240000</v>
      </c>
      <c r="G12" s="7"/>
      <c r="H12" s="7"/>
      <c r="I12" s="406">
        <f t="shared" si="0"/>
        <v>1480000</v>
      </c>
    </row>
    <row r="13" spans="1:9" ht="22.5" customHeight="1" x14ac:dyDescent="0.15">
      <c r="A13" s="718" t="s">
        <v>421</v>
      </c>
      <c r="B13" s="726"/>
      <c r="C13" s="7">
        <v>71679</v>
      </c>
      <c r="D13" s="7">
        <v>147501</v>
      </c>
      <c r="E13" s="7">
        <v>217293</v>
      </c>
      <c r="F13" s="7">
        <v>104957</v>
      </c>
      <c r="G13" s="7"/>
      <c r="H13" s="7"/>
      <c r="I13" s="406">
        <f t="shared" si="0"/>
        <v>541430</v>
      </c>
    </row>
    <row r="14" spans="1:9" ht="22.5" customHeight="1" x14ac:dyDescent="0.15">
      <c r="A14" s="718" t="s">
        <v>423</v>
      </c>
      <c r="B14" s="726"/>
      <c r="C14" s="7"/>
      <c r="D14" s="7"/>
      <c r="E14" s="7"/>
      <c r="F14" s="7"/>
      <c r="G14" s="7"/>
      <c r="H14" s="7"/>
      <c r="I14" s="406">
        <f t="shared" si="0"/>
        <v>0</v>
      </c>
    </row>
    <row r="15" spans="1:9" ht="22.5" customHeight="1" x14ac:dyDescent="0.15">
      <c r="A15" s="718" t="s">
        <v>423</v>
      </c>
      <c r="B15" s="726"/>
      <c r="C15" s="7"/>
      <c r="D15" s="7"/>
      <c r="E15" s="7"/>
      <c r="F15" s="7"/>
      <c r="G15" s="7"/>
      <c r="H15" s="7"/>
      <c r="I15" s="406">
        <f t="shared" si="0"/>
        <v>0</v>
      </c>
    </row>
    <row r="16" spans="1:9" ht="9.9499999999999993" customHeight="1" x14ac:dyDescent="0.15">
      <c r="A16" s="718"/>
      <c r="B16" s="726"/>
      <c r="C16" s="7"/>
      <c r="D16" s="7"/>
      <c r="E16" s="7"/>
      <c r="F16" s="7"/>
      <c r="G16" s="7"/>
      <c r="H16" s="7"/>
      <c r="I16" s="406"/>
    </row>
    <row r="17" spans="1:14" ht="22.5" customHeight="1" x14ac:dyDescent="0.15">
      <c r="A17" s="718" t="s">
        <v>424</v>
      </c>
      <c r="B17" s="718"/>
      <c r="C17" s="7">
        <v>1954514</v>
      </c>
      <c r="D17" s="7">
        <v>379524</v>
      </c>
      <c r="E17" s="7">
        <v>393334</v>
      </c>
      <c r="F17" s="7">
        <v>432695</v>
      </c>
      <c r="G17" s="7"/>
      <c r="H17" s="7"/>
      <c r="I17" s="406">
        <f t="shared" si="0"/>
        <v>3160067</v>
      </c>
    </row>
    <row r="18" spans="1:14" s="397" customFormat="1" ht="9.9499999999999993" customHeight="1" thickBot="1" x14ac:dyDescent="0.2">
      <c r="A18" s="731"/>
      <c r="B18" s="732"/>
      <c r="C18" s="7"/>
      <c r="D18" s="7"/>
      <c r="E18" s="7"/>
      <c r="F18" s="7"/>
      <c r="G18" s="7"/>
      <c r="H18" s="7"/>
      <c r="I18" s="407"/>
    </row>
    <row r="19" spans="1:14" ht="22.5" customHeight="1" thickBot="1" x14ac:dyDescent="0.2">
      <c r="A19" s="733" t="s">
        <v>425</v>
      </c>
      <c r="B19" s="734"/>
      <c r="C19" s="408">
        <f>SUM(C8:C15)+C17</f>
        <v>14611283</v>
      </c>
      <c r="D19" s="408">
        <f t="shared" ref="D19:I19" si="1">SUM(D8:D15)+D17</f>
        <v>2958653</v>
      </c>
      <c r="E19" s="408">
        <f t="shared" si="1"/>
        <v>3099315</v>
      </c>
      <c r="F19" s="408">
        <f t="shared" si="1"/>
        <v>4021274</v>
      </c>
      <c r="G19" s="408">
        <f t="shared" si="1"/>
        <v>0</v>
      </c>
      <c r="H19" s="408">
        <f t="shared" si="1"/>
        <v>0</v>
      </c>
      <c r="I19" s="409">
        <f t="shared" si="1"/>
        <v>24690525</v>
      </c>
      <c r="J19" s="400" t="s">
        <v>426</v>
      </c>
    </row>
    <row r="20" spans="1:14" s="397" customFormat="1" ht="9.9499999999999993" customHeight="1" thickBot="1" x14ac:dyDescent="0.2">
      <c r="A20" s="735"/>
      <c r="B20" s="735"/>
      <c r="C20" s="410"/>
      <c r="D20" s="410"/>
      <c r="E20" s="410"/>
      <c r="F20" s="410"/>
      <c r="G20" s="410"/>
      <c r="H20" s="410"/>
      <c r="I20" s="411"/>
    </row>
    <row r="21" spans="1:14" ht="22.5" customHeight="1" thickBot="1" x14ac:dyDescent="0.2">
      <c r="A21" s="733" t="s">
        <v>427</v>
      </c>
      <c r="B21" s="734"/>
      <c r="C21" s="412">
        <v>14500313</v>
      </c>
      <c r="D21" s="7">
        <v>2361880</v>
      </c>
      <c r="E21" s="7">
        <v>2883905</v>
      </c>
      <c r="F21" s="7">
        <v>3221427</v>
      </c>
      <c r="G21" s="7"/>
      <c r="H21" s="413"/>
      <c r="I21" s="414">
        <f>SUM(C21:H21)</f>
        <v>22967525</v>
      </c>
      <c r="J21" s="400" t="s">
        <v>438</v>
      </c>
      <c r="K21" s="727" t="str">
        <f>IF(I19&gt;I21,"","賃金改善額Bが加算額Aを上回っていません！")</f>
        <v/>
      </c>
      <c r="L21" s="727"/>
      <c r="M21" s="727"/>
      <c r="N21" s="727"/>
    </row>
    <row r="22" spans="1:14" ht="6.75" customHeight="1" x14ac:dyDescent="0.15">
      <c r="A22" s="397"/>
      <c r="B22" s="397"/>
      <c r="C22" s="403"/>
      <c r="D22" s="403"/>
      <c r="E22" s="403"/>
      <c r="F22" s="403"/>
      <c r="G22" s="403"/>
      <c r="H22" s="403"/>
      <c r="I22" s="404"/>
      <c r="J22" s="405"/>
      <c r="K22" s="727"/>
      <c r="L22" s="727"/>
      <c r="M22" s="727"/>
      <c r="N22" s="727"/>
    </row>
    <row r="23" spans="1:14" ht="24.95" customHeight="1" x14ac:dyDescent="0.15">
      <c r="A23" s="736" t="s">
        <v>429</v>
      </c>
      <c r="B23" s="736"/>
      <c r="C23" s="736"/>
      <c r="D23" s="736"/>
      <c r="E23" s="736"/>
      <c r="F23" s="736"/>
      <c r="G23" s="736"/>
      <c r="H23" s="736"/>
      <c r="I23" s="736"/>
      <c r="J23" s="736"/>
      <c r="K23" s="727"/>
      <c r="L23" s="727"/>
      <c r="M23" s="727"/>
      <c r="N23" s="727"/>
    </row>
    <row r="24" spans="1:14" ht="24.95" customHeight="1" x14ac:dyDescent="0.15">
      <c r="A24" s="729" t="s">
        <v>430</v>
      </c>
      <c r="B24" s="729"/>
      <c r="C24" s="729"/>
      <c r="D24" s="729"/>
      <c r="E24" s="729"/>
      <c r="F24" s="729"/>
      <c r="G24" s="729"/>
      <c r="H24" s="729"/>
      <c r="I24" s="729"/>
      <c r="J24" s="729"/>
    </row>
    <row r="25" spans="1:14" ht="21" customHeight="1" x14ac:dyDescent="0.15">
      <c r="A25" s="728" t="s">
        <v>431</v>
      </c>
      <c r="B25" s="729"/>
      <c r="C25" s="729"/>
      <c r="D25" s="729"/>
      <c r="E25" s="729"/>
      <c r="F25" s="729"/>
      <c r="G25" s="729"/>
      <c r="H25" s="729"/>
      <c r="I25" s="729"/>
      <c r="J25" s="729"/>
    </row>
    <row r="26" spans="1:14" ht="24.95" customHeight="1" x14ac:dyDescent="0.15">
      <c r="A26" s="730" t="s">
        <v>432</v>
      </c>
      <c r="B26" s="730"/>
      <c r="C26" s="730"/>
      <c r="D26" s="730"/>
      <c r="E26" s="730"/>
      <c r="F26" s="730"/>
      <c r="G26" s="730"/>
      <c r="H26" s="730"/>
      <c r="I26" s="730"/>
      <c r="J26" s="730"/>
    </row>
  </sheetData>
  <mergeCells count="21">
    <mergeCell ref="K21:N23"/>
    <mergeCell ref="A25:J25"/>
    <mergeCell ref="A26:J26"/>
    <mergeCell ref="A18:B18"/>
    <mergeCell ref="A19:B19"/>
    <mergeCell ref="A20:B20"/>
    <mergeCell ref="A21:B21"/>
    <mergeCell ref="A23:J23"/>
    <mergeCell ref="A24:J24"/>
    <mergeCell ref="A17:B17"/>
    <mergeCell ref="A3:A6"/>
    <mergeCell ref="A7:B7"/>
    <mergeCell ref="A8:B8"/>
    <mergeCell ref="A9:B9"/>
    <mergeCell ref="A10:B10"/>
    <mergeCell ref="A11:B11"/>
    <mergeCell ref="A12:B12"/>
    <mergeCell ref="A13:B13"/>
    <mergeCell ref="A14:B14"/>
    <mergeCell ref="A15:B15"/>
    <mergeCell ref="A16:B16"/>
  </mergeCells>
  <phoneticPr fontId="6"/>
  <printOptions horizontalCentered="1"/>
  <pageMargins left="0.25" right="0.25" top="0.75" bottom="0.75" header="0.3" footer="0.3"/>
  <pageSetup paperSize="9"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19</vt:i4>
      </vt:variant>
    </vt:vector>
  </HeadingPairs>
  <TitlesOfParts>
    <vt:vector size="44" baseType="lpstr">
      <vt:lpstr>はじめにお読みください</vt:lpstr>
      <vt:lpstr>①総括表</vt:lpstr>
      <vt:lpstr>①総括表 記入例</vt:lpstr>
      <vt:lpstr>②別紙様式３　実績報告書</vt:lpstr>
      <vt:lpstr>③添付書類１ 愛知県</vt:lpstr>
      <vt:lpstr>④添付書類1　愛知県以外</vt:lpstr>
      <vt:lpstr>⑤添付書類２</vt:lpstr>
      <vt:lpstr>⑥添付書類３</vt:lpstr>
      <vt:lpstr>⑦様式例1</vt:lpstr>
      <vt:lpstr>⑧様式例1　記載例</vt:lpstr>
      <vt:lpstr>⑨様式例2</vt:lpstr>
      <vt:lpstr>⑩様式例２　記載例</vt:lpstr>
      <vt:lpstr>⑪★別紙様式３　実績報告書 </vt:lpstr>
      <vt:lpstr>⑫★別紙様式3（添付書類１）(1)</vt:lpstr>
      <vt:lpstr>⑫★別紙様式3（添付書類１） (2)</vt:lpstr>
      <vt:lpstr>⑫★別紙様式3（添付書類１） (3)</vt:lpstr>
      <vt:lpstr>⑫★別紙様式3（添付書類１） (4)</vt:lpstr>
      <vt:lpstr>⑫★別紙様式3（添付書類１） (5)</vt:lpstr>
      <vt:lpstr>⑬★別紙様式３（添付書類2）</vt:lpstr>
      <vt:lpstr>⑭★別紙様式３（添付書類3）</vt:lpstr>
      <vt:lpstr>⑮★様式例1 </vt:lpstr>
      <vt:lpstr>⑯★様式例1　記載例 </vt:lpstr>
      <vt:lpstr>⑰★様式例2</vt:lpstr>
      <vt:lpstr>⑱★様式例2　記載例</vt:lpstr>
      <vt:lpstr>⑲リスト</vt:lpstr>
      <vt:lpstr>'②別紙様式３　実績報告書'!Print_Area</vt:lpstr>
      <vt:lpstr>'③添付書類１ 愛知県'!Print_Area</vt:lpstr>
      <vt:lpstr>'④添付書類1　愛知県以外'!Print_Area</vt:lpstr>
      <vt:lpstr>⑤添付書類２!Print_Area</vt:lpstr>
      <vt:lpstr>⑦様式例1!Print_Area</vt:lpstr>
      <vt:lpstr>'⑧様式例1　記載例'!Print_Area</vt:lpstr>
      <vt:lpstr>'⑪★別紙様式３　実績報告書 '!Print_Area</vt:lpstr>
      <vt:lpstr>'⑫★別紙様式3（添付書類１） (2)'!Print_Area</vt:lpstr>
      <vt:lpstr>'⑫★別紙様式3（添付書類１） (3)'!Print_Area</vt:lpstr>
      <vt:lpstr>'⑫★別紙様式3（添付書類１） (4)'!Print_Area</vt:lpstr>
      <vt:lpstr>'⑫★別紙様式3（添付書類１） (5)'!Print_Area</vt:lpstr>
      <vt:lpstr>'⑫★別紙様式3（添付書類１）(1)'!Print_Area</vt:lpstr>
      <vt:lpstr>'⑬★別紙様式３（添付書類2）'!Print_Area</vt:lpstr>
      <vt:lpstr>'⑮★様式例1 '!Print_Area</vt:lpstr>
      <vt:lpstr>'⑯★様式例1　記載例 '!Print_Area</vt:lpstr>
      <vt:lpstr>⑦様式例1!Print_Titles</vt:lpstr>
      <vt:lpstr>'⑧様式例1　記載例'!Print_Titles</vt:lpstr>
      <vt:lpstr>'⑮★様式例1 '!Print_Titles</vt:lpstr>
      <vt:lpstr>'⑯★様式例1　記載例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tsnrkwi@gmail.com</dc:creator>
  <cp:lastModifiedBy>oa</cp:lastModifiedBy>
  <cp:lastPrinted>2019-06-28T06:15:43Z</cp:lastPrinted>
  <dcterms:created xsi:type="dcterms:W3CDTF">2019-03-02T17:23:06Z</dcterms:created>
  <dcterms:modified xsi:type="dcterms:W3CDTF">2020-12-15T05:17:36Z</dcterms:modified>
</cp:coreProperties>
</file>