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37" windowHeight="8811" activeTab="0"/>
  </bookViews>
  <sheets>
    <sheet name="カロリー消費量計算" sheetId="1" r:id="rId1"/>
    <sheet name="原単位" sheetId="2" state="hidden" r:id="rId2"/>
    <sheet name="ジョギングカロリー計算式" sheetId="3" state="hidden" r:id="rId3"/>
  </sheets>
  <definedNames/>
  <calcPr fullCalcOnLoad="1"/>
</workbook>
</file>

<file path=xl/sharedStrings.xml><?xml version="1.0" encoding="utf-8"?>
<sst xmlns="http://schemas.openxmlformats.org/spreadsheetml/2006/main" count="118" uniqueCount="86">
  <si>
    <t>分</t>
  </si>
  <si>
    <t>◎はじめに</t>
  </si>
  <si>
    <t>性</t>
  </si>
  <si>
    <t>年齢</t>
  </si>
  <si>
    <t>　はじめに、あなたの『性』と『年齢』を入力してください。</t>
  </si>
  <si>
    <t>該当する番号を入力して下さい。</t>
  </si>
  <si>
    <t>　20代：2</t>
  </si>
  <si>
    <t>　30代：3</t>
  </si>
  <si>
    <t>　10代：1</t>
  </si>
  <si>
    <t>　40代：4</t>
  </si>
  <si>
    <t>　50代：5</t>
  </si>
  <si>
    <t>　60代：6</t>
  </si>
  <si>
    <t>　70代以上：7</t>
  </si>
  <si>
    <t>男性：1</t>
  </si>
  <si>
    <t>kcal（往復)です。</t>
  </si>
  <si>
    <t>◎自動車通勤での消費カロリー</t>
  </si>
  <si>
    <t>女性：2</t>
  </si>
  <si>
    <t>分したことに相当します。</t>
  </si>
  <si>
    <t>10分あたりの消費カロリー</t>
  </si>
  <si>
    <t>番号</t>
  </si>
  <si>
    <t>性</t>
  </si>
  <si>
    <t>年齢</t>
  </si>
  <si>
    <t>自転車</t>
  </si>
  <si>
    <t>自動車</t>
  </si>
  <si>
    <t>1-1</t>
  </si>
  <si>
    <t>男</t>
  </si>
  <si>
    <t>10代</t>
  </si>
  <si>
    <t>1-2</t>
  </si>
  <si>
    <t>20代</t>
  </si>
  <si>
    <t>1-3</t>
  </si>
  <si>
    <t>30代</t>
  </si>
  <si>
    <t>1-4</t>
  </si>
  <si>
    <t>40代</t>
  </si>
  <si>
    <t>1-5</t>
  </si>
  <si>
    <t>50代</t>
  </si>
  <si>
    <t>1-6</t>
  </si>
  <si>
    <t>60代</t>
  </si>
  <si>
    <t>1-7</t>
  </si>
  <si>
    <t>70代</t>
  </si>
  <si>
    <t>2-1</t>
  </si>
  <si>
    <t>女</t>
  </si>
  <si>
    <t>2-2</t>
  </si>
  <si>
    <t>2-3</t>
  </si>
  <si>
    <t>2-4</t>
  </si>
  <si>
    <t>2-5</t>
  </si>
  <si>
    <t>2-6</t>
  </si>
  <si>
    <t>2-7</t>
  </si>
  <si>
    <t>以下の点にご注意ください。</t>
  </si>
  <si>
    <t>あなたの『エコ通勤』をした場合のカロリー消費量を算定するにあたり、</t>
  </si>
  <si>
    <t>には、入力結果から算出した数値が出力されます。</t>
  </si>
  <si>
    <t>には、すべて該当する数字を入力してください。</t>
  </si>
  <si>
    <t>のセル以外は、決して改変しないで下さい。</t>
  </si>
  <si>
    <t>以上の点にご注意いただき、カロリー算定をはじめて下さい。</t>
  </si>
  <si>
    <t>◎カロリーを算定するにあたっての注意事項</t>
  </si>
  <si>
    <t>（なお、カロリー消費量は一定条件下における推計値であり、実際のカロリー消費量とは異なります）</t>
  </si>
  <si>
    <t>徒歩</t>
  </si>
  <si>
    <t>公共交通</t>
  </si>
  <si>
    <r>
      <t>kcal多く、カロリーを消費します</t>
    </r>
    <r>
      <rPr>
        <sz val="11"/>
        <rFont val="ＭＳ Ｐゴシック"/>
        <family val="3"/>
      </rPr>
      <t>（往復）</t>
    </r>
    <r>
      <rPr>
        <sz val="11"/>
        <rFont val="ＭＳ Ｐゴシック"/>
        <family val="3"/>
      </rPr>
      <t>。</t>
    </r>
  </si>
  <si>
    <t>　自動車で通勤する際の所要時間（片道）を入力して下さい（分単位）。</t>
  </si>
  <si>
    <t>kcal（往復）です。</t>
  </si>
  <si>
    <t>　あなたの自動車通勤（往復）でのカロリー消費量は、</t>
  </si>
  <si>
    <t>ジョギング</t>
  </si>
  <si>
    <t>男性</t>
  </si>
  <si>
    <t>女性</t>
  </si>
  <si>
    <t>10代</t>
  </si>
  <si>
    <t>20代</t>
  </si>
  <si>
    <t>30代</t>
  </si>
  <si>
    <t>40代</t>
  </si>
  <si>
    <t>50代</t>
  </si>
  <si>
    <t>60代</t>
  </si>
  <si>
    <t>70代</t>
  </si>
  <si>
    <t>平均体重（2018年）</t>
  </si>
  <si>
    <t>■ジョギングカロリー計算式</t>
  </si>
  <si>
    <t>男性</t>
  </si>
  <si>
    <t>エネルギー消費量（kcal）=身体活動の量（メッツ・時）×体重（kg）</t>
  </si>
  <si>
    <t>10分あたりの消費カロリー</t>
  </si>
  <si>
    <t>1エクササイズに相当する活発な身体活動…軽いジョギング10分＝6メッツ</t>
  </si>
  <si>
    <t>　自動車による所要時間（片道）を入力して下さい。</t>
  </si>
  <si>
    <t>　鉄道、バスによる所要時間（乗り換え時間も含む・片道）を入力して下さい。</t>
  </si>
  <si>
    <t>　自転車による所要時間（片道）を入力して下さい。</t>
  </si>
  <si>
    <t>　徒歩による所要時間（片道）を入力して下さい。</t>
  </si>
  <si>
    <t>　『エコ通勤』すると、自動車通勤より</t>
  </si>
  <si>
    <t>　その差は、ジョギングを</t>
  </si>
  <si>
    <t>◎『エコ通勤』（パーク＆ライド含む）での消費カロリー</t>
  </si>
  <si>
    <t>　あなたの『エコ通勤』（往復）でのカロリー消費量は、</t>
  </si>
  <si>
    <t>◎『エコ通勤』（パーク＆ライド含む）による効果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</si>
</sst>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6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0" xfId="61" applyNumberFormat="1">
      <alignment/>
      <protection/>
    </xf>
    <xf numFmtId="0" fontId="6" fillId="0" borderId="0" xfId="61">
      <alignment/>
      <protection/>
    </xf>
    <xf numFmtId="49" fontId="6" fillId="0" borderId="0" xfId="61" applyNumberFormat="1" applyFont="1">
      <alignment/>
      <protection/>
    </xf>
    <xf numFmtId="49" fontId="6" fillId="0" borderId="0" xfId="61" applyNumberFormat="1" applyFill="1">
      <alignment/>
      <protection/>
    </xf>
    <xf numFmtId="0" fontId="0" fillId="0" borderId="0" xfId="0" applyFill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78" fontId="0" fillId="34" borderId="10" xfId="0" applyNumberFormat="1" applyFont="1" applyFill="1" applyBorder="1" applyAlignment="1">
      <alignment horizontal="right"/>
    </xf>
    <xf numFmtId="178" fontId="0" fillId="34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5" borderId="11" xfId="61" applyFill="1" applyBorder="1" applyAlignment="1">
      <alignment horizontal="center"/>
      <protection/>
    </xf>
    <xf numFmtId="0" fontId="6" fillId="0" borderId="12" xfId="61" applyFill="1" applyBorder="1">
      <alignment/>
      <protection/>
    </xf>
    <xf numFmtId="0" fontId="6" fillId="0" borderId="13" xfId="61" applyFill="1" applyBorder="1">
      <alignment/>
      <protection/>
    </xf>
    <xf numFmtId="0" fontId="6" fillId="0" borderId="14" xfId="61" applyFill="1" applyBorder="1">
      <alignment/>
      <protection/>
    </xf>
    <xf numFmtId="0" fontId="6" fillId="0" borderId="15" xfId="61" applyFill="1" applyBorder="1">
      <alignment/>
      <protection/>
    </xf>
    <xf numFmtId="0" fontId="6" fillId="0" borderId="16" xfId="61" applyFill="1" applyBorder="1" applyAlignment="1">
      <alignment horizontal="center"/>
      <protection/>
    </xf>
    <xf numFmtId="0" fontId="6" fillId="0" borderId="17" xfId="61" applyFill="1" applyBorder="1" applyAlignment="1">
      <alignment horizontal="center"/>
      <protection/>
    </xf>
    <xf numFmtId="0" fontId="6" fillId="0" borderId="18" xfId="61" applyFill="1" applyBorder="1">
      <alignment/>
      <protection/>
    </xf>
    <xf numFmtId="0" fontId="6" fillId="0" borderId="19" xfId="61" applyFill="1" applyBorder="1">
      <alignment/>
      <protection/>
    </xf>
    <xf numFmtId="0" fontId="6" fillId="0" borderId="20" xfId="61" applyFill="1" applyBorder="1" applyAlignment="1">
      <alignment horizontal="center"/>
      <protection/>
    </xf>
    <xf numFmtId="0" fontId="6" fillId="0" borderId="21" xfId="61" applyFill="1" applyBorder="1">
      <alignment/>
      <protection/>
    </xf>
    <xf numFmtId="0" fontId="6" fillId="0" borderId="22" xfId="61" applyFill="1" applyBorder="1">
      <alignment/>
      <protection/>
    </xf>
    <xf numFmtId="0" fontId="6" fillId="0" borderId="23" xfId="61" applyFill="1" applyBorder="1">
      <alignment/>
      <protection/>
    </xf>
    <xf numFmtId="0" fontId="6" fillId="35" borderId="24" xfId="61" applyFont="1" applyFill="1" applyBorder="1" applyAlignment="1">
      <alignment horizontal="center"/>
      <protection/>
    </xf>
    <xf numFmtId="0" fontId="6" fillId="35" borderId="25" xfId="61" applyFill="1" applyBorder="1" applyAlignment="1">
      <alignment horizontal="center"/>
      <protection/>
    </xf>
    <xf numFmtId="0" fontId="6" fillId="35" borderId="26" xfId="61" applyFont="1" applyFill="1" applyBorder="1" applyAlignment="1">
      <alignment horizontal="center"/>
      <protection/>
    </xf>
    <xf numFmtId="0" fontId="6" fillId="0" borderId="27" xfId="61" applyFill="1" applyBorder="1" applyAlignment="1">
      <alignment horizontal="center"/>
      <protection/>
    </xf>
    <xf numFmtId="0" fontId="6" fillId="0" borderId="28" xfId="61" applyFill="1" applyBorder="1">
      <alignment/>
      <protection/>
    </xf>
    <xf numFmtId="0" fontId="6" fillId="0" borderId="29" xfId="61" applyFill="1" applyBorder="1">
      <alignment/>
      <protection/>
    </xf>
    <xf numFmtId="0" fontId="6" fillId="0" borderId="30" xfId="61" applyFill="1" applyBorder="1">
      <alignment/>
      <protection/>
    </xf>
    <xf numFmtId="0" fontId="6" fillId="0" borderId="31" xfId="61" applyFill="1" applyBorder="1" applyAlignment="1">
      <alignment horizontal="center"/>
      <protection/>
    </xf>
    <xf numFmtId="0" fontId="6" fillId="0" borderId="32" xfId="61" applyFill="1" applyBorder="1">
      <alignment/>
      <protection/>
    </xf>
    <xf numFmtId="0" fontId="6" fillId="0" borderId="33" xfId="61" applyFill="1" applyBorder="1">
      <alignment/>
      <protection/>
    </xf>
    <xf numFmtId="0" fontId="6" fillId="0" borderId="34" xfId="61" applyFill="1" applyBorder="1">
      <alignment/>
      <protection/>
    </xf>
    <xf numFmtId="0" fontId="0" fillId="0" borderId="11" xfId="0" applyBorder="1" applyAlignment="1">
      <alignment/>
    </xf>
    <xf numFmtId="1" fontId="6" fillId="0" borderId="23" xfId="61" applyNumberFormat="1" applyFill="1" applyBorder="1">
      <alignment/>
      <protection/>
    </xf>
    <xf numFmtId="1" fontId="6" fillId="0" borderId="34" xfId="61" applyNumberFormat="1" applyFill="1" applyBorder="1">
      <alignment/>
      <protection/>
    </xf>
    <xf numFmtId="1" fontId="6" fillId="0" borderId="13" xfId="61" applyNumberFormat="1" applyFill="1" applyBorder="1">
      <alignment/>
      <protection/>
    </xf>
    <xf numFmtId="1" fontId="6" fillId="0" borderId="15" xfId="61" applyNumberFormat="1" applyFill="1" applyBorder="1">
      <alignment/>
      <protection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0320消費カロリ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123825</xdr:rowOff>
    </xdr:from>
    <xdr:to>
      <xdr:col>8</xdr:col>
      <xdr:colOff>600075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1950" y="123825"/>
          <a:ext cx="5629275" cy="53340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あなたの『エコ通勤』によるカロリー消費量を算定します</a:t>
          </a:r>
        </a:p>
      </xdr:txBody>
    </xdr:sp>
    <xdr:clientData/>
  </xdr:twoCellAnchor>
  <xdr:twoCellAnchor>
    <xdr:from>
      <xdr:col>3</xdr:col>
      <xdr:colOff>571500</xdr:colOff>
      <xdr:row>83</xdr:row>
      <xdr:rowOff>0</xdr:rowOff>
    </xdr:from>
    <xdr:to>
      <xdr:col>5</xdr:col>
      <xdr:colOff>238125</xdr:colOff>
      <xdr:row>85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81250" y="13763625"/>
          <a:ext cx="1190625" cy="342900"/>
        </a:xfrm>
        <a:prstGeom prst="downArrow">
          <a:avLst>
            <a:gd name="adj1" fmla="val -8694"/>
            <a:gd name="adj2" fmla="val -24287"/>
          </a:avLst>
        </a:prstGeom>
        <a:gradFill rotWithShape="1">
          <a:gsLst>
            <a:gs pos="0">
              <a:srgbClr val="0000FF"/>
            </a:gs>
            <a:gs pos="100000">
              <a:srgbClr val="00004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247650</xdr:colOff>
      <xdr:row>74</xdr:row>
      <xdr:rowOff>133350</xdr:rowOff>
    </xdr:from>
    <xdr:to>
      <xdr:col>2</xdr:col>
      <xdr:colOff>600075</xdr:colOff>
      <xdr:row>80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34875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66</xdr:row>
      <xdr:rowOff>95250</xdr:rowOff>
    </xdr:from>
    <xdr:to>
      <xdr:col>2</xdr:col>
      <xdr:colOff>561975</xdr:colOff>
      <xdr:row>72</xdr:row>
      <xdr:rowOff>76200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915650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51</xdr:row>
      <xdr:rowOff>9525</xdr:rowOff>
    </xdr:from>
    <xdr:to>
      <xdr:col>3</xdr:col>
      <xdr:colOff>47625</xdr:colOff>
      <xdr:row>56</xdr:row>
      <xdr:rowOff>114300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8239125"/>
          <a:ext cx="1171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59</xdr:row>
      <xdr:rowOff>57150</xdr:rowOff>
    </xdr:from>
    <xdr:to>
      <xdr:col>5</xdr:col>
      <xdr:colOff>161925</xdr:colOff>
      <xdr:row>64</xdr:row>
      <xdr:rowOff>57150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9667875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58</xdr:row>
      <xdr:rowOff>133350</xdr:rowOff>
    </xdr:from>
    <xdr:to>
      <xdr:col>3</xdr:col>
      <xdr:colOff>257175</xdr:colOff>
      <xdr:row>64</xdr:row>
      <xdr:rowOff>9525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9572625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88</xdr:row>
      <xdr:rowOff>9525</xdr:rowOff>
    </xdr:from>
    <xdr:to>
      <xdr:col>4</xdr:col>
      <xdr:colOff>666750</xdr:colOff>
      <xdr:row>94</xdr:row>
      <xdr:rowOff>57150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4601825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38</xdr:row>
      <xdr:rowOff>123825</xdr:rowOff>
    </xdr:from>
    <xdr:to>
      <xdr:col>3</xdr:col>
      <xdr:colOff>9525</xdr:colOff>
      <xdr:row>44</xdr:row>
      <xdr:rowOff>57150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6124575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4"/>
  <sheetViews>
    <sheetView tabSelected="1" zoomScaleSheetLayoutView="100" zoomScalePageLayoutView="0" workbookViewId="0" topLeftCell="A1">
      <selection activeCell="B88" sqref="B88"/>
    </sheetView>
  </sheetViews>
  <sheetFormatPr defaultColWidth="9.00390625" defaultRowHeight="13.5"/>
  <cols>
    <col min="1" max="1" width="5.75390625" style="0" customWidth="1"/>
    <col min="4" max="4" width="11.00390625" style="0" customWidth="1"/>
    <col min="10" max="10" width="5.75390625" style="0" customWidth="1"/>
  </cols>
  <sheetData>
    <row r="1" ht="12.75">
      <c r="J1" s="1"/>
    </row>
    <row r="2" ht="12.75">
      <c r="J2" s="1"/>
    </row>
    <row r="3" ht="12.75">
      <c r="J3" s="1"/>
    </row>
    <row r="4" ht="12.75">
      <c r="J4" s="1"/>
    </row>
    <row r="5" ht="12.75">
      <c r="J5" s="1"/>
    </row>
    <row r="6" spans="2:10" ht="12.75">
      <c r="B6" s="4" t="s">
        <v>53</v>
      </c>
      <c r="J6" s="1"/>
    </row>
    <row r="7" spans="2:10" ht="12.75">
      <c r="B7" s="7" t="s">
        <v>48</v>
      </c>
      <c r="J7" s="1"/>
    </row>
    <row r="8" spans="2:10" ht="12.75">
      <c r="B8" s="7" t="s">
        <v>47</v>
      </c>
      <c r="J8" s="1"/>
    </row>
    <row r="9" spans="2:10" ht="13.5" thickBot="1">
      <c r="B9" s="7"/>
      <c r="J9" s="1"/>
    </row>
    <row r="10" spans="2:10" ht="13.5" thickBot="1">
      <c r="B10" s="2"/>
      <c r="C10" t="s">
        <v>50</v>
      </c>
      <c r="J10" s="1"/>
    </row>
    <row r="11" spans="2:10" s="3" customFormat="1" ht="6.75" customHeight="1" thickBot="1">
      <c r="B11" s="6"/>
      <c r="J11" s="16"/>
    </row>
    <row r="12" spans="2:10" ht="13.5" thickBot="1">
      <c r="B12" s="2"/>
      <c r="C12" t="s">
        <v>51</v>
      </c>
      <c r="J12" s="1"/>
    </row>
    <row r="13" spans="2:10" s="3" customFormat="1" ht="6.75" customHeight="1" thickBot="1">
      <c r="B13" s="6"/>
      <c r="J13" s="16"/>
    </row>
    <row r="14" spans="2:10" ht="13.5" thickBot="1">
      <c r="B14" s="5"/>
      <c r="C14" t="s">
        <v>49</v>
      </c>
      <c r="J14" s="1"/>
    </row>
    <row r="15" ht="12.75">
      <c r="J15" s="1"/>
    </row>
    <row r="16" spans="2:10" ht="12.75">
      <c r="B16" t="s">
        <v>52</v>
      </c>
      <c r="J16" s="1"/>
    </row>
    <row r="17" spans="2:10" ht="12.75">
      <c r="B17" s="21" t="s">
        <v>54</v>
      </c>
      <c r="J17" s="1"/>
    </row>
    <row r="18" spans="2:10" ht="12.75">
      <c r="B18" s="21"/>
      <c r="J18" s="1"/>
    </row>
    <row r="19" spans="2:10" ht="12.75">
      <c r="B19" s="21"/>
      <c r="J19" s="1"/>
    </row>
    <row r="21" ht="12.75">
      <c r="B21" s="4" t="s">
        <v>1</v>
      </c>
    </row>
    <row r="22" ht="12.75">
      <c r="B22" t="s">
        <v>4</v>
      </c>
    </row>
    <row r="23" ht="13.5" thickBot="1"/>
    <row r="24" spans="2:7" ht="13.5" thickBot="1">
      <c r="B24" t="s">
        <v>2</v>
      </c>
      <c r="C24" s="2"/>
      <c r="F24" t="s">
        <v>3</v>
      </c>
      <c r="G24" s="2"/>
    </row>
    <row r="25" s="3" customFormat="1" ht="6" customHeight="1"/>
    <row r="26" ht="12.75">
      <c r="I26" s="22" t="str">
        <f>C24&amp;"-"&amp;G24</f>
        <v>-</v>
      </c>
    </row>
    <row r="27" spans="2:6" ht="12.75">
      <c r="B27" t="s">
        <v>5</v>
      </c>
      <c r="F27" t="s">
        <v>5</v>
      </c>
    </row>
    <row r="28" spans="3:7" ht="12.75">
      <c r="C28" t="s">
        <v>13</v>
      </c>
      <c r="G28" t="s">
        <v>8</v>
      </c>
    </row>
    <row r="29" spans="3:7" ht="12.75">
      <c r="C29" t="s">
        <v>16</v>
      </c>
      <c r="G29" t="s">
        <v>6</v>
      </c>
    </row>
    <row r="30" ht="12.75">
      <c r="G30" t="s">
        <v>7</v>
      </c>
    </row>
    <row r="31" ht="12.75">
      <c r="G31" t="s">
        <v>9</v>
      </c>
    </row>
    <row r="32" ht="12.75">
      <c r="G32" t="s">
        <v>10</v>
      </c>
    </row>
    <row r="33" ht="12.75">
      <c r="G33" t="s">
        <v>11</v>
      </c>
    </row>
    <row r="34" ht="12.75">
      <c r="G34" t="s">
        <v>12</v>
      </c>
    </row>
    <row r="37" ht="12.75">
      <c r="B37" s="4" t="s">
        <v>15</v>
      </c>
    </row>
    <row r="38" ht="12.75">
      <c r="B38" t="s">
        <v>58</v>
      </c>
    </row>
    <row r="41" spans="5:7" ht="14.25" thickBot="1">
      <c r="E41" s="6"/>
      <c r="G41" s="24">
        <f>G38*I38/10*2</f>
        <v>0</v>
      </c>
    </row>
    <row r="42" spans="5:9" ht="14.25" thickBot="1">
      <c r="E42" s="6"/>
      <c r="G42" s="2"/>
      <c r="H42" t="s">
        <v>0</v>
      </c>
      <c r="I42" s="23" t="e">
        <f>VLOOKUP(I26,'原単位'!$B$3:$H$17,6,FALSE)</f>
        <v>#N/A</v>
      </c>
    </row>
    <row r="43" spans="5:7" ht="13.5">
      <c r="E43" s="6"/>
      <c r="G43" s="24" t="e">
        <f>G42*I42/10*2</f>
        <v>#N/A</v>
      </c>
    </row>
    <row r="44" spans="5:7" ht="13.5">
      <c r="E44" s="6"/>
      <c r="G44" s="24"/>
    </row>
    <row r="45" spans="5:7" ht="14.25" thickBot="1">
      <c r="E45" s="6"/>
      <c r="G45" s="24"/>
    </row>
    <row r="46" spans="2:8" ht="13.5" thickBot="1">
      <c r="B46" t="s">
        <v>60</v>
      </c>
      <c r="G46" s="20" t="str">
        <f>IF(G42="","-",G43)</f>
        <v>-</v>
      </c>
      <c r="H46" t="s">
        <v>14</v>
      </c>
    </row>
    <row r="49" ht="12.75">
      <c r="B49" s="4" t="s">
        <v>83</v>
      </c>
    </row>
    <row r="50" s="8" customFormat="1" ht="12.75">
      <c r="B50" s="8" t="s">
        <v>77</v>
      </c>
    </row>
    <row r="51" s="8" customFormat="1" ht="12.75"/>
    <row r="52" s="8" customFormat="1" ht="13.5"/>
    <row r="53" s="8" customFormat="1" ht="14.25" thickBot="1">
      <c r="I53" s="22"/>
    </row>
    <row r="54" spans="7:9" s="8" customFormat="1" ht="14.25" thickBot="1">
      <c r="G54" s="9"/>
      <c r="H54" s="8" t="s">
        <v>0</v>
      </c>
      <c r="I54" s="23" t="e">
        <f>VLOOKUP($I$26,'原単位'!$B$3:$I$17,6,FALSE)</f>
        <v>#N/A</v>
      </c>
    </row>
    <row r="55" s="10" customFormat="1" ht="13.5">
      <c r="I55" s="23"/>
    </row>
    <row r="56" s="10" customFormat="1" ht="13.5">
      <c r="I56" s="23"/>
    </row>
    <row r="57" s="10" customFormat="1" ht="13.5">
      <c r="I57" s="23"/>
    </row>
    <row r="58" spans="2:9" s="8" customFormat="1" ht="12.75">
      <c r="B58" s="8" t="s">
        <v>78</v>
      </c>
      <c r="I58" s="22"/>
    </row>
    <row r="59" s="8" customFormat="1" ht="13.5">
      <c r="I59" s="22"/>
    </row>
    <row r="60" s="8" customFormat="1" ht="13.5">
      <c r="I60" s="22"/>
    </row>
    <row r="61" s="8" customFormat="1" ht="14.25" thickBot="1">
      <c r="I61" s="22"/>
    </row>
    <row r="62" spans="7:9" s="8" customFormat="1" ht="14.25" thickBot="1">
      <c r="G62" s="9"/>
      <c r="H62" s="8" t="s">
        <v>0</v>
      </c>
      <c r="I62" s="23" t="e">
        <f>VLOOKUP($I$26,'原単位'!$B$3:$I$17,7,FALSE)</f>
        <v>#N/A</v>
      </c>
    </row>
    <row r="63" s="10" customFormat="1" ht="13.5">
      <c r="I63" s="23"/>
    </row>
    <row r="64" s="8" customFormat="1" ht="13.5">
      <c r="I64" s="22"/>
    </row>
    <row r="65" s="8" customFormat="1" ht="13.5">
      <c r="I65" s="22"/>
    </row>
    <row r="66" spans="2:9" s="8" customFormat="1" ht="12.75">
      <c r="B66" s="8" t="s">
        <v>79</v>
      </c>
      <c r="I66" s="22"/>
    </row>
    <row r="67" s="8" customFormat="1" ht="13.5">
      <c r="I67" s="22"/>
    </row>
    <row r="68" s="8" customFormat="1" ht="13.5">
      <c r="I68" s="22"/>
    </row>
    <row r="69" s="8" customFormat="1" ht="14.25" thickBot="1">
      <c r="I69" s="22"/>
    </row>
    <row r="70" spans="7:9" s="8" customFormat="1" ht="14.25" thickBot="1">
      <c r="G70" s="9"/>
      <c r="H70" s="8" t="s">
        <v>0</v>
      </c>
      <c r="I70" s="23" t="e">
        <f>VLOOKUP($I$26,'原単位'!$B$3:$I$17,5,FALSE)</f>
        <v>#N/A</v>
      </c>
    </row>
    <row r="71" s="10" customFormat="1" ht="13.5">
      <c r="I71" s="23"/>
    </row>
    <row r="72" s="8" customFormat="1" ht="13.5">
      <c r="I72" s="22"/>
    </row>
    <row r="73" s="8" customFormat="1" ht="13.5">
      <c r="I73" s="22"/>
    </row>
    <row r="74" spans="2:9" s="8" customFormat="1" ht="12.75">
      <c r="B74" s="8" t="s">
        <v>80</v>
      </c>
      <c r="I74" s="22"/>
    </row>
    <row r="75" s="8" customFormat="1" ht="13.5">
      <c r="I75" s="22"/>
    </row>
    <row r="76" s="8" customFormat="1" ht="13.5">
      <c r="I76" s="22"/>
    </row>
    <row r="77" s="8" customFormat="1" ht="14.25" thickBot="1">
      <c r="I77" s="22"/>
    </row>
    <row r="78" spans="7:9" s="8" customFormat="1" ht="14.25" thickBot="1">
      <c r="G78" s="9"/>
      <c r="H78" s="8" t="s">
        <v>0</v>
      </c>
      <c r="I78" s="23" t="e">
        <f>VLOOKUP($I$26,'原単位'!$B$3:$I$17,4,FALSE)</f>
        <v>#N/A</v>
      </c>
    </row>
    <row r="79" s="10" customFormat="1" ht="13.5">
      <c r="I79" s="23"/>
    </row>
    <row r="80" s="10" customFormat="1" ht="13.5"/>
    <row r="81" s="10" customFormat="1" ht="14.25" thickBot="1">
      <c r="G81" s="25" t="e">
        <f>(G54/10*I54+G70/10*I70+G62/10*I62+G78/10*I78)*2</f>
        <v>#N/A</v>
      </c>
    </row>
    <row r="82" spans="2:8" s="8" customFormat="1" ht="13.5" thickBot="1">
      <c r="B82" s="58" t="s">
        <v>84</v>
      </c>
      <c r="G82" s="17" t="str">
        <f>IF(G78=0,"-",G81)</f>
        <v>-</v>
      </c>
      <c r="H82" s="8" t="s">
        <v>59</v>
      </c>
    </row>
    <row r="83" s="8" customFormat="1" ht="12.75"/>
    <row r="84" s="8" customFormat="1" ht="12.75"/>
    <row r="85" s="8" customFormat="1" ht="12.75"/>
    <row r="86" s="8" customFormat="1" ht="12.75"/>
    <row r="87" s="8" customFormat="1" ht="13.5" thickBot="1">
      <c r="B87" s="4" t="s">
        <v>85</v>
      </c>
    </row>
    <row r="88" spans="2:8" s="8" customFormat="1" ht="13.5" thickBot="1">
      <c r="B88" s="8" t="s">
        <v>81</v>
      </c>
      <c r="G88" s="18" t="str">
        <f>IF(G78=0,"-",G82-G46)</f>
        <v>-</v>
      </c>
      <c r="H88" s="8" t="s">
        <v>57</v>
      </c>
    </row>
    <row r="89" s="10" customFormat="1" ht="13.5">
      <c r="G89" s="11"/>
    </row>
    <row r="90" s="10" customFormat="1" ht="13.5">
      <c r="G90" s="11"/>
    </row>
    <row r="91" s="10" customFormat="1" ht="13.5">
      <c r="G91" s="11"/>
    </row>
    <row r="92" s="10" customFormat="1" ht="13.5">
      <c r="G92" s="11"/>
    </row>
    <row r="93" s="10" customFormat="1" ht="14.25" thickBot="1">
      <c r="G93" s="57" t="e">
        <f>VLOOKUP($I$26,'原単位'!$B$3:$I$17,8,FALSE)</f>
        <v>#N/A</v>
      </c>
    </row>
    <row r="94" spans="2:8" s="8" customFormat="1" ht="14.25" thickBot="1">
      <c r="B94" s="8" t="s">
        <v>82</v>
      </c>
      <c r="G94" s="19" t="str">
        <f>IF(G78=0,"-",G88/G93*10)</f>
        <v>-</v>
      </c>
      <c r="H94" s="8" t="s">
        <v>17</v>
      </c>
    </row>
    <row r="95" s="8" customFormat="1" ht="13.5"/>
    <row r="96" s="8" customFormat="1" ht="12.75"/>
  </sheetData>
  <sheetProtection/>
  <printOptions/>
  <pageMargins left="0.75" right="0.75" top="1" bottom="1" header="0.512" footer="0.512"/>
  <pageSetup fitToHeight="0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J20" sqref="J20"/>
    </sheetView>
  </sheetViews>
  <sheetFormatPr defaultColWidth="9.00390625" defaultRowHeight="13.5"/>
  <cols>
    <col min="3" max="8" width="8.25390625" style="0" customWidth="1"/>
  </cols>
  <sheetData>
    <row r="2" spans="2:8" ht="12.75">
      <c r="B2" s="12"/>
      <c r="C2" s="13" t="s">
        <v>18</v>
      </c>
      <c r="D2" s="13"/>
      <c r="E2" s="13"/>
      <c r="F2" s="13"/>
      <c r="G2" s="13"/>
      <c r="H2" s="13"/>
    </row>
    <row r="3" spans="2:9" ht="12.75">
      <c r="B3" s="14" t="s">
        <v>19</v>
      </c>
      <c r="C3" s="26" t="s">
        <v>20</v>
      </c>
      <c r="D3" s="26" t="s">
        <v>21</v>
      </c>
      <c r="E3" s="39" t="s">
        <v>55</v>
      </c>
      <c r="F3" s="40" t="s">
        <v>22</v>
      </c>
      <c r="G3" s="40" t="s">
        <v>23</v>
      </c>
      <c r="H3" s="41" t="s">
        <v>56</v>
      </c>
      <c r="I3" s="41" t="s">
        <v>61</v>
      </c>
    </row>
    <row r="4" spans="2:10" ht="12.75">
      <c r="B4" s="12" t="s">
        <v>24</v>
      </c>
      <c r="C4" s="35" t="s">
        <v>25</v>
      </c>
      <c r="D4" s="35" t="s">
        <v>26</v>
      </c>
      <c r="E4" s="36">
        <v>25</v>
      </c>
      <c r="F4" s="37">
        <v>36</v>
      </c>
      <c r="G4" s="37">
        <v>16</v>
      </c>
      <c r="H4" s="38">
        <v>21</v>
      </c>
      <c r="I4" s="51">
        <v>52</v>
      </c>
      <c r="J4" s="55"/>
    </row>
    <row r="5" spans="2:10" ht="12.75">
      <c r="B5" s="12" t="s">
        <v>27</v>
      </c>
      <c r="C5" s="31" t="s">
        <v>25</v>
      </c>
      <c r="D5" s="31" t="s">
        <v>28</v>
      </c>
      <c r="E5" s="33">
        <v>24</v>
      </c>
      <c r="F5" s="27">
        <v>33</v>
      </c>
      <c r="G5" s="27">
        <v>15</v>
      </c>
      <c r="H5" s="28">
        <v>19</v>
      </c>
      <c r="I5" s="51">
        <v>65</v>
      </c>
      <c r="J5" s="55"/>
    </row>
    <row r="6" spans="2:10" ht="12.75">
      <c r="B6" s="12" t="s">
        <v>29</v>
      </c>
      <c r="C6" s="31" t="s">
        <v>25</v>
      </c>
      <c r="D6" s="31" t="s">
        <v>30</v>
      </c>
      <c r="E6" s="33">
        <v>23</v>
      </c>
      <c r="F6" s="27">
        <v>32</v>
      </c>
      <c r="G6" s="27">
        <v>14</v>
      </c>
      <c r="H6" s="28">
        <v>19</v>
      </c>
      <c r="I6" s="51">
        <v>71</v>
      </c>
      <c r="J6" s="55"/>
    </row>
    <row r="7" spans="2:10" ht="12.75">
      <c r="B7" s="12" t="s">
        <v>31</v>
      </c>
      <c r="C7" s="31" t="s">
        <v>25</v>
      </c>
      <c r="D7" s="31" t="s">
        <v>32</v>
      </c>
      <c r="E7" s="33">
        <v>22</v>
      </c>
      <c r="F7" s="27">
        <v>31</v>
      </c>
      <c r="G7" s="27">
        <v>14</v>
      </c>
      <c r="H7" s="28">
        <v>18</v>
      </c>
      <c r="I7" s="51">
        <v>71</v>
      </c>
      <c r="J7" s="55"/>
    </row>
    <row r="8" spans="2:10" ht="12.75">
      <c r="B8" s="12" t="s">
        <v>33</v>
      </c>
      <c r="C8" s="31" t="s">
        <v>25</v>
      </c>
      <c r="D8" s="31" t="s">
        <v>34</v>
      </c>
      <c r="E8" s="33">
        <v>22</v>
      </c>
      <c r="F8" s="27">
        <v>31</v>
      </c>
      <c r="G8" s="27">
        <v>14</v>
      </c>
      <c r="H8" s="28">
        <v>18</v>
      </c>
      <c r="I8" s="51">
        <v>70</v>
      </c>
      <c r="J8" s="55"/>
    </row>
    <row r="9" spans="2:10" ht="12.75">
      <c r="B9" s="12" t="s">
        <v>35</v>
      </c>
      <c r="C9" s="31" t="s">
        <v>25</v>
      </c>
      <c r="D9" s="31" t="s">
        <v>36</v>
      </c>
      <c r="E9" s="33">
        <v>21</v>
      </c>
      <c r="F9" s="27">
        <v>30</v>
      </c>
      <c r="G9" s="27">
        <v>14</v>
      </c>
      <c r="H9" s="28">
        <v>17</v>
      </c>
      <c r="I9" s="51">
        <v>67</v>
      </c>
      <c r="J9" s="55"/>
    </row>
    <row r="10" spans="2:10" ht="12.75">
      <c r="B10" s="12" t="s">
        <v>37</v>
      </c>
      <c r="C10" s="42" t="s">
        <v>25</v>
      </c>
      <c r="D10" s="42" t="s">
        <v>38</v>
      </c>
      <c r="E10" s="43">
        <v>21</v>
      </c>
      <c r="F10" s="44">
        <v>30</v>
      </c>
      <c r="G10" s="44">
        <v>13</v>
      </c>
      <c r="H10" s="45">
        <v>17</v>
      </c>
      <c r="I10" s="51">
        <v>63</v>
      </c>
      <c r="J10" s="55"/>
    </row>
    <row r="11" spans="2:10" ht="12.75">
      <c r="B11" s="15" t="s">
        <v>39</v>
      </c>
      <c r="C11" s="46" t="s">
        <v>40</v>
      </c>
      <c r="D11" s="46" t="s">
        <v>26</v>
      </c>
      <c r="E11" s="47">
        <v>18</v>
      </c>
      <c r="F11" s="48">
        <v>26</v>
      </c>
      <c r="G11" s="48">
        <v>12</v>
      </c>
      <c r="H11" s="49">
        <v>15</v>
      </c>
      <c r="I11" s="52">
        <v>46</v>
      </c>
      <c r="J11" s="55"/>
    </row>
    <row r="12" spans="2:10" ht="12.75">
      <c r="B12" s="15" t="s">
        <v>41</v>
      </c>
      <c r="C12" s="31" t="s">
        <v>40</v>
      </c>
      <c r="D12" s="31" t="s">
        <v>28</v>
      </c>
      <c r="E12" s="33">
        <v>18</v>
      </c>
      <c r="F12" s="27">
        <v>25</v>
      </c>
      <c r="G12" s="27">
        <v>11</v>
      </c>
      <c r="H12" s="28">
        <v>15</v>
      </c>
      <c r="I12" s="53">
        <v>53</v>
      </c>
      <c r="J12" s="55"/>
    </row>
    <row r="13" spans="2:10" ht="12.75">
      <c r="B13" s="15" t="s">
        <v>42</v>
      </c>
      <c r="C13" s="31" t="s">
        <v>40</v>
      </c>
      <c r="D13" s="31" t="s">
        <v>30</v>
      </c>
      <c r="E13" s="33">
        <v>17</v>
      </c>
      <c r="F13" s="27">
        <v>24</v>
      </c>
      <c r="G13" s="27">
        <v>11</v>
      </c>
      <c r="H13" s="28">
        <v>14</v>
      </c>
      <c r="I13" s="53">
        <v>53</v>
      </c>
      <c r="J13" s="55"/>
    </row>
    <row r="14" spans="2:10" ht="12.75">
      <c r="B14" s="15" t="s">
        <v>43</v>
      </c>
      <c r="C14" s="31" t="s">
        <v>40</v>
      </c>
      <c r="D14" s="31" t="s">
        <v>32</v>
      </c>
      <c r="E14" s="33">
        <v>16</v>
      </c>
      <c r="F14" s="27">
        <v>23</v>
      </c>
      <c r="G14" s="27">
        <v>10</v>
      </c>
      <c r="H14" s="28">
        <v>13</v>
      </c>
      <c r="I14" s="53">
        <v>56</v>
      </c>
      <c r="J14" s="55"/>
    </row>
    <row r="15" spans="2:10" ht="12.75">
      <c r="B15" s="15" t="s">
        <v>44</v>
      </c>
      <c r="C15" s="31" t="s">
        <v>40</v>
      </c>
      <c r="D15" s="31" t="s">
        <v>34</v>
      </c>
      <c r="E15" s="33">
        <v>16</v>
      </c>
      <c r="F15" s="27">
        <v>23</v>
      </c>
      <c r="G15" s="27">
        <v>10</v>
      </c>
      <c r="H15" s="28">
        <v>13</v>
      </c>
      <c r="I15" s="53">
        <v>55</v>
      </c>
      <c r="J15" s="55"/>
    </row>
    <row r="16" spans="2:10" ht="12.75">
      <c r="B16" s="15" t="s">
        <v>45</v>
      </c>
      <c r="C16" s="31" t="s">
        <v>40</v>
      </c>
      <c r="D16" s="31" t="s">
        <v>36</v>
      </c>
      <c r="E16" s="33">
        <v>16</v>
      </c>
      <c r="F16" s="27">
        <v>23</v>
      </c>
      <c r="G16" s="27">
        <v>10</v>
      </c>
      <c r="H16" s="28">
        <v>13</v>
      </c>
      <c r="I16" s="53">
        <v>54</v>
      </c>
      <c r="J16" s="55"/>
    </row>
    <row r="17" spans="2:10" ht="12.75">
      <c r="B17" s="15" t="s">
        <v>46</v>
      </c>
      <c r="C17" s="32" t="s">
        <v>40</v>
      </c>
      <c r="D17" s="32" t="s">
        <v>38</v>
      </c>
      <c r="E17" s="34">
        <v>16</v>
      </c>
      <c r="F17" s="29">
        <v>23</v>
      </c>
      <c r="G17" s="29">
        <v>10</v>
      </c>
      <c r="H17" s="30">
        <v>13</v>
      </c>
      <c r="I17" s="54">
        <v>51</v>
      </c>
      <c r="J17" s="55"/>
    </row>
    <row r="19" ht="12.75">
      <c r="J19" s="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J20" sqref="J20"/>
    </sheetView>
  </sheetViews>
  <sheetFormatPr defaultColWidth="9.00390625" defaultRowHeight="13.5"/>
  <sheetData>
    <row r="1" ht="12.75">
      <c r="A1" t="s">
        <v>71</v>
      </c>
    </row>
    <row r="2" spans="1:3" ht="12.75">
      <c r="A2" s="50"/>
      <c r="B2" s="50" t="s">
        <v>62</v>
      </c>
      <c r="C2" s="50" t="s">
        <v>63</v>
      </c>
    </row>
    <row r="3" spans="1:3" ht="12.75">
      <c r="A3" s="50" t="s">
        <v>64</v>
      </c>
      <c r="B3" s="50">
        <v>52.06</v>
      </c>
      <c r="C3" s="50">
        <v>45.65</v>
      </c>
    </row>
    <row r="4" spans="1:3" ht="12.75">
      <c r="A4" s="50" t="s">
        <v>65</v>
      </c>
      <c r="B4" s="50">
        <v>64.78571428571429</v>
      </c>
      <c r="C4" s="50">
        <v>52.57142857142857</v>
      </c>
    </row>
    <row r="5" spans="1:3" ht="12.75">
      <c r="A5" s="50" t="s">
        <v>66</v>
      </c>
      <c r="B5" s="50">
        <v>71</v>
      </c>
      <c r="C5" s="50">
        <v>53.4</v>
      </c>
    </row>
    <row r="6" spans="1:3" ht="12.75">
      <c r="A6" s="50" t="s">
        <v>67</v>
      </c>
      <c r="B6" s="50">
        <v>71.1</v>
      </c>
      <c r="C6" s="50">
        <v>55.8</v>
      </c>
    </row>
    <row r="7" spans="1:3" ht="12.75">
      <c r="A7" s="50" t="s">
        <v>68</v>
      </c>
      <c r="B7" s="50">
        <v>70.4</v>
      </c>
      <c r="C7" s="50">
        <v>55.2</v>
      </c>
    </row>
    <row r="8" spans="1:3" ht="12.75">
      <c r="A8" s="50" t="s">
        <v>69</v>
      </c>
      <c r="B8" s="50">
        <v>67.1</v>
      </c>
      <c r="C8" s="50">
        <v>54.2</v>
      </c>
    </row>
    <row r="9" spans="1:3" ht="12.75">
      <c r="A9" s="50" t="s">
        <v>70</v>
      </c>
      <c r="B9" s="50">
        <v>62.7</v>
      </c>
      <c r="C9" s="50">
        <v>51.3</v>
      </c>
    </row>
    <row r="11" ht="12.75">
      <c r="A11" t="s">
        <v>72</v>
      </c>
    </row>
    <row r="12" ht="12.75">
      <c r="A12" t="s">
        <v>74</v>
      </c>
    </row>
    <row r="13" ht="12.75">
      <c r="A13" t="s">
        <v>76</v>
      </c>
    </row>
    <row r="15" ht="12.75">
      <c r="A15" t="s">
        <v>75</v>
      </c>
    </row>
    <row r="16" spans="1:3" ht="12.75">
      <c r="A16" s="50"/>
      <c r="B16" s="50" t="s">
        <v>73</v>
      </c>
      <c r="C16" s="50" t="s">
        <v>63</v>
      </c>
    </row>
    <row r="17" spans="1:3" ht="12.75">
      <c r="A17" s="50" t="s">
        <v>64</v>
      </c>
      <c r="B17" s="56">
        <f aca="true" t="shared" si="0" ref="B17:C23">6*B3*10/60</f>
        <v>52.06000000000001</v>
      </c>
      <c r="C17" s="56">
        <f t="shared" si="0"/>
        <v>45.65</v>
      </c>
    </row>
    <row r="18" spans="1:3" ht="12.75">
      <c r="A18" s="50" t="s">
        <v>65</v>
      </c>
      <c r="B18" s="56">
        <f t="shared" si="0"/>
        <v>64.78571428571429</v>
      </c>
      <c r="C18" s="56">
        <f t="shared" si="0"/>
        <v>52.57142857142858</v>
      </c>
    </row>
    <row r="19" spans="1:3" ht="12.75">
      <c r="A19" s="50" t="s">
        <v>66</v>
      </c>
      <c r="B19" s="56">
        <f t="shared" si="0"/>
        <v>71</v>
      </c>
      <c r="C19" s="56">
        <f t="shared" si="0"/>
        <v>53.4</v>
      </c>
    </row>
    <row r="20" spans="1:3" ht="12.75">
      <c r="A20" s="50" t="s">
        <v>67</v>
      </c>
      <c r="B20" s="56">
        <f t="shared" si="0"/>
        <v>71.1</v>
      </c>
      <c r="C20" s="56">
        <f t="shared" si="0"/>
        <v>55.79999999999999</v>
      </c>
    </row>
    <row r="21" spans="1:3" ht="12.75">
      <c r="A21" s="50" t="s">
        <v>68</v>
      </c>
      <c r="B21" s="56">
        <f t="shared" si="0"/>
        <v>70.4</v>
      </c>
      <c r="C21" s="56">
        <f t="shared" si="0"/>
        <v>55.20000000000001</v>
      </c>
    </row>
    <row r="22" spans="1:3" ht="12.75">
      <c r="A22" s="50" t="s">
        <v>69</v>
      </c>
      <c r="B22" s="56">
        <f t="shared" si="0"/>
        <v>67.1</v>
      </c>
      <c r="C22" s="56">
        <f t="shared" si="0"/>
        <v>54.20000000000001</v>
      </c>
    </row>
    <row r="23" spans="1:3" ht="12.75">
      <c r="A23" s="50" t="s">
        <v>70</v>
      </c>
      <c r="B23" s="56">
        <f t="shared" si="0"/>
        <v>62.70000000000001</v>
      </c>
      <c r="C23" s="56">
        <f t="shared" si="0"/>
        <v>51.29999999999999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2022-11-30T02:25:34Z</cp:lastPrinted>
  <dcterms:created xsi:type="dcterms:W3CDTF">2005-05-30T09:26:27Z</dcterms:created>
  <dcterms:modified xsi:type="dcterms:W3CDTF">2022-11-30T02:31:06Z</dcterms:modified>
  <cp:category/>
  <cp:version/>
  <cp:contentType/>
  <cp:contentStatus/>
</cp:coreProperties>
</file>