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0年度\#####H30若原⇒小椋\01 ヘルパー研修\初任者研修\要綱、要領（Ｈ30改正）\様式\初任者研修\"/>
    </mc:Choice>
  </mc:AlternateContent>
  <bookViews>
    <workbookView xWindow="480" yWindow="120" windowWidth="18195" windowHeight="8805" activeTab="1"/>
  </bookViews>
  <sheets>
    <sheet name="記載例 " sheetId="8" r:id="rId1"/>
    <sheet name="研修日程表 (通学) " sheetId="6" r:id="rId2"/>
    <sheet name="細目リスト" sheetId="3" r:id="rId3"/>
    <sheet name="Sheet2" sheetId="4" r:id="rId4"/>
  </sheets>
  <definedNames>
    <definedName name="_xlnm.Print_Area" localSheetId="0">'記載例 '!$A$1:$S$36</definedName>
    <definedName name="_xlnm.Print_Area" localSheetId="1">'研修日程表 (通学) '!$A$2:$L$64</definedName>
    <definedName name="_xlnm.Print_Titles" localSheetId="0">'記載例 '!$8:$10</definedName>
    <definedName name="_xlnm.Print_Titles" localSheetId="1">'研修日程表 (通学) '!$2:$4</definedName>
  </definedNames>
  <calcPr calcId="162913"/>
</workbook>
</file>

<file path=xl/calcChain.xml><?xml version="1.0" encoding="utf-8"?>
<calcChain xmlns="http://schemas.openxmlformats.org/spreadsheetml/2006/main">
  <c r="I5" i="6" l="1"/>
  <c r="I47" i="6" l="1"/>
  <c r="I48" i="6"/>
  <c r="I49" i="6"/>
  <c r="I50" i="6"/>
  <c r="I51" i="6"/>
  <c r="I52" i="6"/>
  <c r="B51" i="8" l="1"/>
  <c r="B50" i="8"/>
  <c r="B49" i="8"/>
  <c r="B48" i="8"/>
  <c r="B47" i="8"/>
  <c r="B46" i="8"/>
  <c r="B45" i="8"/>
  <c r="B44" i="8"/>
  <c r="B43" i="8"/>
  <c r="B42" i="8"/>
  <c r="B41" i="8"/>
  <c r="B40" i="8"/>
  <c r="P25" i="8"/>
  <c r="N25" i="8"/>
  <c r="Q25" i="8" s="1"/>
  <c r="I25" i="8"/>
  <c r="P24" i="8"/>
  <c r="N24" i="8"/>
  <c r="I24" i="8"/>
  <c r="P23" i="8"/>
  <c r="N23" i="8"/>
  <c r="Q23" i="8" s="1"/>
  <c r="J23" i="8"/>
  <c r="I23" i="8"/>
  <c r="P22" i="8"/>
  <c r="N22" i="8"/>
  <c r="Q22" i="8" s="1"/>
  <c r="J22" i="8"/>
  <c r="I22" i="8"/>
  <c r="P21" i="8"/>
  <c r="N21" i="8"/>
  <c r="Q21" i="8" s="1"/>
  <c r="P20" i="8"/>
  <c r="N20" i="8"/>
  <c r="Q20" i="8" s="1"/>
  <c r="P19" i="8"/>
  <c r="N19" i="8"/>
  <c r="Q19" i="8" s="1"/>
  <c r="J19" i="8"/>
  <c r="I19" i="8"/>
  <c r="P18" i="8"/>
  <c r="N18" i="8"/>
  <c r="Q18" i="8" s="1"/>
  <c r="J18" i="8"/>
  <c r="I18" i="8"/>
  <c r="P17" i="8"/>
  <c r="B39" i="8" s="1"/>
  <c r="N17" i="8"/>
  <c r="Q17" i="8" s="1"/>
  <c r="J17" i="8"/>
  <c r="I17" i="8"/>
  <c r="P16" i="8"/>
  <c r="B38" i="8" s="1"/>
  <c r="N16" i="8"/>
  <c r="J16" i="8"/>
  <c r="I16" i="8"/>
  <c r="P15" i="8"/>
  <c r="N15" i="8"/>
  <c r="J15" i="8"/>
  <c r="I15" i="8"/>
  <c r="P14" i="8"/>
  <c r="N14" i="8"/>
  <c r="J14" i="8"/>
  <c r="I14" i="8"/>
  <c r="B34" i="8" s="1"/>
  <c r="P12" i="8"/>
  <c r="N12" i="8"/>
  <c r="I12" i="8"/>
  <c r="Q12" i="8" l="1"/>
  <c r="Q14" i="8"/>
  <c r="Q24" i="8"/>
  <c r="E33" i="8"/>
  <c r="Q16" i="8"/>
  <c r="E32" i="8"/>
  <c r="Q15" i="8"/>
  <c r="E31" i="8"/>
  <c r="B29" i="8"/>
  <c r="B30" i="8"/>
  <c r="B31" i="8"/>
  <c r="B32" i="8"/>
  <c r="E34" i="8"/>
  <c r="E29" i="8"/>
  <c r="E30" i="8"/>
  <c r="B33" i="8"/>
  <c r="H32" i="8" l="1"/>
  <c r="E35" i="8"/>
  <c r="P52" i="6"/>
  <c r="N52" i="6"/>
  <c r="Q52" i="6" s="1"/>
  <c r="J52" i="6"/>
  <c r="P51" i="6"/>
  <c r="N51" i="6"/>
  <c r="J51" i="6"/>
  <c r="P50" i="6"/>
  <c r="N50" i="6"/>
  <c r="J50" i="6"/>
  <c r="P49" i="6"/>
  <c r="N49" i="6"/>
  <c r="J49" i="6"/>
  <c r="P48" i="6"/>
  <c r="N48" i="6"/>
  <c r="Q48" i="6" s="1"/>
  <c r="P47" i="6"/>
  <c r="N47" i="6"/>
  <c r="Q47" i="6" s="1"/>
  <c r="P46" i="6"/>
  <c r="N46" i="6"/>
  <c r="J46" i="6"/>
  <c r="I46" i="6"/>
  <c r="P45" i="6"/>
  <c r="N45" i="6"/>
  <c r="J45" i="6"/>
  <c r="I45" i="6"/>
  <c r="P44" i="6"/>
  <c r="N44" i="6"/>
  <c r="J44" i="6"/>
  <c r="I44" i="6"/>
  <c r="P43" i="6"/>
  <c r="B78" i="6" s="1"/>
  <c r="N43" i="6"/>
  <c r="J43" i="6"/>
  <c r="I43" i="6"/>
  <c r="P42" i="6"/>
  <c r="B77" i="6" s="1"/>
  <c r="N42" i="6"/>
  <c r="J42" i="6"/>
  <c r="I42" i="6"/>
  <c r="P41" i="6"/>
  <c r="B76" i="6" s="1"/>
  <c r="N41" i="6"/>
  <c r="J41" i="6"/>
  <c r="I41" i="6"/>
  <c r="P40" i="6"/>
  <c r="N40" i="6"/>
  <c r="J40" i="6"/>
  <c r="I40" i="6"/>
  <c r="P39" i="6"/>
  <c r="B74" i="6" s="1"/>
  <c r="N39" i="6"/>
  <c r="J39" i="6"/>
  <c r="I39" i="6"/>
  <c r="P38" i="6"/>
  <c r="B73" i="6" s="1"/>
  <c r="N38" i="6"/>
  <c r="J38" i="6"/>
  <c r="I38" i="6"/>
  <c r="P37" i="6"/>
  <c r="B72" i="6" s="1"/>
  <c r="N37" i="6"/>
  <c r="J37" i="6"/>
  <c r="I37" i="6"/>
  <c r="P36" i="6"/>
  <c r="B71" i="6" s="1"/>
  <c r="N36" i="6"/>
  <c r="J36" i="6"/>
  <c r="I36" i="6"/>
  <c r="P35" i="6"/>
  <c r="B70" i="6" s="1"/>
  <c r="N35" i="6"/>
  <c r="J35" i="6"/>
  <c r="I35" i="6"/>
  <c r="P34" i="6"/>
  <c r="B69" i="6" s="1"/>
  <c r="N34" i="6"/>
  <c r="J34" i="6"/>
  <c r="I34" i="6"/>
  <c r="P33" i="6"/>
  <c r="B68" i="6" s="1"/>
  <c r="N33" i="6"/>
  <c r="J33" i="6"/>
  <c r="I33" i="6"/>
  <c r="P32" i="6"/>
  <c r="N32" i="6"/>
  <c r="J32" i="6"/>
  <c r="I32" i="6"/>
  <c r="P31" i="6"/>
  <c r="N31" i="6"/>
  <c r="J31" i="6"/>
  <c r="I31" i="6"/>
  <c r="P30" i="6"/>
  <c r="N30" i="6"/>
  <c r="J30" i="6"/>
  <c r="I30" i="6"/>
  <c r="P29" i="6"/>
  <c r="N29" i="6"/>
  <c r="J29" i="6"/>
  <c r="I29" i="6"/>
  <c r="P28" i="6"/>
  <c r="N28" i="6"/>
  <c r="J28" i="6"/>
  <c r="I28" i="6"/>
  <c r="P27" i="6"/>
  <c r="N27" i="6"/>
  <c r="J27" i="6"/>
  <c r="I27" i="6"/>
  <c r="P26" i="6"/>
  <c r="N26" i="6"/>
  <c r="J26" i="6"/>
  <c r="I26" i="6"/>
  <c r="P25" i="6"/>
  <c r="N25" i="6"/>
  <c r="J25" i="6"/>
  <c r="I25" i="6"/>
  <c r="P24" i="6"/>
  <c r="N24" i="6"/>
  <c r="J24" i="6"/>
  <c r="I24" i="6"/>
  <c r="P23" i="6"/>
  <c r="N23" i="6"/>
  <c r="J23" i="6"/>
  <c r="I23" i="6"/>
  <c r="P22" i="6"/>
  <c r="N22" i="6"/>
  <c r="J22" i="6"/>
  <c r="I22" i="6"/>
  <c r="P21" i="6"/>
  <c r="N21" i="6"/>
  <c r="J21" i="6"/>
  <c r="I21" i="6"/>
  <c r="P20" i="6"/>
  <c r="N20" i="6"/>
  <c r="J20" i="6"/>
  <c r="I20" i="6"/>
  <c r="P19" i="6"/>
  <c r="N19" i="6"/>
  <c r="J19" i="6"/>
  <c r="I19" i="6"/>
  <c r="P18" i="6"/>
  <c r="B66" i="6" s="1"/>
  <c r="N18" i="6"/>
  <c r="J18" i="6"/>
  <c r="I18" i="6"/>
  <c r="P17" i="6"/>
  <c r="B65" i="6" s="1"/>
  <c r="N17" i="6"/>
  <c r="J17" i="6"/>
  <c r="I17" i="6"/>
  <c r="P16" i="6"/>
  <c r="N16" i="6"/>
  <c r="J16" i="6"/>
  <c r="I16" i="6"/>
  <c r="P15" i="6"/>
  <c r="N15" i="6"/>
  <c r="J15" i="6"/>
  <c r="I15" i="6"/>
  <c r="P14" i="6"/>
  <c r="N14" i="6"/>
  <c r="J14" i="6"/>
  <c r="I14" i="6"/>
  <c r="P13" i="6"/>
  <c r="N13" i="6"/>
  <c r="J13" i="6"/>
  <c r="I13" i="6"/>
  <c r="P12" i="6"/>
  <c r="N12" i="6"/>
  <c r="J12" i="6"/>
  <c r="I12" i="6"/>
  <c r="P11" i="6"/>
  <c r="N11" i="6"/>
  <c r="J11" i="6"/>
  <c r="I11" i="6"/>
  <c r="P10" i="6"/>
  <c r="N10" i="6"/>
  <c r="J10" i="6"/>
  <c r="I10" i="6"/>
  <c r="P9" i="6"/>
  <c r="N9" i="6"/>
  <c r="J9" i="6"/>
  <c r="I9" i="6"/>
  <c r="P8" i="6"/>
  <c r="N8" i="6"/>
  <c r="J8" i="6"/>
  <c r="I8" i="6"/>
  <c r="P7" i="6"/>
  <c r="N7" i="6"/>
  <c r="J7" i="6"/>
  <c r="I7" i="6"/>
  <c r="P6" i="6"/>
  <c r="N6" i="6"/>
  <c r="J6" i="6"/>
  <c r="I6" i="6"/>
  <c r="P5" i="6"/>
  <c r="N5" i="6"/>
  <c r="Q51" i="6" l="1"/>
  <c r="Q49" i="6"/>
  <c r="Q5" i="6"/>
  <c r="Q6" i="6"/>
  <c r="Q7" i="6"/>
  <c r="Q9" i="6"/>
  <c r="Q10" i="6"/>
  <c r="Q11" i="6"/>
  <c r="Q13" i="6"/>
  <c r="Q14" i="6"/>
  <c r="Q15" i="6"/>
  <c r="Q21" i="6"/>
  <c r="Q22" i="6"/>
  <c r="Q23" i="6"/>
  <c r="Q25" i="6"/>
  <c r="Q26" i="6"/>
  <c r="Q27" i="6"/>
  <c r="Q29" i="6"/>
  <c r="Q30" i="6"/>
  <c r="Q31" i="6"/>
  <c r="Q37" i="6"/>
  <c r="Q38" i="6"/>
  <c r="Q39" i="6"/>
  <c r="Q41" i="6"/>
  <c r="Q42" i="6"/>
  <c r="Q43" i="6"/>
  <c r="Q16" i="6"/>
  <c r="Q19" i="6"/>
  <c r="Q32" i="6"/>
  <c r="Q44" i="6"/>
  <c r="Q45" i="6"/>
  <c r="Q46" i="6"/>
  <c r="Q50" i="6"/>
  <c r="B67" i="6"/>
  <c r="E58" i="6" s="1"/>
  <c r="Q20" i="6"/>
  <c r="Q35" i="6"/>
  <c r="Q8" i="6"/>
  <c r="Q24" i="6"/>
  <c r="Q40" i="6"/>
  <c r="Q12" i="6"/>
  <c r="Q17" i="6"/>
  <c r="Q18" i="6"/>
  <c r="Q28" i="6"/>
  <c r="Q33" i="6"/>
  <c r="Q34" i="6"/>
  <c r="E60" i="6"/>
  <c r="E61" i="6"/>
  <c r="B61" i="6"/>
  <c r="B75" i="6"/>
  <c r="E59" i="6" s="1"/>
  <c r="Q36" i="6"/>
  <c r="E56" i="6"/>
  <c r="B60" i="6"/>
  <c r="B57" i="6"/>
  <c r="B59" i="6"/>
  <c r="B56" i="6"/>
  <c r="B58" i="6"/>
  <c r="E57" i="6"/>
  <c r="H59" i="6" l="1"/>
  <c r="E62" i="6"/>
</calcChain>
</file>

<file path=xl/comments1.xml><?xml version="1.0" encoding="utf-8"?>
<comments xmlns="http://schemas.openxmlformats.org/spreadsheetml/2006/main">
  <authors>
    <author>oa</author>
    <author>岐阜県</author>
  </authors>
  <commentLis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科目・項目番号をリストから選択すると、
項目名が自動表示されます。（VLOOKUP関数使用）</t>
        </r>
      </text>
    </comment>
    <comment ref="O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「時間」に休憩時間を含む場合は、「休憩時間（分）」を入力</t>
        </r>
      </text>
    </comment>
    <comment ref="A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半角で2018/9/1
と記入してください。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カリキュラム外の日程を記載する場合は、
この欄は空欄とすること。</t>
        </r>
      </text>
    </commen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・１セル内に講師全員を記載
・セル内の改行は「Alt＋Enter」を使用</t>
        </r>
      </text>
    </comment>
  </commentList>
</comments>
</file>

<file path=xl/comments2.xml><?xml version="1.0" encoding="utf-8"?>
<comments xmlns="http://schemas.openxmlformats.org/spreadsheetml/2006/main">
  <authors>
    <author>岐阜県</author>
  </authors>
  <commentList>
    <comment ref="O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「時間」に休憩時間を含む場合は、「休憩時間（分）」を入力</t>
        </r>
      </text>
    </comment>
  </commentList>
</comments>
</file>

<file path=xl/sharedStrings.xml><?xml version="1.0" encoding="utf-8"?>
<sst xmlns="http://schemas.openxmlformats.org/spreadsheetml/2006/main" count="304" uniqueCount="159">
  <si>
    <t>講師氏名</t>
  </si>
  <si>
    <t>時間</t>
    <rPh sb="0" eb="2">
      <t>ジカン</t>
    </rPh>
    <phoneticPr fontId="4"/>
  </si>
  <si>
    <t>○月○日（○）</t>
    <rPh sb="1" eb="2">
      <t>ガツ</t>
    </rPh>
    <rPh sb="3" eb="4">
      <t>ニチ</t>
    </rPh>
    <phoneticPr fontId="4"/>
  </si>
  <si>
    <t>多様なサービスの理解</t>
    <rPh sb="0" eb="2">
      <t>タヨウ</t>
    </rPh>
    <rPh sb="8" eb="10">
      <t>リカイ</t>
    </rPh>
    <phoneticPr fontId="4"/>
  </si>
  <si>
    <t>振り返り</t>
    <rPh sb="0" eb="1">
      <t>フ</t>
    </rPh>
    <rPh sb="2" eb="3">
      <t>カエ</t>
    </rPh>
    <phoneticPr fontId="4"/>
  </si>
  <si>
    <t>このシートは、絶対に削除しないでください。</t>
    <rPh sb="7" eb="9">
      <t>ゼッタイ</t>
    </rPh>
    <rPh sb="10" eb="12">
      <t>サクジョ</t>
    </rPh>
    <phoneticPr fontId="4"/>
  </si>
  <si>
    <t>項目名（科目の細目）</t>
    <rPh sb="0" eb="3">
      <t>コウモクメイ</t>
    </rPh>
    <rPh sb="4" eb="6">
      <t>カモク</t>
    </rPh>
    <rPh sb="7" eb="9">
      <t>サイモク</t>
    </rPh>
    <phoneticPr fontId="4"/>
  </si>
  <si>
    <t>1-1</t>
    <phoneticPr fontId="4"/>
  </si>
  <si>
    <t>1-2</t>
    <phoneticPr fontId="4"/>
  </si>
  <si>
    <t>介護職の仕事内容や働く現場の理解</t>
    <rPh sb="0" eb="2">
      <t>カイゴ</t>
    </rPh>
    <rPh sb="2" eb="3">
      <t>ショク</t>
    </rPh>
    <rPh sb="4" eb="6">
      <t>シゴト</t>
    </rPh>
    <rPh sb="6" eb="8">
      <t>ナイヨウ</t>
    </rPh>
    <rPh sb="9" eb="10">
      <t>ハタラ</t>
    </rPh>
    <rPh sb="11" eb="13">
      <t>ゲンバ</t>
    </rPh>
    <rPh sb="14" eb="16">
      <t>リカイ</t>
    </rPh>
    <phoneticPr fontId="4"/>
  </si>
  <si>
    <t>2-1</t>
    <phoneticPr fontId="4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</si>
  <si>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4"/>
  </si>
  <si>
    <t>2-2</t>
    <phoneticPr fontId="4"/>
  </si>
  <si>
    <t>自立に向けた介護</t>
    <rPh sb="0" eb="2">
      <t>ジリツ</t>
    </rPh>
    <rPh sb="3" eb="4">
      <t>ム</t>
    </rPh>
    <rPh sb="6" eb="8">
      <t>カイゴ</t>
    </rPh>
    <phoneticPr fontId="4"/>
  </si>
  <si>
    <t>3-1</t>
    <phoneticPr fontId="4"/>
  </si>
  <si>
    <t>介護職の役割、専門性と多職種との連携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2">
      <t>タ</t>
    </rPh>
    <rPh sb="12" eb="14">
      <t>ショクシュ</t>
    </rPh>
    <rPh sb="16" eb="18">
      <t>レンケイ</t>
    </rPh>
    <phoneticPr fontId="4"/>
  </si>
  <si>
    <t>3-2</t>
    <phoneticPr fontId="4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</si>
  <si>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4"/>
  </si>
  <si>
    <t>3-3</t>
    <phoneticPr fontId="4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</si>
  <si>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4"/>
  </si>
  <si>
    <t>3-4</t>
    <phoneticPr fontId="4"/>
  </si>
  <si>
    <t>介護職の安全</t>
    <rPh sb="0" eb="2">
      <t>カイゴ</t>
    </rPh>
    <rPh sb="2" eb="3">
      <t>ショク</t>
    </rPh>
    <rPh sb="4" eb="6">
      <t>アンゼン</t>
    </rPh>
    <phoneticPr fontId="4"/>
  </si>
  <si>
    <t>4-1</t>
    <phoneticPr fontId="4"/>
  </si>
  <si>
    <t>介護保険制度</t>
    <rPh sb="0" eb="2">
      <t>カイゴ</t>
    </rPh>
    <rPh sb="2" eb="4">
      <t>ホケン</t>
    </rPh>
    <rPh sb="4" eb="6">
      <t>セイド</t>
    </rPh>
    <phoneticPr fontId="4"/>
  </si>
  <si>
    <t>4-2</t>
    <phoneticPr fontId="4"/>
  </si>
  <si>
    <t>医療との連携とリハビリテーション</t>
    <rPh sb="0" eb="2">
      <t>イリョウ</t>
    </rPh>
    <rPh sb="4" eb="6">
      <t>レンケイ</t>
    </rPh>
    <phoneticPr fontId="4"/>
  </si>
  <si>
    <t>4-3</t>
    <phoneticPr fontId="4"/>
  </si>
  <si>
    <t>障害者自立支援制度およびその他制度</t>
    <rPh sb="0" eb="3">
      <t>ショウガイシャ</t>
    </rPh>
    <rPh sb="3" eb="5">
      <t>ジリツ</t>
    </rPh>
    <rPh sb="5" eb="7">
      <t>シエン</t>
    </rPh>
    <rPh sb="7" eb="9">
      <t>セイド</t>
    </rPh>
    <rPh sb="14" eb="15">
      <t>タ</t>
    </rPh>
    <rPh sb="15" eb="17">
      <t>セイド</t>
    </rPh>
    <phoneticPr fontId="4"/>
  </si>
  <si>
    <t>5-1</t>
    <phoneticPr fontId="4"/>
  </si>
  <si>
    <t>介護におけるコミュニケーション</t>
    <rPh sb="0" eb="2">
      <t>カイゴ</t>
    </rPh>
    <phoneticPr fontId="4"/>
  </si>
  <si>
    <t>5-2</t>
    <phoneticPr fontId="4"/>
  </si>
  <si>
    <t>介護におけるチームのコミュニケーション</t>
    <rPh sb="0" eb="2">
      <t>カイゴ</t>
    </rPh>
    <phoneticPr fontId="4"/>
  </si>
  <si>
    <t>6-1</t>
    <phoneticPr fontId="4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</si>
  <si>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4"/>
  </si>
  <si>
    <t>6-2</t>
    <phoneticPr fontId="4"/>
  </si>
  <si>
    <t>高齢者と健康</t>
    <rPh sb="0" eb="2">
      <t>コウレイ</t>
    </rPh>
    <rPh sb="2" eb="3">
      <t>シャ</t>
    </rPh>
    <rPh sb="4" eb="6">
      <t>ケンコウ</t>
    </rPh>
    <phoneticPr fontId="4"/>
  </si>
  <si>
    <t>7-1</t>
    <phoneticPr fontId="4"/>
  </si>
  <si>
    <t>認知症を取り巻く状況</t>
    <rPh sb="0" eb="2">
      <t>ニンチ</t>
    </rPh>
    <rPh sb="2" eb="3">
      <t>ショウ</t>
    </rPh>
    <rPh sb="4" eb="5">
      <t>ト</t>
    </rPh>
    <rPh sb="6" eb="7">
      <t>マ</t>
    </rPh>
    <rPh sb="8" eb="10">
      <t>ジョウキョウ</t>
    </rPh>
    <phoneticPr fontId="4"/>
  </si>
  <si>
    <t>7-2</t>
    <phoneticPr fontId="4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</si>
  <si>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1">
      <t>ニンチ</t>
    </rPh>
    <rPh sb="11" eb="12">
      <t>ショウ</t>
    </rPh>
    <rPh sb="13" eb="15">
      <t>キソ</t>
    </rPh>
    <rPh sb="16" eb="18">
      <t>ケンコウ</t>
    </rPh>
    <rPh sb="18" eb="20">
      <t>カンリ</t>
    </rPh>
    <phoneticPr fontId="4"/>
  </si>
  <si>
    <t>7-3</t>
    <phoneticPr fontId="4"/>
  </si>
  <si>
    <t>認知症に伴うこころとからだの変化と日常生活</t>
    <rPh sb="0" eb="2">
      <t>ニンチ</t>
    </rPh>
    <rPh sb="2" eb="3">
      <t>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4"/>
  </si>
  <si>
    <t>7-4</t>
    <phoneticPr fontId="4"/>
  </si>
  <si>
    <t>家族への支援</t>
    <rPh sb="0" eb="2">
      <t>カゾク</t>
    </rPh>
    <rPh sb="4" eb="6">
      <t>シエン</t>
    </rPh>
    <phoneticPr fontId="4"/>
  </si>
  <si>
    <t>8-1</t>
    <phoneticPr fontId="4"/>
  </si>
  <si>
    <t>障害の基礎的理解</t>
    <rPh sb="0" eb="2">
      <t>ショウガイ</t>
    </rPh>
    <rPh sb="3" eb="6">
      <t>キソテキ</t>
    </rPh>
    <rPh sb="6" eb="8">
      <t>リカイ</t>
    </rPh>
    <phoneticPr fontId="4"/>
  </si>
  <si>
    <t>8-2</t>
    <phoneticPr fontId="4"/>
  </si>
  <si>
    <t>障害の医学的側面、生活障害、心理・行動の特徴、かかわり支援等の基礎的知識</t>
    <rPh sb="0" eb="2">
      <t>ショウガイ</t>
    </rPh>
    <rPh sb="3" eb="6">
      <t>イガクテキ</t>
    </rPh>
    <rPh sb="6" eb="8">
      <t>ソクメン</t>
    </rPh>
    <rPh sb="9" eb="11">
      <t>セイカツ</t>
    </rPh>
    <rPh sb="11" eb="13">
      <t>ショウガイ</t>
    </rPh>
    <rPh sb="14" eb="16">
      <t>シンリ</t>
    </rPh>
    <rPh sb="17" eb="19">
      <t>コウドウ</t>
    </rPh>
    <rPh sb="20" eb="22">
      <t>トクチョウ</t>
    </rPh>
    <rPh sb="27" eb="30">
      <t>シエントウ</t>
    </rPh>
    <rPh sb="31" eb="34">
      <t>キソテキ</t>
    </rPh>
    <rPh sb="34" eb="36">
      <t>チシキ</t>
    </rPh>
    <phoneticPr fontId="4"/>
  </si>
  <si>
    <t>8-3</t>
    <phoneticPr fontId="4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</si>
  <si>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4"/>
  </si>
  <si>
    <t>介護の基本的な考え方</t>
    <rPh sb="0" eb="2">
      <t>カイゴ</t>
    </rPh>
    <rPh sb="3" eb="6">
      <t>キホンテキ</t>
    </rPh>
    <rPh sb="7" eb="8">
      <t>カンガ</t>
    </rPh>
    <rPh sb="9" eb="10">
      <t>カタ</t>
    </rPh>
    <phoneticPr fontId="4"/>
  </si>
  <si>
    <t>9-2</t>
    <phoneticPr fontId="4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</si>
  <si>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4"/>
  </si>
  <si>
    <t>9-3</t>
    <phoneticPr fontId="4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</si>
  <si>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4"/>
  </si>
  <si>
    <t>9-4</t>
    <phoneticPr fontId="4"/>
  </si>
  <si>
    <t>生活と家事</t>
    <rPh sb="0" eb="2">
      <t>セイカツ</t>
    </rPh>
    <rPh sb="3" eb="5">
      <t>カジ</t>
    </rPh>
    <phoneticPr fontId="4"/>
  </si>
  <si>
    <t>9-5</t>
    <phoneticPr fontId="4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</si>
  <si>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4"/>
  </si>
  <si>
    <t>9-6</t>
    <phoneticPr fontId="4"/>
  </si>
  <si>
    <t>整容に関連したこころとからだのしくみと自立に向けた介護</t>
    <rPh sb="0" eb="2">
      <t>セイヨウ</t>
    </rPh>
    <rPh sb="3" eb="5">
      <t>カンレン</t>
    </rPh>
    <rPh sb="19" eb="21">
      <t>ジリツ</t>
    </rPh>
    <rPh sb="22" eb="23">
      <t>ム</t>
    </rPh>
    <rPh sb="25" eb="27">
      <t>カイゴ</t>
    </rPh>
    <phoneticPr fontId="4"/>
  </si>
  <si>
    <t>9-7</t>
    <phoneticPr fontId="4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</si>
  <si>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4"/>
  </si>
  <si>
    <t>9-8</t>
    <phoneticPr fontId="4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</si>
  <si>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4"/>
  </si>
  <si>
    <t>9-9</t>
    <phoneticPr fontId="4"/>
  </si>
  <si>
    <t>入浴、清潔保持に関連したこころとからだのしくみと自立に向けた介護</t>
    <rPh sb="0" eb="2">
      <t>ニュウヨク</t>
    </rPh>
    <rPh sb="3" eb="5">
      <t>セイケツ</t>
    </rPh>
    <rPh sb="5" eb="7">
      <t>ホジ</t>
    </rPh>
    <rPh sb="8" eb="10">
      <t>カンレン</t>
    </rPh>
    <rPh sb="24" eb="26">
      <t>ジリツ</t>
    </rPh>
    <rPh sb="27" eb="28">
      <t>ム</t>
    </rPh>
    <rPh sb="30" eb="32">
      <t>カイゴ</t>
    </rPh>
    <phoneticPr fontId="4"/>
  </si>
  <si>
    <t>9-10</t>
    <phoneticPr fontId="4"/>
  </si>
  <si>
    <t>排泄に関連したこころとからだのしくみと自立に向けた介護</t>
    <rPh sb="0" eb="2">
      <t>ハイセツ</t>
    </rPh>
    <rPh sb="3" eb="5">
      <t>カンレン</t>
    </rPh>
    <rPh sb="19" eb="21">
      <t>ジリツ</t>
    </rPh>
    <rPh sb="22" eb="23">
      <t>ム</t>
    </rPh>
    <rPh sb="25" eb="27">
      <t>カイゴ</t>
    </rPh>
    <phoneticPr fontId="4"/>
  </si>
  <si>
    <t>9-11</t>
    <phoneticPr fontId="4"/>
  </si>
  <si>
    <t>睡眠に関したこころとからだのしくみと自立に向けた介護</t>
    <rPh sb="0" eb="2">
      <t>スイミン</t>
    </rPh>
    <rPh sb="3" eb="4">
      <t>カン</t>
    </rPh>
    <rPh sb="18" eb="20">
      <t>ジリツ</t>
    </rPh>
    <rPh sb="21" eb="22">
      <t>ム</t>
    </rPh>
    <rPh sb="24" eb="26">
      <t>カイゴ</t>
    </rPh>
    <phoneticPr fontId="4"/>
  </si>
  <si>
    <t>9-12</t>
    <phoneticPr fontId="4"/>
  </si>
  <si>
    <t>死にゆく人に関したこころとからだのしくみと終末期介護</t>
    <rPh sb="0" eb="1">
      <t>シ</t>
    </rPh>
    <rPh sb="4" eb="5">
      <t>ヒト</t>
    </rPh>
    <rPh sb="6" eb="7">
      <t>カン</t>
    </rPh>
    <rPh sb="21" eb="24">
      <t>シュウマツキ</t>
    </rPh>
    <rPh sb="24" eb="26">
      <t>カイゴ</t>
    </rPh>
    <phoneticPr fontId="4"/>
  </si>
  <si>
    <t>9-13</t>
    <phoneticPr fontId="4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</si>
  <si>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4"/>
  </si>
  <si>
    <t>9-14</t>
    <phoneticPr fontId="4"/>
  </si>
  <si>
    <t>総合生活支援技術演習</t>
    <rPh sb="0" eb="2">
      <t>ソウゴウ</t>
    </rPh>
    <rPh sb="2" eb="4">
      <t>セイカツ</t>
    </rPh>
    <rPh sb="4" eb="6">
      <t>シエン</t>
    </rPh>
    <rPh sb="6" eb="8">
      <t>ギジュツ</t>
    </rPh>
    <rPh sb="8" eb="10">
      <t>エンシュウ</t>
    </rPh>
    <phoneticPr fontId="4"/>
  </si>
  <si>
    <t>就業への備えと研修修了後における継続的な研修</t>
    <rPh sb="0" eb="2">
      <t>シュウギョウ</t>
    </rPh>
    <rPh sb="4" eb="5">
      <t>ソナ</t>
    </rPh>
    <rPh sb="7" eb="9">
      <t>ケンシュウ</t>
    </rPh>
    <rPh sb="9" eb="11">
      <t>シュウリョウ</t>
    </rPh>
    <rPh sb="11" eb="12">
      <t>ゴ</t>
    </rPh>
    <rPh sb="16" eb="19">
      <t>ケイゾクテキ</t>
    </rPh>
    <rPh sb="20" eb="22">
      <t>ケンシュウ</t>
    </rPh>
    <phoneticPr fontId="4"/>
  </si>
  <si>
    <t>実習</t>
    <rPh sb="0" eb="2">
      <t>ジッシュウ</t>
    </rPh>
    <phoneticPr fontId="4"/>
  </si>
  <si>
    <t>1</t>
    <phoneticPr fontId="4"/>
  </si>
  <si>
    <t>10</t>
    <phoneticPr fontId="4"/>
  </si>
  <si>
    <t>細目番号</t>
    <rPh sb="0" eb="2">
      <t>サイモク</t>
    </rPh>
    <rPh sb="2" eb="4">
      <t>バンゴウ</t>
    </rPh>
    <phoneticPr fontId="4"/>
  </si>
  <si>
    <t>時間数</t>
    <rPh sb="0" eb="3">
      <t>ジカンスウ</t>
    </rPh>
    <phoneticPr fontId="4"/>
  </si>
  <si>
    <t>定員　　名</t>
    <rPh sb="0" eb="2">
      <t>テイイン</t>
    </rPh>
    <rPh sb="4" eb="5">
      <t>メイ</t>
    </rPh>
    <phoneticPr fontId="4"/>
  </si>
  <si>
    <t>-</t>
  </si>
  <si>
    <t>○時間数</t>
    <rPh sb="1" eb="4">
      <t>ジカンスウ</t>
    </rPh>
    <phoneticPr fontId="4"/>
  </si>
  <si>
    <t>項目</t>
    <rPh sb="0" eb="2">
      <t>コウモク</t>
    </rPh>
    <phoneticPr fontId="4"/>
  </si>
  <si>
    <t>9(1)-(2)</t>
    <phoneticPr fontId="4"/>
  </si>
  <si>
    <t>9(3)-(12)</t>
    <phoneticPr fontId="4"/>
  </si>
  <si>
    <t>9(13)-(14)</t>
    <phoneticPr fontId="4"/>
  </si>
  <si>
    <t>9Ⅰ</t>
    <phoneticPr fontId="4"/>
  </si>
  <si>
    <t>9Ⅱ</t>
    <phoneticPr fontId="4"/>
  </si>
  <si>
    <t>9Ⅲ</t>
    <phoneticPr fontId="4"/>
  </si>
  <si>
    <t>合計</t>
    <rPh sb="0" eb="2">
      <t>ゴウケイ</t>
    </rPh>
    <phoneticPr fontId="4"/>
  </si>
  <si>
    <t>3</t>
    <phoneticPr fontId="4"/>
  </si>
  <si>
    <t>4</t>
    <phoneticPr fontId="4"/>
  </si>
  <si>
    <t>3</t>
    <phoneticPr fontId="4"/>
  </si>
  <si>
    <t>2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</si>
  <si>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</si>
  <si>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</si>
  <si>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</si>
  <si>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</si>
  <si>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</si>
  <si>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</si>
  <si>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</si>
  <si>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</si>
  <si>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</si>
  <si>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科目</t>
    <rPh sb="0" eb="2">
      <t>カモク</t>
    </rPh>
    <phoneticPr fontId="4"/>
  </si>
  <si>
    <t>10-1</t>
    <phoneticPr fontId="4"/>
  </si>
  <si>
    <t>10-2</t>
    <phoneticPr fontId="4"/>
  </si>
  <si>
    <t>9Ⅱ</t>
  </si>
  <si>
    <t>9-3</t>
  </si>
  <si>
    <t>9-4</t>
  </si>
  <si>
    <t>9-5</t>
  </si>
  <si>
    <t>9-1</t>
    <phoneticPr fontId="4"/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</si>
  <si>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</si>
  <si>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</si>
  <si>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</si>
  <si>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</si>
  <si>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</si>
  <si>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</si>
  <si>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</si>
  <si>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</si>
  <si>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</si>
  <si>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休憩
（分）</t>
    <rPh sb="0" eb="2">
      <t>キュウケイ</t>
    </rPh>
    <rPh sb="4" eb="5">
      <t>フン</t>
    </rPh>
    <phoneticPr fontId="4"/>
  </si>
  <si>
    <t>★時間数check</t>
    <rPh sb="1" eb="4">
      <t>ジカンスウ</t>
    </rPh>
    <phoneticPr fontId="4"/>
  </si>
  <si>
    <t>日付</t>
    <rPh sb="0" eb="2">
      <t>ヒヅケ</t>
    </rPh>
    <phoneticPr fontId="4"/>
  </si>
  <si>
    <t>2-2</t>
  </si>
  <si>
    <t>1-2</t>
  </si>
  <si>
    <t>1-1</t>
  </si>
  <si>
    <t>3-1</t>
  </si>
  <si>
    <t>9-1</t>
  </si>
  <si>
    <t>9-2</t>
  </si>
  <si>
    <t>10-1</t>
  </si>
  <si>
    <t>10-2</t>
  </si>
  <si>
    <t>開校式・オリエンテーション</t>
    <rPh sb="0" eb="3">
      <t>カイコウシキ</t>
    </rPh>
    <phoneticPr fontId="4"/>
  </si>
  <si>
    <t>修了試験</t>
    <rPh sb="0" eb="2">
      <t>シュウリョウ</t>
    </rPh>
    <rPh sb="2" eb="4">
      <t>シケン</t>
    </rPh>
    <phoneticPr fontId="4"/>
  </si>
  <si>
    <t>修了式</t>
    <rPh sb="0" eb="3">
      <t>シュウリョウシキ</t>
    </rPh>
    <phoneticPr fontId="4"/>
  </si>
  <si>
    <t>9Ⅰ～Ⅲの合計</t>
    <rPh sb="5" eb="7">
      <t>ゴウケイ</t>
    </rPh>
    <phoneticPr fontId="4"/>
  </si>
  <si>
    <t xml:space="preserve">研　修　日　程　表   （通学） </t>
    <phoneticPr fontId="4"/>
  </si>
  <si>
    <t>科目・項目
番号</t>
    <rPh sb="0" eb="2">
      <t>カモク</t>
    </rPh>
    <rPh sb="3" eb="5">
      <t>コウモク</t>
    </rPh>
    <rPh sb="6" eb="8">
      <t>バンゴウ</t>
    </rPh>
    <phoneticPr fontId="4"/>
  </si>
  <si>
    <t>・印刷設定の変更、表の加工・分割等は行わないこと。</t>
    <rPh sb="1" eb="3">
      <t>インサツ</t>
    </rPh>
    <rPh sb="3" eb="5">
      <t>セッテイ</t>
    </rPh>
    <rPh sb="6" eb="8">
      <t>ヘンコウ</t>
    </rPh>
    <rPh sb="9" eb="10">
      <t>ヒョウ</t>
    </rPh>
    <rPh sb="11" eb="13">
      <t>カコウ</t>
    </rPh>
    <rPh sb="14" eb="16">
      <t>ブンカツ</t>
    </rPh>
    <rPh sb="16" eb="17">
      <t>トウ</t>
    </rPh>
    <rPh sb="18" eb="19">
      <t>オコナ</t>
    </rPh>
    <phoneticPr fontId="4"/>
  </si>
  <si>
    <t>・セルの結合は行わないこと　（セルの結合を行った場合、チェックシートが機能しないことがあります。）</t>
    <rPh sb="4" eb="6">
      <t>ケツゴウ</t>
    </rPh>
    <rPh sb="7" eb="8">
      <t>オコナ</t>
    </rPh>
    <rPh sb="18" eb="20">
      <t>ケツゴウ</t>
    </rPh>
    <rPh sb="21" eb="22">
      <t>オコナ</t>
    </rPh>
    <rPh sb="24" eb="26">
      <t>バアイ</t>
    </rPh>
    <rPh sb="35" eb="37">
      <t>キノウ</t>
    </rPh>
    <phoneticPr fontId="4"/>
  </si>
  <si>
    <t>・行を追加した場合は、上の行から計算式をコピーしてください。</t>
    <rPh sb="1" eb="2">
      <t>ギョウ</t>
    </rPh>
    <rPh sb="3" eb="5">
      <t>ツイカ</t>
    </rPh>
    <rPh sb="7" eb="9">
      <t>バアイ</t>
    </rPh>
    <rPh sb="11" eb="12">
      <t>ウエ</t>
    </rPh>
    <rPh sb="13" eb="14">
      <t>ギョウ</t>
    </rPh>
    <rPh sb="16" eb="18">
      <t>ケイサン</t>
    </rPh>
    <rPh sb="18" eb="19">
      <t>シキ</t>
    </rPh>
    <phoneticPr fontId="4"/>
  </si>
  <si>
    <t>・補助講師を配置する場合は、主講師・補助講師の全員を同一セル内に記載し、全員が表示されるよう行の高さを調整してください。</t>
    <rPh sb="1" eb="3">
      <t>ホジョ</t>
    </rPh>
    <rPh sb="3" eb="5">
      <t>コウシ</t>
    </rPh>
    <rPh sb="6" eb="8">
      <t>ハイチ</t>
    </rPh>
    <rPh sb="10" eb="12">
      <t>バアイ</t>
    </rPh>
    <rPh sb="14" eb="17">
      <t>シュコウシ</t>
    </rPh>
    <rPh sb="18" eb="20">
      <t>ホジョ</t>
    </rPh>
    <rPh sb="20" eb="22">
      <t>コウシ</t>
    </rPh>
    <rPh sb="23" eb="25">
      <t>ゼンイン</t>
    </rPh>
    <rPh sb="26" eb="28">
      <t>ドウイツ</t>
    </rPh>
    <rPh sb="30" eb="31">
      <t>ナイ</t>
    </rPh>
    <rPh sb="32" eb="34">
      <t>キサイ</t>
    </rPh>
    <rPh sb="36" eb="38">
      <t>ゼンイン</t>
    </rPh>
    <rPh sb="39" eb="41">
      <t>ヒョウジ</t>
    </rPh>
    <rPh sb="46" eb="47">
      <t>ギョウ</t>
    </rPh>
    <rPh sb="48" eb="49">
      <t>タカ</t>
    </rPh>
    <rPh sb="51" eb="53">
      <t>チョウセイ</t>
    </rPh>
    <phoneticPr fontId="4"/>
  </si>
  <si>
    <t>　　※ セル内の改行は「Alt＋Enter」を使用してください。</t>
    <rPh sb="6" eb="7">
      <t>ナイ</t>
    </rPh>
    <rPh sb="8" eb="10">
      <t>カイギョウ</t>
    </rPh>
    <rPh sb="23" eb="25">
      <t>シヨウ</t>
    </rPh>
    <phoneticPr fontId="4"/>
  </si>
  <si>
    <t>【記載例】研修日程表（通学）　様式２－１</t>
    <rPh sb="1" eb="3">
      <t>キサイ</t>
    </rPh>
    <rPh sb="3" eb="4">
      <t>レイ</t>
    </rPh>
    <rPh sb="5" eb="7">
      <t>ケンシュウ</t>
    </rPh>
    <rPh sb="7" eb="9">
      <t>ニッテイ</t>
    </rPh>
    <rPh sb="9" eb="10">
      <t>ヒョウ</t>
    </rPh>
    <rPh sb="11" eb="13">
      <t>ツウガク</t>
    </rPh>
    <rPh sb="15" eb="17">
      <t>ヨウシキ</t>
    </rPh>
    <phoneticPr fontId="4"/>
  </si>
  <si>
    <t>項目名</t>
    <rPh sb="0" eb="3">
      <t>コウモクメイ</t>
    </rPh>
    <phoneticPr fontId="4"/>
  </si>
  <si>
    <t>Ａ</t>
    <phoneticPr fontId="4"/>
  </si>
  <si>
    <t>Ｂ</t>
    <phoneticPr fontId="4"/>
  </si>
  <si>
    <t>Ｃ</t>
    <phoneticPr fontId="4"/>
  </si>
  <si>
    <t>時間
B列-A列</t>
    <rPh sb="0" eb="2">
      <t>ジカン</t>
    </rPh>
    <phoneticPr fontId="4"/>
  </si>
  <si>
    <t>時間数
C列</t>
    <rPh sb="0" eb="3">
      <t>ジカンスウ</t>
    </rPh>
    <rPh sb="5" eb="6">
      <t>レツ</t>
    </rPh>
    <phoneticPr fontId="4"/>
  </si>
  <si>
    <t>カリキュラム以外</t>
    <rPh sb="6" eb="8">
      <t>イガイ</t>
    </rPh>
    <phoneticPr fontId="4"/>
  </si>
  <si>
    <t>愛知一郎</t>
    <phoneticPr fontId="4"/>
  </si>
  <si>
    <t>愛知一郎
伊藤次郎</t>
    <phoneticPr fontId="4"/>
  </si>
  <si>
    <t>ここは印刷されません。</t>
    <rPh sb="3" eb="5">
      <t>インサツ</t>
    </rPh>
    <phoneticPr fontId="4"/>
  </si>
  <si>
    <t xml:space="preserve"> ※講師選定要件（別紙２－１）等を確認した上で講師を配置すること。</t>
    <phoneticPr fontId="4"/>
  </si>
  <si>
    <t xml:space="preserve"> ※講師選定要件（別紙２－１）等を確認した上で講師を配置すること。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</si>
</sst>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"/>
    <numFmt numFmtId="177" formatCode="h:mm;@"/>
    <numFmt numFmtId="178" formatCode="General&quot;時間&quot;"/>
    <numFmt numFmtId="179" formatCode="m&quot;月&quot;d&quot;日&quot;\(aaa\)"/>
    <numFmt numFmtId="180" formatCode="[$-411]ggge&quot;年&quot;m&quot;月&quot;d&quot;日&quot;\(aaa\)"/>
  </numFmts>
  <fonts count="19" x14ac:knownFonts="1">
    <font>
      <sz val="11"/>
      <name val="ＭＳ Ｐゴシック"/>
      <family val="3"/>
      <charset val="128"/>
    </font>
    <font>
      <sz val="12"/>
      <color indexed="8"/>
      <name val="Times New Roman"/>
      <family val="1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HG丸ｺﾞｼｯｸM-PRO"/>
      <family val="3"/>
      <charset val="128"/>
    </font>
    <font>
      <u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8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indexed="8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8"/>
      </right>
      <top style="thin">
        <color theme="0" tint="-0.3499862666707357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8"/>
      </left>
      <right/>
      <top style="thin">
        <color theme="0" tint="-0.34998626667073579"/>
      </top>
      <bottom/>
      <diagonal/>
    </border>
    <border>
      <left/>
      <right style="thin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34998626667073579"/>
      </bottom>
      <diagonal/>
    </border>
    <border>
      <left style="thin">
        <color indexed="8"/>
      </left>
      <right/>
      <top/>
      <bottom style="thin">
        <color theme="0" tint="-0.34998626667073579"/>
      </bottom>
      <diagonal/>
    </border>
    <border>
      <left/>
      <right style="thin">
        <color indexed="8"/>
      </right>
      <top/>
      <bottom style="thin">
        <color theme="0" tint="-0.34998626667073579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indexed="8"/>
      </top>
      <bottom style="thin">
        <color theme="0" tint="-0.34998626667073579"/>
      </bottom>
      <diagonal/>
    </border>
    <border>
      <left style="medium">
        <color rgb="FFFF0000"/>
      </left>
      <right style="thin">
        <color indexed="8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indexed="8"/>
      </left>
      <right style="dotted">
        <color indexed="8"/>
      </right>
      <top/>
      <bottom style="thin">
        <color theme="0" tint="-0.34998626667073579"/>
      </bottom>
      <diagonal/>
    </border>
    <border>
      <left style="dotted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auto="1"/>
      </left>
      <right style="dotted">
        <color indexed="8"/>
      </right>
      <top style="medium">
        <color rgb="FFFF0000"/>
      </top>
      <bottom style="dotted">
        <color auto="1"/>
      </bottom>
      <diagonal/>
    </border>
    <border>
      <left style="dotted">
        <color indexed="8"/>
      </left>
      <right style="dotted">
        <color indexed="8"/>
      </right>
      <top style="medium">
        <color rgb="FFFF0000"/>
      </top>
      <bottom style="dotted">
        <color auto="1"/>
      </bottom>
      <diagonal/>
    </border>
    <border>
      <left style="dotted">
        <color indexed="8"/>
      </left>
      <right style="dotted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8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8"/>
      </bottom>
      <diagonal/>
    </border>
    <border>
      <left style="dotted">
        <color indexed="8"/>
      </left>
      <right/>
      <top style="thin">
        <color theme="0" tint="-0.34998626667073579"/>
      </top>
      <bottom/>
      <diagonal/>
    </border>
    <border>
      <left/>
      <right style="dotted">
        <color indexed="8"/>
      </right>
      <top style="thin">
        <color theme="0" tint="-0.34998626667073579"/>
      </top>
      <bottom/>
      <diagonal/>
    </border>
    <border>
      <left style="dotted">
        <color indexed="8"/>
      </left>
      <right/>
      <top/>
      <bottom style="thin">
        <color theme="0" tint="-0.34998626667073579"/>
      </bottom>
      <diagonal/>
    </border>
    <border>
      <left/>
      <right style="dotted">
        <color indexed="8"/>
      </right>
      <top/>
      <bottom style="thin">
        <color theme="0" tint="-0.34998626667073579"/>
      </bottom>
      <diagonal/>
    </border>
    <border>
      <left style="dotted">
        <color indexed="8"/>
      </left>
      <right style="dotted">
        <color indexed="8"/>
      </right>
      <top style="thin">
        <color theme="0" tint="-0.34998626667073579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74">
    <xf numFmtId="0" fontId="0" fillId="0" borderId="0" xfId="0">
      <alignment vertical="center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left"/>
    </xf>
    <xf numFmtId="49" fontId="14" fillId="0" borderId="3" xfId="1" applyNumberFormat="1" applyFont="1" applyBorder="1" applyAlignment="1">
      <alignment horizontal="center"/>
    </xf>
    <xf numFmtId="0" fontId="14" fillId="0" borderId="6" xfId="1" applyFont="1" applyBorder="1" applyAlignment="1"/>
    <xf numFmtId="49" fontId="14" fillId="4" borderId="3" xfId="1" applyNumberFormat="1" applyFont="1" applyFill="1" applyBorder="1" applyAlignment="1">
      <alignment horizontal="center"/>
    </xf>
    <xf numFmtId="0" fontId="14" fillId="4" borderId="6" xfId="1" applyFont="1" applyFill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4" borderId="6" xfId="1" applyFont="1" applyFill="1" applyBorder="1" applyAlignment="1"/>
    <xf numFmtId="49" fontId="14" fillId="5" borderId="3" xfId="1" applyNumberFormat="1" applyFont="1" applyFill="1" applyBorder="1" applyAlignment="1">
      <alignment horizontal="center"/>
    </xf>
    <xf numFmtId="0" fontId="14" fillId="5" borderId="6" xfId="1" applyFont="1" applyFill="1" applyBorder="1" applyAlignment="1">
      <alignment horizontal="left"/>
    </xf>
    <xf numFmtId="0" fontId="14" fillId="5" borderId="6" xfId="1" applyFont="1" applyFill="1" applyBorder="1" applyAlignment="1"/>
    <xf numFmtId="0" fontId="3" fillId="0" borderId="0" xfId="0" applyFont="1" applyBorder="1" applyAlignment="1">
      <alignment horizontal="center" vertical="top" shrinkToFi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14" fillId="0" borderId="7" xfId="1" applyNumberFormat="1" applyFont="1" applyBorder="1" applyAlignment="1">
      <alignment horizontal="center"/>
    </xf>
    <xf numFmtId="49" fontId="14" fillId="0" borderId="8" xfId="1" applyNumberFormat="1" applyFont="1" applyBorder="1" applyAlignment="1">
      <alignment horizontal="center"/>
    </xf>
    <xf numFmtId="49" fontId="14" fillId="4" borderId="7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8" fillId="0" borderId="0" xfId="0" applyFont="1" applyAlignment="1">
      <alignment vertical="center"/>
    </xf>
    <xf numFmtId="178" fontId="0" fillId="0" borderId="0" xfId="0" applyNumberFormat="1" applyFill="1" applyAlignment="1">
      <alignment horizontal="center" vertical="center" shrinkToFit="1"/>
    </xf>
    <xf numFmtId="56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6" borderId="0" xfId="0" applyFill="1" applyAlignment="1">
      <alignment horizontal="left" vertical="center"/>
    </xf>
    <xf numFmtId="178" fontId="0" fillId="0" borderId="0" xfId="0" applyNumberFormat="1" applyFill="1" applyAlignment="1">
      <alignment vertical="center" shrinkToFit="1"/>
    </xf>
    <xf numFmtId="0" fontId="0" fillId="0" borderId="0" xfId="0" quotePrefix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178" fontId="0" fillId="0" borderId="0" xfId="0" applyNumberFormat="1" applyFont="1" applyFill="1" applyAlignment="1">
      <alignment vertical="center"/>
    </xf>
    <xf numFmtId="56" fontId="0" fillId="0" borderId="0" xfId="0" quotePrefix="1" applyNumberFormat="1" applyFill="1">
      <alignment vertical="center"/>
    </xf>
    <xf numFmtId="0" fontId="0" fillId="0" borderId="0" xfId="0" quotePrefix="1" applyFill="1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>
      <alignment horizontal="center" vertical="center" shrinkToFit="1"/>
    </xf>
    <xf numFmtId="177" fontId="6" fillId="0" borderId="14" xfId="0" applyNumberFormat="1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77" fontId="6" fillId="0" borderId="17" xfId="0" applyNumberFormat="1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>
      <alignment horizontal="center" vertical="center" shrinkToFit="1"/>
    </xf>
    <xf numFmtId="177" fontId="6" fillId="0" borderId="19" xfId="0" applyNumberFormat="1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177" fontId="6" fillId="0" borderId="22" xfId="0" applyNumberFormat="1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>
      <alignment horizontal="center" vertical="center" shrinkToFit="1"/>
    </xf>
    <xf numFmtId="177" fontId="6" fillId="0" borderId="24" xfId="0" applyNumberFormat="1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15" fillId="0" borderId="0" xfId="0" applyNumberFormat="1" applyFont="1" applyAlignment="1">
      <alignment horizontal="left" vertical="top"/>
    </xf>
    <xf numFmtId="177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80" fontId="0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vertical="top"/>
    </xf>
    <xf numFmtId="177" fontId="10" fillId="0" borderId="0" xfId="0" applyNumberFormat="1" applyFont="1" applyAlignment="1">
      <alignment horizontal="right" vertical="top"/>
    </xf>
    <xf numFmtId="0" fontId="16" fillId="0" borderId="0" xfId="0" applyFont="1" applyAlignment="1">
      <alignment vertical="top"/>
    </xf>
    <xf numFmtId="180" fontId="10" fillId="0" borderId="0" xfId="0" applyNumberFormat="1" applyFont="1" applyAlignment="1">
      <alignment horizontal="left" vertical="top"/>
    </xf>
    <xf numFmtId="0" fontId="17" fillId="0" borderId="0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left" vertical="center" wrapText="1"/>
    </xf>
    <xf numFmtId="177" fontId="6" fillId="0" borderId="41" xfId="0" applyNumberFormat="1" applyFont="1" applyBorder="1" applyAlignment="1" applyProtection="1">
      <alignment horizontal="right" vertical="center" shrinkToFit="1"/>
      <protection locked="0"/>
    </xf>
    <xf numFmtId="0" fontId="6" fillId="0" borderId="42" xfId="0" applyFont="1" applyBorder="1" applyAlignment="1">
      <alignment horizontal="center" vertical="center" shrinkToFit="1"/>
    </xf>
    <xf numFmtId="177" fontId="6" fillId="0" borderId="43" xfId="0" applyNumberFormat="1" applyFont="1" applyBorder="1" applyAlignment="1" applyProtection="1">
      <alignment horizontal="left" vertical="center" shrinkToFit="1"/>
      <protection locked="0"/>
    </xf>
    <xf numFmtId="0" fontId="2" fillId="9" borderId="2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left" vertical="center"/>
    </xf>
    <xf numFmtId="177" fontId="6" fillId="0" borderId="13" xfId="0" applyNumberFormat="1" applyFont="1" applyBorder="1" applyAlignment="1" applyProtection="1">
      <alignment horizontal="left" vertical="center" shrinkToFit="1"/>
      <protection locked="0"/>
    </xf>
    <xf numFmtId="0" fontId="10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177" fontId="6" fillId="0" borderId="59" xfId="0" applyNumberFormat="1" applyFont="1" applyBorder="1" applyAlignment="1" applyProtection="1">
      <alignment horizontal="right" vertical="center" shrinkToFit="1"/>
      <protection locked="0"/>
    </xf>
    <xf numFmtId="0" fontId="6" fillId="0" borderId="57" xfId="0" applyFont="1" applyBorder="1" applyAlignment="1">
      <alignment horizontal="center" vertical="center" shrinkToFit="1"/>
    </xf>
    <xf numFmtId="177" fontId="6" fillId="0" borderId="58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6" fillId="9" borderId="0" xfId="0" applyFont="1" applyFill="1" applyBorder="1" applyAlignment="1">
      <alignment horizontal="left" vertical="center" shrinkToFit="1"/>
    </xf>
    <xf numFmtId="0" fontId="12" fillId="6" borderId="49" xfId="0" applyFont="1" applyFill="1" applyBorder="1" applyAlignment="1">
      <alignment horizontal="left" vertical="center" wrapText="1"/>
    </xf>
    <xf numFmtId="49" fontId="12" fillId="6" borderId="50" xfId="0" applyNumberFormat="1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49" fontId="12" fillId="0" borderId="55" xfId="0" applyNumberFormat="1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49" fontId="12" fillId="0" borderId="44" xfId="0" applyNumberFormat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49" fontId="12" fillId="0" borderId="25" xfId="0" applyNumberFormat="1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center" vertical="top" shrinkToFit="1"/>
    </xf>
    <xf numFmtId="176" fontId="8" fillId="0" borderId="68" xfId="0" applyNumberFormat="1" applyFont="1" applyFill="1" applyBorder="1" applyAlignment="1">
      <alignment horizontal="center" vertical="center" shrinkToFit="1"/>
    </xf>
    <xf numFmtId="0" fontId="0" fillId="0" borderId="68" xfId="0" applyNumberFormat="1" applyFont="1" applyFill="1" applyBorder="1" applyAlignment="1">
      <alignment horizontal="center" vertical="center" shrinkToFit="1"/>
    </xf>
    <xf numFmtId="178" fontId="0" fillId="0" borderId="69" xfId="0" applyNumberFormat="1" applyFill="1" applyBorder="1" applyAlignment="1">
      <alignment vertical="center"/>
    </xf>
    <xf numFmtId="0" fontId="9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1" xfId="0" applyNumberFormat="1" applyFont="1" applyFill="1" applyBorder="1" applyAlignment="1">
      <alignment horizontal="center" vertical="center" shrinkToFit="1"/>
    </xf>
    <xf numFmtId="0" fontId="8" fillId="0" borderId="71" xfId="0" applyNumberFormat="1" applyFont="1" applyFill="1" applyBorder="1" applyAlignment="1">
      <alignment horizontal="center" vertical="center" shrinkToFit="1"/>
    </xf>
    <xf numFmtId="178" fontId="0" fillId="0" borderId="71" xfId="0" applyNumberFormat="1" applyFill="1" applyBorder="1" applyAlignment="1">
      <alignment vertical="center" shrinkToFit="1"/>
    </xf>
    <xf numFmtId="178" fontId="0" fillId="0" borderId="71" xfId="0" applyNumberFormat="1" applyFill="1" applyBorder="1" applyAlignment="1">
      <alignment horizontal="center" vertical="center" shrinkToFit="1"/>
    </xf>
    <xf numFmtId="178" fontId="0" fillId="0" borderId="71" xfId="0" applyNumberFormat="1" applyFill="1" applyBorder="1" applyAlignment="1">
      <alignment horizontal="center" vertical="center"/>
    </xf>
    <xf numFmtId="178" fontId="0" fillId="0" borderId="72" xfId="0" applyNumberForma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177" fontId="6" fillId="0" borderId="18" xfId="0" applyNumberFormat="1" applyFont="1" applyBorder="1" applyAlignment="1" applyProtection="1">
      <alignment horizontal="left" vertical="center" shrinkToFit="1"/>
      <protection locked="0"/>
    </xf>
    <xf numFmtId="49" fontId="12" fillId="0" borderId="75" xfId="0" applyNumberFormat="1" applyFont="1" applyFill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" fillId="0" borderId="77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 shrinkToFit="1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71" xfId="0" applyNumberFormat="1" applyFont="1" applyFill="1" applyBorder="1" applyAlignment="1">
      <alignment horizontal="center" vertical="center" shrinkToFit="1"/>
    </xf>
    <xf numFmtId="178" fontId="0" fillId="0" borderId="69" xfId="0" applyNumberFormat="1" applyFont="1" applyFill="1" applyBorder="1" applyAlignment="1">
      <alignment horizontal="center" vertical="center" shrinkToFit="1"/>
    </xf>
    <xf numFmtId="178" fontId="0" fillId="0" borderId="69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8" fillId="0" borderId="69" xfId="0" applyFont="1" applyBorder="1" applyAlignment="1">
      <alignment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179" fontId="6" fillId="0" borderId="21" xfId="0" applyNumberFormat="1" applyFont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Border="1" applyAlignment="1" applyProtection="1">
      <alignment horizontal="center" vertical="center" shrinkToFit="1"/>
      <protection locked="0"/>
    </xf>
    <xf numFmtId="179" fontId="6" fillId="0" borderId="19" xfId="0" applyNumberFormat="1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left" vertical="top" shrinkToFit="1"/>
    </xf>
    <xf numFmtId="179" fontId="6" fillId="0" borderId="26" xfId="0" applyNumberFormat="1" applyFont="1" applyBorder="1" applyAlignment="1" applyProtection="1">
      <alignment horizontal="center" vertical="center" shrinkToFit="1"/>
      <protection locked="0"/>
    </xf>
    <xf numFmtId="179" fontId="6" fillId="0" borderId="57" xfId="0" applyNumberFormat="1" applyFont="1" applyBorder="1" applyAlignment="1" applyProtection="1">
      <alignment horizontal="center" vertical="center" shrinkToFit="1"/>
      <protection locked="0"/>
    </xf>
    <xf numFmtId="179" fontId="6" fillId="0" borderId="58" xfId="0" applyNumberFormat="1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>
      <alignment horizontal="left" vertical="top" shrinkToFit="1"/>
    </xf>
    <xf numFmtId="0" fontId="12" fillId="0" borderId="29" xfId="0" applyFont="1" applyBorder="1" applyAlignment="1">
      <alignment horizontal="left" vertical="top" shrinkToFit="1"/>
    </xf>
    <xf numFmtId="177" fontId="6" fillId="0" borderId="0" xfId="0" applyNumberFormat="1" applyFont="1" applyBorder="1" applyAlignment="1" applyProtection="1">
      <alignment horizontal="left" vertical="center" shrinkToFit="1"/>
      <protection locked="0"/>
    </xf>
    <xf numFmtId="177" fontId="6" fillId="0" borderId="65" xfId="0" applyNumberFormat="1" applyFont="1" applyBorder="1" applyAlignment="1" applyProtection="1">
      <alignment horizontal="left" vertical="center" shrinkToFit="1"/>
      <protection locked="0"/>
    </xf>
    <xf numFmtId="0" fontId="0" fillId="0" borderId="66" xfId="0" applyBorder="1" applyAlignment="1">
      <alignment horizontal="left" vertical="center"/>
    </xf>
    <xf numFmtId="177" fontId="6" fillId="0" borderId="66" xfId="0" applyNumberFormat="1" applyFont="1" applyBorder="1" applyAlignment="1" applyProtection="1">
      <alignment horizontal="left" vertical="center" shrinkToFit="1"/>
      <protection locked="0"/>
    </xf>
    <xf numFmtId="179" fontId="6" fillId="0" borderId="60" xfId="0" applyNumberFormat="1" applyFont="1" applyBorder="1" applyAlignment="1" applyProtection="1">
      <alignment horizontal="center" vertical="center" shrinkToFit="1"/>
      <protection locked="0"/>
    </xf>
    <xf numFmtId="179" fontId="6" fillId="0" borderId="37" xfId="0" applyNumberFormat="1" applyFont="1" applyBorder="1" applyAlignment="1" applyProtection="1">
      <alignment horizontal="center" vertical="center" shrinkToFit="1"/>
      <protection locked="0"/>
    </xf>
    <xf numFmtId="179" fontId="6" fillId="0" borderId="61" xfId="0" applyNumberFormat="1" applyFont="1" applyBorder="1" applyAlignment="1" applyProtection="1">
      <alignment horizontal="center" vertical="center" shrinkToFit="1"/>
      <protection locked="0"/>
    </xf>
    <xf numFmtId="179" fontId="6" fillId="0" borderId="62" xfId="0" applyNumberFormat="1" applyFont="1" applyBorder="1" applyAlignment="1" applyProtection="1">
      <alignment horizontal="center" vertical="center" shrinkToFit="1"/>
      <protection locked="0"/>
    </xf>
    <xf numFmtId="179" fontId="6" fillId="0" borderId="42" xfId="0" applyNumberFormat="1" applyFont="1" applyBorder="1" applyAlignment="1" applyProtection="1">
      <alignment horizontal="center" vertical="center" shrinkToFit="1"/>
      <protection locked="0"/>
    </xf>
    <xf numFmtId="179" fontId="6" fillId="0" borderId="63" xfId="0" applyNumberFormat="1" applyFont="1" applyBorder="1" applyAlignment="1" applyProtection="1">
      <alignment horizontal="center" vertical="center" shrinkToFit="1"/>
      <protection locked="0"/>
    </xf>
    <xf numFmtId="177" fontId="6" fillId="0" borderId="60" xfId="0" applyNumberFormat="1" applyFont="1" applyBorder="1" applyAlignment="1" applyProtection="1">
      <alignment horizontal="center" vertical="center" shrinkToFit="1"/>
      <protection locked="0"/>
    </xf>
    <xf numFmtId="177" fontId="6" fillId="0" borderId="37" xfId="0" applyNumberFormat="1" applyFont="1" applyBorder="1" applyAlignment="1" applyProtection="1">
      <alignment horizontal="center" vertical="center" shrinkToFit="1"/>
      <protection locked="0"/>
    </xf>
    <xf numFmtId="177" fontId="6" fillId="0" borderId="61" xfId="0" applyNumberFormat="1" applyFont="1" applyBorder="1" applyAlignment="1" applyProtection="1">
      <alignment horizontal="center" vertical="center" shrinkToFit="1"/>
      <protection locked="0"/>
    </xf>
    <xf numFmtId="177" fontId="6" fillId="0" borderId="62" xfId="0" applyNumberFormat="1" applyFont="1" applyBorder="1" applyAlignment="1" applyProtection="1">
      <alignment horizontal="center" vertical="center" shrinkToFit="1"/>
      <protection locked="0"/>
    </xf>
    <xf numFmtId="177" fontId="6" fillId="0" borderId="42" xfId="0" applyNumberFormat="1" applyFont="1" applyBorder="1" applyAlignment="1" applyProtection="1">
      <alignment horizontal="center" vertical="center" shrinkToFit="1"/>
      <protection locked="0"/>
    </xf>
    <xf numFmtId="177" fontId="6" fillId="0" borderId="63" xfId="0" applyNumberFormat="1" applyFont="1" applyBorder="1" applyAlignment="1" applyProtection="1">
      <alignment horizontal="center" vertical="center" shrinkToFit="1"/>
      <protection locked="0"/>
    </xf>
    <xf numFmtId="49" fontId="12" fillId="0" borderId="64" xfId="0" applyNumberFormat="1" applyFont="1" applyFill="1" applyBorder="1" applyAlignment="1">
      <alignment horizontal="center" vertical="center" wrapText="1"/>
    </xf>
    <xf numFmtId="49" fontId="12" fillId="0" borderId="51" xfId="0" applyNumberFormat="1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top" shrinkToFit="1"/>
    </xf>
    <xf numFmtId="0" fontId="12" fillId="0" borderId="61" xfId="0" applyFont="1" applyBorder="1" applyAlignment="1">
      <alignment horizontal="center" vertical="top" shrinkToFit="1"/>
    </xf>
    <xf numFmtId="0" fontId="12" fillId="0" borderId="62" xfId="0" applyFont="1" applyBorder="1" applyAlignment="1">
      <alignment horizontal="center" vertical="top" shrinkToFit="1"/>
    </xf>
    <xf numFmtId="0" fontId="12" fillId="0" borderId="63" xfId="0" applyFont="1" applyBorder="1" applyAlignment="1">
      <alignment horizontal="center" vertical="top" shrinkToFit="1"/>
    </xf>
    <xf numFmtId="0" fontId="12" fillId="0" borderId="76" xfId="0" applyFont="1" applyBorder="1" applyAlignment="1">
      <alignment horizontal="left" vertical="top" shrinkToFit="1"/>
    </xf>
    <xf numFmtId="0" fontId="12" fillId="0" borderId="18" xfId="0" applyFont="1" applyBorder="1" applyAlignment="1">
      <alignment horizontal="left" vertical="top" shrinkToFit="1"/>
    </xf>
    <xf numFmtId="0" fontId="12" fillId="0" borderId="45" xfId="0" applyFont="1" applyBorder="1" applyAlignment="1">
      <alignment horizontal="left" vertical="top" shrinkToFit="1"/>
    </xf>
    <xf numFmtId="0" fontId="12" fillId="0" borderId="46" xfId="0" applyFont="1" applyBorder="1" applyAlignment="1">
      <alignment horizontal="left" vertical="top" shrinkToFit="1"/>
    </xf>
    <xf numFmtId="0" fontId="12" fillId="0" borderId="39" xfId="0" applyFont="1" applyBorder="1" applyAlignment="1">
      <alignment horizontal="left" vertical="top" shrinkToFit="1"/>
    </xf>
    <xf numFmtId="0" fontId="12" fillId="0" borderId="4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9" fontId="6" fillId="0" borderId="31" xfId="0" applyNumberFormat="1" applyFont="1" applyBorder="1" applyAlignment="1" applyProtection="1">
      <alignment horizontal="center" vertical="center" shrinkToFit="1"/>
      <protection locked="0"/>
    </xf>
    <xf numFmtId="179" fontId="6" fillId="0" borderId="13" xfId="0" applyNumberFormat="1" applyFont="1" applyBorder="1" applyAlignment="1" applyProtection="1">
      <alignment horizontal="center" vertical="center" shrinkToFit="1"/>
      <protection locked="0"/>
    </xf>
    <xf numFmtId="17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>
      <alignment horizontal="left" vertical="top" shrinkToFit="1"/>
    </xf>
    <xf numFmtId="0" fontId="12" fillId="0" borderId="30" xfId="0" applyFont="1" applyBorder="1" applyAlignment="1">
      <alignment horizontal="left" vertical="top" shrinkToFit="1"/>
    </xf>
    <xf numFmtId="179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53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>
      <alignment horizontal="center" vertical="top" shrinkToFit="1"/>
    </xf>
    <xf numFmtId="0" fontId="12" fillId="0" borderId="53" xfId="0" applyFont="1" applyFill="1" applyBorder="1" applyAlignment="1">
      <alignment horizontal="center" vertical="top" shrinkToFit="1"/>
    </xf>
    <xf numFmtId="177" fontId="6" fillId="0" borderId="21" xfId="0" applyNumberFormat="1" applyFont="1" applyBorder="1" applyAlignment="1" applyProtection="1">
      <alignment horizontal="center" vertical="center" shrinkToFit="1"/>
      <protection locked="0"/>
    </xf>
    <xf numFmtId="177" fontId="6" fillId="0" borderId="18" xfId="0" applyNumberFormat="1" applyFont="1" applyBorder="1" applyAlignment="1" applyProtection="1">
      <alignment horizontal="center" vertical="center" shrinkToFit="1"/>
      <protection locked="0"/>
    </xf>
    <xf numFmtId="177" fontId="6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3" fillId="0" borderId="21" xfId="0" applyFont="1" applyBorder="1" applyAlignment="1">
      <alignment horizontal="left" vertical="top" shrinkToFit="1"/>
    </xf>
    <xf numFmtId="0" fontId="3" fillId="0" borderId="28" xfId="0" applyFont="1" applyBorder="1" applyAlignment="1">
      <alignment horizontal="left" vertical="top" shrinkToFit="1"/>
    </xf>
    <xf numFmtId="179" fontId="6" fillId="0" borderId="27" xfId="0" applyNumberFormat="1" applyFont="1" applyBorder="1" applyAlignment="1" applyProtection="1">
      <alignment horizontal="center" vertical="center" shrinkToFit="1"/>
      <protection locked="0"/>
    </xf>
    <xf numFmtId="179" fontId="6" fillId="0" borderId="23" xfId="0" applyNumberFormat="1" applyFont="1" applyBorder="1" applyAlignment="1" applyProtection="1">
      <alignment horizontal="center" vertical="center" shrinkToFit="1"/>
      <protection locked="0"/>
    </xf>
    <xf numFmtId="17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left" vertical="top" shrinkToFit="1"/>
    </xf>
    <xf numFmtId="0" fontId="3" fillId="0" borderId="29" xfId="0" applyFont="1" applyBorder="1" applyAlignment="1">
      <alignment horizontal="left" vertical="top" shrinkToFit="1"/>
    </xf>
    <xf numFmtId="0" fontId="0" fillId="0" borderId="0" xfId="0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shrinkToFit="1"/>
    </xf>
    <xf numFmtId="0" fontId="3" fillId="0" borderId="30" xfId="0" applyFont="1" applyBorder="1" applyAlignment="1">
      <alignment horizontal="left" vertical="top" shrinkToFit="1"/>
    </xf>
  </cellXfs>
  <cellStyles count="2">
    <cellStyle name="標準" xfId="0" builtinId="0"/>
    <cellStyle name="標準 3" xfId="1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29</xdr:row>
      <xdr:rowOff>161925</xdr:rowOff>
    </xdr:from>
    <xdr:to>
      <xdr:col>6</xdr:col>
      <xdr:colOff>190500</xdr:colOff>
      <xdr:row>32</xdr:row>
      <xdr:rowOff>171450</xdr:rowOff>
    </xdr:to>
    <xdr:sp macro="" textlink="">
      <xdr:nvSpPr>
        <xdr:cNvPr id="2" name="右中かっこ 1"/>
        <xdr:cNvSpPr/>
      </xdr:nvSpPr>
      <xdr:spPr>
        <a:xfrm>
          <a:off x="1724025" y="6810375"/>
          <a:ext cx="180975" cy="552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473320</xdr:colOff>
      <xdr:row>26</xdr:row>
      <xdr:rowOff>84260</xdr:rowOff>
    </xdr:from>
    <xdr:to>
      <xdr:col>10</xdr:col>
      <xdr:colOff>1682261</xdr:colOff>
      <xdr:row>28</xdr:row>
      <xdr:rowOff>51289</xdr:rowOff>
    </xdr:to>
    <xdr:sp macro="" textlink="">
      <xdr:nvSpPr>
        <xdr:cNvPr id="3" name="四角形吹き出し 2"/>
        <xdr:cNvSpPr/>
      </xdr:nvSpPr>
      <xdr:spPr>
        <a:xfrm>
          <a:off x="3387970" y="6189785"/>
          <a:ext cx="1208941" cy="328979"/>
        </a:xfrm>
        <a:prstGeom prst="wedgeRectCallout">
          <a:avLst>
            <a:gd name="adj1" fmla="val -86281"/>
            <a:gd name="adj2" fmla="val 19643"/>
          </a:avLst>
        </a:prstGeom>
        <a:solidFill>
          <a:srgbClr val="FFFF00"/>
        </a:solidFill>
        <a:ln w="952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自動計算されます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56</xdr:row>
      <xdr:rowOff>161925</xdr:rowOff>
    </xdr:from>
    <xdr:to>
      <xdr:col>6</xdr:col>
      <xdr:colOff>190500</xdr:colOff>
      <xdr:row>59</xdr:row>
      <xdr:rowOff>171450</xdr:rowOff>
    </xdr:to>
    <xdr:sp macro="" textlink="">
      <xdr:nvSpPr>
        <xdr:cNvPr id="2" name="右中かっこ 1"/>
        <xdr:cNvSpPr/>
      </xdr:nvSpPr>
      <xdr:spPr>
        <a:xfrm>
          <a:off x="1724025" y="10344150"/>
          <a:ext cx="180975" cy="552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666750</xdr:colOff>
      <xdr:row>2</xdr:row>
      <xdr:rowOff>133350</xdr:rowOff>
    </xdr:to>
    <xdr:sp macro="" textlink="">
      <xdr:nvSpPr>
        <xdr:cNvPr id="5" name="右中かっこ 4"/>
        <xdr:cNvSpPr/>
      </xdr:nvSpPr>
      <xdr:spPr>
        <a:xfrm rot="-5400000">
          <a:off x="8181975" y="-466725"/>
          <a:ext cx="304800" cy="2076450"/>
        </a:xfrm>
        <a:prstGeom prst="rightBrace">
          <a:avLst>
            <a:gd name="adj1" fmla="val 35993"/>
            <a:gd name="adj2" fmla="val 50000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79"/>
  <sheetViews>
    <sheetView showGridLines="0" view="pageBreakPreview" topLeftCell="A19" zoomScaleNormal="100" zoomScaleSheetLayoutView="100" workbookViewId="0">
      <selection activeCell="A27" sqref="A27:C27"/>
    </sheetView>
  </sheetViews>
  <sheetFormatPr defaultRowHeight="13.5" x14ac:dyDescent="0.15"/>
  <cols>
    <col min="1" max="1" width="3.75" style="10" customWidth="1"/>
    <col min="2" max="2" width="3.75" style="5" customWidth="1"/>
    <col min="3" max="4" width="3.75" style="10" customWidth="1"/>
    <col min="5" max="5" width="3.75" style="5" customWidth="1"/>
    <col min="6" max="6" width="3.75" style="10" customWidth="1"/>
    <col min="7" max="7" width="4.625" style="15" customWidth="1"/>
    <col min="8" max="8" width="5.625" style="15" customWidth="1"/>
    <col min="9" max="9" width="4.625" style="15" hidden="1" customWidth="1"/>
    <col min="10" max="10" width="5.5" style="15" bestFit="1" customWidth="1"/>
    <col min="11" max="11" width="41.75" customWidth="1"/>
    <col min="12" max="12" width="12.625" style="15" customWidth="1"/>
    <col min="13" max="13" width="3.125" style="55" customWidth="1"/>
    <col min="14" max="14" width="7" customWidth="1"/>
    <col min="15" max="15" width="4.5" customWidth="1"/>
    <col min="16" max="16" width="7" customWidth="1"/>
    <col min="17" max="17" width="9.875" customWidth="1"/>
  </cols>
  <sheetData>
    <row r="1" spans="1:18" s="93" customFormat="1" x14ac:dyDescent="0.15">
      <c r="A1" s="86" t="s">
        <v>146</v>
      </c>
      <c r="B1" s="87"/>
      <c r="C1" s="88"/>
      <c r="D1" s="89"/>
      <c r="E1" s="90"/>
      <c r="F1" s="91"/>
      <c r="G1" s="92"/>
      <c r="J1" s="94"/>
      <c r="L1" s="95"/>
      <c r="M1" s="95"/>
      <c r="N1" s="95"/>
    </row>
    <row r="2" spans="1:18" s="93" customFormat="1" x14ac:dyDescent="0.15">
      <c r="A2" s="96"/>
      <c r="B2" s="87"/>
      <c r="C2" s="88"/>
      <c r="D2" s="89"/>
      <c r="E2" s="90"/>
      <c r="F2" s="91"/>
      <c r="G2" s="92"/>
      <c r="J2" s="94"/>
      <c r="L2" s="95"/>
      <c r="M2" s="95"/>
      <c r="N2" s="95"/>
    </row>
    <row r="3" spans="1:18" s="93" customFormat="1" ht="15" customHeight="1" x14ac:dyDescent="0.15">
      <c r="A3" s="97" t="s">
        <v>141</v>
      </c>
      <c r="B3" s="98"/>
      <c r="C3" s="88"/>
      <c r="D3" s="89"/>
      <c r="E3" s="90"/>
      <c r="F3" s="91"/>
      <c r="G3" s="92"/>
      <c r="J3" s="94"/>
      <c r="L3" s="95"/>
      <c r="M3" s="95"/>
      <c r="N3" s="95"/>
    </row>
    <row r="4" spans="1:18" s="93" customFormat="1" ht="15" customHeight="1" x14ac:dyDescent="0.15">
      <c r="A4" s="99" t="s">
        <v>142</v>
      </c>
      <c r="B4" s="98"/>
      <c r="C4" s="88"/>
      <c r="D4" s="89"/>
      <c r="E4" s="90"/>
      <c r="F4" s="91"/>
      <c r="G4" s="92"/>
      <c r="J4" s="94"/>
      <c r="L4" s="95"/>
      <c r="M4" s="95"/>
      <c r="N4" s="95"/>
    </row>
    <row r="5" spans="1:18" s="93" customFormat="1" ht="15" customHeight="1" x14ac:dyDescent="0.15">
      <c r="A5" s="99" t="s">
        <v>143</v>
      </c>
      <c r="B5" s="98"/>
      <c r="C5" s="88"/>
      <c r="D5" s="89"/>
      <c r="E5" s="90"/>
      <c r="F5" s="91"/>
      <c r="G5" s="92"/>
      <c r="J5" s="94"/>
      <c r="L5" s="95"/>
      <c r="M5" s="95"/>
      <c r="N5" s="95"/>
    </row>
    <row r="6" spans="1:18" s="93" customFormat="1" ht="15" customHeight="1" x14ac:dyDescent="0.15">
      <c r="A6" s="99" t="s">
        <v>144</v>
      </c>
      <c r="B6" s="98"/>
      <c r="C6" s="88"/>
      <c r="D6" s="89"/>
      <c r="E6" s="90"/>
      <c r="F6" s="91"/>
      <c r="G6" s="92"/>
      <c r="J6" s="94"/>
      <c r="L6" s="95"/>
      <c r="M6" s="95"/>
      <c r="N6" s="95"/>
    </row>
    <row r="7" spans="1:18" s="107" customFormat="1" ht="15" customHeight="1" x14ac:dyDescent="0.15">
      <c r="A7" s="100" t="s">
        <v>145</v>
      </c>
      <c r="B7" s="98"/>
      <c r="C7" s="101"/>
      <c r="D7" s="102"/>
      <c r="E7" s="103"/>
      <c r="F7" s="104"/>
      <c r="G7" s="105"/>
      <c r="H7" s="106"/>
      <c r="J7" s="108"/>
      <c r="L7" s="47"/>
      <c r="M7" s="47"/>
      <c r="N7" s="47"/>
    </row>
    <row r="8" spans="1:18" ht="18" customHeight="1" x14ac:dyDescent="0.15">
      <c r="A8" s="233" t="s">
        <v>139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51"/>
    </row>
    <row r="9" spans="1:18" ht="13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24" t="s">
        <v>83</v>
      </c>
      <c r="M9" s="51"/>
    </row>
    <row r="10" spans="1:18" ht="33.75" customHeight="1" x14ac:dyDescent="0.15">
      <c r="A10" s="234" t="s">
        <v>126</v>
      </c>
      <c r="B10" s="235"/>
      <c r="C10" s="236"/>
      <c r="D10" s="234" t="s">
        <v>1</v>
      </c>
      <c r="E10" s="235"/>
      <c r="F10" s="236"/>
      <c r="G10" s="119" t="s">
        <v>82</v>
      </c>
      <c r="H10" s="120" t="s">
        <v>140</v>
      </c>
      <c r="I10" s="170" t="s">
        <v>107</v>
      </c>
      <c r="J10" s="237" t="s">
        <v>147</v>
      </c>
      <c r="K10" s="237"/>
      <c r="L10" s="170" t="s">
        <v>0</v>
      </c>
      <c r="M10" s="52"/>
      <c r="N10" s="125" t="s">
        <v>151</v>
      </c>
      <c r="O10" s="125" t="s">
        <v>124</v>
      </c>
      <c r="P10" s="125" t="s">
        <v>152</v>
      </c>
      <c r="Q10" s="135" t="s">
        <v>125</v>
      </c>
    </row>
    <row r="11" spans="1:18" ht="16.5" customHeight="1" thickBot="1" x14ac:dyDescent="0.2">
      <c r="A11" s="109"/>
      <c r="B11" s="8"/>
      <c r="C11" s="8"/>
      <c r="D11" s="116" t="s">
        <v>148</v>
      </c>
      <c r="E11" s="112"/>
      <c r="F11" s="117" t="s">
        <v>149</v>
      </c>
      <c r="G11" s="118" t="s">
        <v>150</v>
      </c>
      <c r="H11" s="110"/>
      <c r="I11" s="111"/>
      <c r="J11" s="238"/>
      <c r="K11" s="239"/>
      <c r="L11" s="156"/>
      <c r="M11" s="52"/>
      <c r="N11" s="113"/>
      <c r="O11" s="113"/>
      <c r="P11" s="114"/>
      <c r="Q11" s="115"/>
    </row>
    <row r="12" spans="1:18" ht="16.5" customHeight="1" thickBot="1" x14ac:dyDescent="0.2">
      <c r="A12" s="240" t="s">
        <v>2</v>
      </c>
      <c r="B12" s="241"/>
      <c r="C12" s="242"/>
      <c r="D12" s="68">
        <v>0.375</v>
      </c>
      <c r="E12" s="69" t="s">
        <v>84</v>
      </c>
      <c r="F12" s="127">
        <v>0.40625</v>
      </c>
      <c r="G12" s="136"/>
      <c r="H12" s="137"/>
      <c r="I12" s="138" t="str">
        <f>LEFT(H12,1)</f>
        <v/>
      </c>
      <c r="J12" s="243" t="s">
        <v>135</v>
      </c>
      <c r="K12" s="244"/>
      <c r="L12" s="139" t="s">
        <v>154</v>
      </c>
      <c r="M12" s="52"/>
      <c r="N12" s="47">
        <f>ROUNDDOWN((F12-D12+0.00001)*24,2)</f>
        <v>0.75</v>
      </c>
      <c r="O12" s="126"/>
      <c r="P12" s="47">
        <f>G12</f>
        <v>0</v>
      </c>
      <c r="Q12" s="47" t="str">
        <f>IF(N12-ROUNDDOWN(O12/60+0.00001,2)=P12,"OK","要確認")</f>
        <v>要確認</v>
      </c>
      <c r="R12" t="s">
        <v>153</v>
      </c>
    </row>
    <row r="13" spans="1:18" ht="60.75" customHeight="1" x14ac:dyDescent="0.15">
      <c r="A13" s="245"/>
      <c r="B13" s="246"/>
      <c r="C13" s="247"/>
      <c r="D13" s="248"/>
      <c r="E13" s="249"/>
      <c r="F13" s="249"/>
      <c r="G13" s="140"/>
      <c r="H13" s="141"/>
      <c r="I13" s="142"/>
      <c r="J13" s="250"/>
      <c r="K13" s="251"/>
      <c r="L13" s="142"/>
      <c r="M13" s="52"/>
      <c r="N13" s="128"/>
      <c r="O13" s="179"/>
      <c r="P13" s="128"/>
      <c r="Q13" s="128"/>
    </row>
    <row r="14" spans="1:18" ht="18" customHeight="1" x14ac:dyDescent="0.15">
      <c r="A14" s="252" t="s">
        <v>2</v>
      </c>
      <c r="B14" s="253"/>
      <c r="C14" s="254"/>
      <c r="D14" s="74">
        <v>0.41666666666666669</v>
      </c>
      <c r="E14" s="75" t="s">
        <v>84</v>
      </c>
      <c r="F14" s="76">
        <v>0.58333333333333337</v>
      </c>
      <c r="G14" s="143">
        <v>3</v>
      </c>
      <c r="H14" s="144" t="s">
        <v>129</v>
      </c>
      <c r="I14" s="145" t="str">
        <f>LEFT(H14,2)</f>
        <v>1-</v>
      </c>
      <c r="J14" s="198" t="str">
        <f>IF(H14="","",VLOOKUP(H14,細目リスト!$B$4:$D$43,2,FALSE))</f>
        <v>多様なサービスの理解</v>
      </c>
      <c r="K14" s="199"/>
      <c r="L14" s="146" t="s">
        <v>154</v>
      </c>
      <c r="M14" s="53"/>
      <c r="N14" s="47">
        <f t="shared" ref="N14:N25" si="0">ROUNDDOWN((F14-D14+0.00001)*24,2)</f>
        <v>4</v>
      </c>
      <c r="O14" s="126">
        <v>60</v>
      </c>
      <c r="P14" s="47">
        <f t="shared" ref="P14:P25" si="1">G14</f>
        <v>3</v>
      </c>
      <c r="Q14" s="47" t="str">
        <f>IF(N14-ROUNDDOWN(O14/60+0.00001,2)=P14,"OK","要確認")</f>
        <v>OK</v>
      </c>
    </row>
    <row r="15" spans="1:18" ht="15" thickBot="1" x14ac:dyDescent="0.2">
      <c r="A15" s="195" t="s">
        <v>2</v>
      </c>
      <c r="B15" s="196"/>
      <c r="C15" s="197"/>
      <c r="D15" s="74">
        <v>0.41666666666666669</v>
      </c>
      <c r="E15" s="75" t="s">
        <v>84</v>
      </c>
      <c r="F15" s="76">
        <v>0.45833333333333331</v>
      </c>
      <c r="G15" s="147">
        <v>1</v>
      </c>
      <c r="H15" s="148" t="s">
        <v>128</v>
      </c>
      <c r="I15" s="149" t="str">
        <f>LEFT(H15,2)</f>
        <v>1-</v>
      </c>
      <c r="J15" s="231" t="str">
        <f>IF(H15="","",VLOOKUP(H15,細目リスト!$B$4:$D$43,2,FALSE))</f>
        <v>介護職の仕事内容や働く現場の理解</v>
      </c>
      <c r="K15" s="232"/>
      <c r="L15" s="147" t="s">
        <v>154</v>
      </c>
      <c r="M15" s="53"/>
      <c r="N15" s="47">
        <f t="shared" si="0"/>
        <v>1</v>
      </c>
      <c r="O15" s="126"/>
      <c r="P15" s="47">
        <f t="shared" si="1"/>
        <v>1</v>
      </c>
      <c r="Q15" s="47" t="str">
        <f t="shared" ref="Q15:Q25" si="2">IF(N15-ROUNDDOWN(O15/60+0.00001,2)=P15,"OK","要確認")</f>
        <v>OK</v>
      </c>
    </row>
    <row r="16" spans="1:18" ht="29.25" thickBot="1" x14ac:dyDescent="0.2">
      <c r="A16" s="195" t="s">
        <v>2</v>
      </c>
      <c r="B16" s="196"/>
      <c r="C16" s="196"/>
      <c r="D16" s="74">
        <v>0.41666666666666669</v>
      </c>
      <c r="E16" s="75" t="s">
        <v>84</v>
      </c>
      <c r="F16" s="173">
        <v>0.58333333333333337</v>
      </c>
      <c r="G16" s="175">
        <v>3</v>
      </c>
      <c r="H16" s="174" t="s">
        <v>131</v>
      </c>
      <c r="I16" s="172" t="str">
        <f>LEFT(H16,2)</f>
        <v>9-</v>
      </c>
      <c r="J16" s="227" t="str">
        <f>IF(H16="","",VLOOKUP(H16,細目リスト!$B$4:$D$43,2,FALSE))</f>
        <v>介護の基本的な考え方</v>
      </c>
      <c r="K16" s="228"/>
      <c r="L16" s="171" t="s">
        <v>155</v>
      </c>
      <c r="M16" s="177"/>
      <c r="N16" s="176">
        <f t="shared" si="0"/>
        <v>4</v>
      </c>
      <c r="O16" s="178">
        <v>60</v>
      </c>
      <c r="P16" s="176">
        <f t="shared" si="1"/>
        <v>3</v>
      </c>
      <c r="Q16" s="176" t="str">
        <f t="shared" si="2"/>
        <v>OK</v>
      </c>
    </row>
    <row r="17" spans="1:22" ht="28.5" x14ac:dyDescent="0.15">
      <c r="A17" s="195" t="s">
        <v>2</v>
      </c>
      <c r="B17" s="196"/>
      <c r="C17" s="197"/>
      <c r="D17" s="121">
        <v>0.625</v>
      </c>
      <c r="E17" s="122" t="s">
        <v>84</v>
      </c>
      <c r="F17" s="123">
        <v>0.75</v>
      </c>
      <c r="G17" s="143">
        <v>3</v>
      </c>
      <c r="H17" s="144" t="s">
        <v>132</v>
      </c>
      <c r="I17" s="150" t="str">
        <f t="shared" ref="I17:I25" si="3">LEFT(H17,2)</f>
        <v>9-</v>
      </c>
      <c r="J17" s="229" t="str">
        <f>IF(H17="","",VLOOKUP(H17,細目リスト!$B$4:$D$43,2,FALSE))</f>
        <v>介護に関するこころのしくみの基礎的理解</v>
      </c>
      <c r="K17" s="230"/>
      <c r="L17" s="143" t="s">
        <v>155</v>
      </c>
      <c r="M17" s="53"/>
      <c r="N17" s="47">
        <f t="shared" si="0"/>
        <v>3</v>
      </c>
      <c r="O17" s="126"/>
      <c r="P17" s="47">
        <f t="shared" si="1"/>
        <v>3</v>
      </c>
      <c r="Q17" s="47" t="str">
        <f t="shared" si="2"/>
        <v>OK</v>
      </c>
    </row>
    <row r="18" spans="1:22" ht="14.25" x14ac:dyDescent="0.15">
      <c r="A18" s="195" t="s">
        <v>2</v>
      </c>
      <c r="B18" s="196"/>
      <c r="C18" s="197"/>
      <c r="D18" s="74">
        <v>0.375</v>
      </c>
      <c r="E18" s="75" t="s">
        <v>84</v>
      </c>
      <c r="F18" s="76">
        <v>0.41666666666666669</v>
      </c>
      <c r="G18" s="146">
        <v>1</v>
      </c>
      <c r="H18" s="151" t="s">
        <v>127</v>
      </c>
      <c r="I18" s="145" t="str">
        <f t="shared" si="3"/>
        <v>2-</v>
      </c>
      <c r="J18" s="198" t="str">
        <f>IF(H18="","",VLOOKUP(H18,細目リスト!$B$4:$D$43,2,FALSE))</f>
        <v>自立に向けた介護</v>
      </c>
      <c r="K18" s="199"/>
      <c r="L18" s="146"/>
      <c r="M18" s="53"/>
      <c r="N18" s="47">
        <f t="shared" si="0"/>
        <v>1</v>
      </c>
      <c r="O18" s="126"/>
      <c r="P18" s="47">
        <f t="shared" si="1"/>
        <v>1</v>
      </c>
      <c r="Q18" s="47" t="str">
        <f t="shared" si="2"/>
        <v>OK</v>
      </c>
    </row>
    <row r="19" spans="1:22" ht="14.25" x14ac:dyDescent="0.15">
      <c r="A19" s="195" t="s">
        <v>2</v>
      </c>
      <c r="B19" s="196"/>
      <c r="C19" s="197"/>
      <c r="D19" s="74">
        <v>0.41666666666666669</v>
      </c>
      <c r="E19" s="75" t="s">
        <v>84</v>
      </c>
      <c r="F19" s="76">
        <v>0.5</v>
      </c>
      <c r="G19" s="146">
        <v>2</v>
      </c>
      <c r="H19" s="151" t="s">
        <v>130</v>
      </c>
      <c r="I19" s="145" t="str">
        <f t="shared" si="3"/>
        <v>3-</v>
      </c>
      <c r="J19" s="198" t="str">
        <f>IF(H19="","",VLOOKUP(H19,細目リスト!$B$4:$D$43,2,FALSE))</f>
        <v>介護職の役割、専門性と多職種との連携</v>
      </c>
      <c r="K19" s="199"/>
      <c r="L19" s="146"/>
      <c r="M19" s="53"/>
      <c r="N19" s="47">
        <f t="shared" si="0"/>
        <v>2</v>
      </c>
      <c r="O19" s="126"/>
      <c r="P19" s="47">
        <f t="shared" si="1"/>
        <v>2</v>
      </c>
      <c r="Q19" s="47" t="str">
        <f t="shared" si="2"/>
        <v>OK</v>
      </c>
    </row>
    <row r="20" spans="1:22" ht="14.25" x14ac:dyDescent="0.15">
      <c r="A20" s="209"/>
      <c r="B20" s="210"/>
      <c r="C20" s="211"/>
      <c r="D20" s="215"/>
      <c r="E20" s="216"/>
      <c r="F20" s="217"/>
      <c r="G20" s="193"/>
      <c r="H20" s="221"/>
      <c r="I20" s="152"/>
      <c r="J20" s="223"/>
      <c r="K20" s="224"/>
      <c r="L20" s="193"/>
      <c r="M20" s="53"/>
      <c r="N20" s="47">
        <f t="shared" si="0"/>
        <v>0</v>
      </c>
      <c r="O20" s="126"/>
      <c r="P20" s="47">
        <f t="shared" si="1"/>
        <v>0</v>
      </c>
      <c r="Q20" s="47" t="str">
        <f t="shared" si="2"/>
        <v>OK</v>
      </c>
    </row>
    <row r="21" spans="1:22" ht="14.25" x14ac:dyDescent="0.15">
      <c r="A21" s="212"/>
      <c r="B21" s="213"/>
      <c r="C21" s="214"/>
      <c r="D21" s="218"/>
      <c r="E21" s="219"/>
      <c r="F21" s="220"/>
      <c r="G21" s="194"/>
      <c r="H21" s="222"/>
      <c r="I21" s="152"/>
      <c r="J21" s="225"/>
      <c r="K21" s="226"/>
      <c r="L21" s="194"/>
      <c r="M21" s="53"/>
      <c r="N21" s="47">
        <f t="shared" si="0"/>
        <v>0</v>
      </c>
      <c r="O21" s="126"/>
      <c r="P21" s="47">
        <f t="shared" si="1"/>
        <v>0</v>
      </c>
      <c r="Q21" s="47" t="str">
        <f t="shared" si="2"/>
        <v>OK</v>
      </c>
    </row>
    <row r="22" spans="1:22" ht="14.25" x14ac:dyDescent="0.15">
      <c r="A22" s="195" t="s">
        <v>2</v>
      </c>
      <c r="B22" s="196"/>
      <c r="C22" s="197"/>
      <c r="D22" s="74">
        <v>0.66666666666666663</v>
      </c>
      <c r="E22" s="75" t="s">
        <v>84</v>
      </c>
      <c r="F22" s="76">
        <v>0.70833333333333337</v>
      </c>
      <c r="G22" s="146">
        <v>1</v>
      </c>
      <c r="H22" s="151" t="s">
        <v>133</v>
      </c>
      <c r="I22" s="145" t="str">
        <f t="shared" si="3"/>
        <v>10</v>
      </c>
      <c r="J22" s="198" t="str">
        <f>IF(H22="","",VLOOKUP(H22,細目リスト!$B$4:$D$43,2,FALSE))</f>
        <v>振り返り</v>
      </c>
      <c r="K22" s="199"/>
      <c r="L22" s="146"/>
      <c r="M22" s="53"/>
      <c r="N22" s="47">
        <f t="shared" si="0"/>
        <v>1</v>
      </c>
      <c r="O22" s="126"/>
      <c r="P22" s="47">
        <f t="shared" si="1"/>
        <v>1</v>
      </c>
      <c r="Q22" s="47" t="str">
        <f t="shared" si="2"/>
        <v>OK</v>
      </c>
    </row>
    <row r="23" spans="1:22" ht="14.25" x14ac:dyDescent="0.15">
      <c r="A23" s="195" t="s">
        <v>2</v>
      </c>
      <c r="B23" s="196"/>
      <c r="C23" s="197"/>
      <c r="D23" s="74">
        <v>0.375</v>
      </c>
      <c r="E23" s="75" t="s">
        <v>84</v>
      </c>
      <c r="F23" s="76">
        <v>0.58333333333333337</v>
      </c>
      <c r="G23" s="146">
        <v>4</v>
      </c>
      <c r="H23" s="151" t="s">
        <v>134</v>
      </c>
      <c r="I23" s="145" t="str">
        <f t="shared" si="3"/>
        <v>10</v>
      </c>
      <c r="J23" s="198" t="str">
        <f>IF(H23="","",VLOOKUP(H23,細目リスト!$B$4:$D$43,2,FALSE))</f>
        <v>就業への備えと研修修了後における継続的な研修</v>
      </c>
      <c r="K23" s="199"/>
      <c r="L23" s="146"/>
      <c r="M23" s="53"/>
      <c r="N23" s="47">
        <f t="shared" si="0"/>
        <v>5</v>
      </c>
      <c r="O23" s="126">
        <v>60</v>
      </c>
      <c r="P23" s="47">
        <f t="shared" si="1"/>
        <v>4</v>
      </c>
      <c r="Q23" s="47" t="str">
        <f t="shared" si="2"/>
        <v>OK</v>
      </c>
    </row>
    <row r="24" spans="1:22" ht="14.25" x14ac:dyDescent="0.15">
      <c r="A24" s="195" t="s">
        <v>2</v>
      </c>
      <c r="B24" s="196"/>
      <c r="C24" s="197"/>
      <c r="D24" s="74">
        <v>0.375</v>
      </c>
      <c r="E24" s="75" t="s">
        <v>84</v>
      </c>
      <c r="F24" s="76">
        <v>0.41666666666666669</v>
      </c>
      <c r="G24" s="146"/>
      <c r="H24" s="151"/>
      <c r="I24" s="145" t="str">
        <f t="shared" si="3"/>
        <v/>
      </c>
      <c r="J24" s="198" t="s">
        <v>136</v>
      </c>
      <c r="K24" s="199"/>
      <c r="L24" s="146"/>
      <c r="M24" s="53"/>
      <c r="N24" s="47">
        <f t="shared" si="0"/>
        <v>1</v>
      </c>
      <c r="O24" s="126"/>
      <c r="P24" s="47">
        <f t="shared" si="1"/>
        <v>0</v>
      </c>
      <c r="Q24" s="47" t="str">
        <f t="shared" si="2"/>
        <v>要確認</v>
      </c>
      <c r="R24" t="s">
        <v>153</v>
      </c>
    </row>
    <row r="25" spans="1:22" ht="14.25" x14ac:dyDescent="0.15">
      <c r="A25" s="200" t="s">
        <v>2</v>
      </c>
      <c r="B25" s="201"/>
      <c r="C25" s="202"/>
      <c r="D25" s="131">
        <v>0.4236111111111111</v>
      </c>
      <c r="E25" s="132" t="s">
        <v>84</v>
      </c>
      <c r="F25" s="133">
        <v>0.46527777777777773</v>
      </c>
      <c r="G25" s="153"/>
      <c r="H25" s="154"/>
      <c r="I25" s="155" t="str">
        <f t="shared" si="3"/>
        <v/>
      </c>
      <c r="J25" s="203" t="s">
        <v>137</v>
      </c>
      <c r="K25" s="204"/>
      <c r="L25" s="153"/>
      <c r="M25" s="53"/>
      <c r="N25" s="47">
        <f t="shared" si="0"/>
        <v>1</v>
      </c>
      <c r="O25" s="126"/>
      <c r="P25" s="47">
        <f t="shared" si="1"/>
        <v>0</v>
      </c>
      <c r="Q25" s="47" t="str">
        <f t="shared" si="2"/>
        <v>要確認</v>
      </c>
      <c r="R25" t="s">
        <v>153</v>
      </c>
    </row>
    <row r="26" spans="1:22" ht="15" thickBot="1" x14ac:dyDescent="0.2">
      <c r="A26" s="205" t="s">
        <v>158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14"/>
      <c r="M26" s="53"/>
    </row>
    <row r="27" spans="1:22" ht="14.25" x14ac:dyDescent="0.15">
      <c r="A27" s="206" t="s">
        <v>85</v>
      </c>
      <c r="B27" s="207"/>
      <c r="C27" s="207"/>
      <c r="D27" s="208"/>
      <c r="E27" s="207"/>
      <c r="F27" s="207"/>
      <c r="G27" s="157"/>
      <c r="H27" s="157"/>
      <c r="I27" s="157"/>
      <c r="J27" s="158"/>
      <c r="K27" s="33"/>
      <c r="L27" s="14"/>
      <c r="M27" s="53"/>
    </row>
    <row r="28" spans="1:22" ht="14.25" customHeight="1" x14ac:dyDescent="0.15">
      <c r="A28" s="159" t="s">
        <v>86</v>
      </c>
      <c r="B28" s="188" t="s">
        <v>82</v>
      </c>
      <c r="C28" s="189"/>
      <c r="D28" s="134" t="s">
        <v>86</v>
      </c>
      <c r="E28" s="190" t="s">
        <v>82</v>
      </c>
      <c r="F28" s="190"/>
      <c r="G28" s="129"/>
      <c r="H28" s="191"/>
      <c r="I28" s="191"/>
      <c r="J28" s="192"/>
      <c r="K28" s="33"/>
      <c r="L28" s="14"/>
      <c r="M28" s="53"/>
    </row>
    <row r="29" spans="1:22" ht="14.25" x14ac:dyDescent="0.15">
      <c r="A29" s="160">
        <v>1</v>
      </c>
      <c r="B29" s="182">
        <f>SUMIFS(P14:P24,I14:I24,"1-")</f>
        <v>4</v>
      </c>
      <c r="C29" s="182"/>
      <c r="D29" s="66">
        <v>7</v>
      </c>
      <c r="E29" s="182">
        <f>SUMIFS(P14:P24,I14:I24,"7-")</f>
        <v>0</v>
      </c>
      <c r="F29" s="182"/>
      <c r="G29" s="130"/>
      <c r="H29" s="184"/>
      <c r="I29" s="184"/>
      <c r="J29" s="161"/>
      <c r="K29" s="33"/>
      <c r="L29" s="14"/>
      <c r="M29" s="53"/>
    </row>
    <row r="30" spans="1:22" ht="14.25" x14ac:dyDescent="0.15">
      <c r="A30" s="160">
        <v>2</v>
      </c>
      <c r="B30" s="182">
        <f>SUMIFS(P14:P24,I14:I24,"2-")</f>
        <v>1</v>
      </c>
      <c r="C30" s="182"/>
      <c r="D30" s="65">
        <v>8</v>
      </c>
      <c r="E30" s="182">
        <f>SUMIFS(P14:P24,I14:I24,"8-")</f>
        <v>0</v>
      </c>
      <c r="F30" s="182"/>
      <c r="G30" s="130"/>
      <c r="H30" s="184"/>
      <c r="I30" s="184"/>
      <c r="J30" s="161"/>
      <c r="K30" s="33"/>
      <c r="L30" s="14"/>
      <c r="M30" s="53"/>
    </row>
    <row r="31" spans="1:22" ht="14.25" x14ac:dyDescent="0.15">
      <c r="A31" s="160">
        <v>3</v>
      </c>
      <c r="B31" s="182">
        <f>SUMIFS(P14:P24,I14:I24,"3-")</f>
        <v>2</v>
      </c>
      <c r="C31" s="182"/>
      <c r="D31" s="66" t="s">
        <v>90</v>
      </c>
      <c r="E31" s="182">
        <f>SUM(B38:B40)</f>
        <v>6</v>
      </c>
      <c r="F31" s="182"/>
      <c r="G31" s="130"/>
      <c r="H31" s="182" t="s">
        <v>138</v>
      </c>
      <c r="I31" s="182"/>
      <c r="J31" s="186"/>
      <c r="K31" s="33"/>
      <c r="L31" s="14"/>
      <c r="M31" s="53"/>
    </row>
    <row r="32" spans="1:22" ht="14.25" x14ac:dyDescent="0.15">
      <c r="A32" s="160">
        <v>4</v>
      </c>
      <c r="B32" s="182">
        <f>SUMIFS(P14:P24,I14:I24,"4-")</f>
        <v>0</v>
      </c>
      <c r="C32" s="182"/>
      <c r="D32" s="66" t="s">
        <v>91</v>
      </c>
      <c r="E32" s="182">
        <f>SUM(B41:B49)</f>
        <v>0</v>
      </c>
      <c r="F32" s="182"/>
      <c r="G32" s="130"/>
      <c r="H32" s="183">
        <f>SUM(E31:E33)</f>
        <v>6</v>
      </c>
      <c r="I32" s="183"/>
      <c r="J32" s="187"/>
      <c r="K32" s="33"/>
      <c r="L32" s="14"/>
      <c r="M32" s="53"/>
      <c r="T32" s="58"/>
      <c r="U32" s="57"/>
      <c r="V32" s="57"/>
    </row>
    <row r="33" spans="1:22" ht="14.25" x14ac:dyDescent="0.15">
      <c r="A33" s="162">
        <v>5</v>
      </c>
      <c r="B33" s="182">
        <f>SUMIFS(P14:P24,I14:I24,"5-")</f>
        <v>0</v>
      </c>
      <c r="C33" s="182"/>
      <c r="D33" s="65" t="s">
        <v>92</v>
      </c>
      <c r="E33" s="182">
        <f>SUM(B50:B51)</f>
        <v>0</v>
      </c>
      <c r="F33" s="182"/>
      <c r="G33" s="130"/>
      <c r="H33" s="183"/>
      <c r="I33" s="183"/>
      <c r="J33" s="161"/>
      <c r="K33" s="33"/>
      <c r="L33" s="14"/>
      <c r="M33" s="53"/>
      <c r="T33" s="59"/>
      <c r="U33" s="57"/>
      <c r="V33" s="57"/>
    </row>
    <row r="34" spans="1:22" ht="14.25" x14ac:dyDescent="0.15">
      <c r="A34" s="162">
        <v>6</v>
      </c>
      <c r="B34" s="182">
        <f>SUMIFS(P14:P24,I14:I24,"6-")</f>
        <v>0</v>
      </c>
      <c r="C34" s="182"/>
      <c r="D34" s="65">
        <v>10</v>
      </c>
      <c r="E34" s="182">
        <f>SUMIFS(P14:P24,I14:I24,"10")</f>
        <v>5</v>
      </c>
      <c r="F34" s="182"/>
      <c r="G34" s="130"/>
      <c r="H34" s="184"/>
      <c r="I34" s="184"/>
      <c r="J34" s="161"/>
      <c r="K34" s="33"/>
      <c r="L34" s="14"/>
      <c r="M34" s="53"/>
      <c r="T34" s="59"/>
      <c r="U34" s="57"/>
      <c r="V34" s="57"/>
    </row>
    <row r="35" spans="1:22" ht="15" thickBot="1" x14ac:dyDescent="0.2">
      <c r="A35" s="163"/>
      <c r="B35" s="164"/>
      <c r="C35" s="164"/>
      <c r="D35" s="165" t="s">
        <v>93</v>
      </c>
      <c r="E35" s="185">
        <f>SUM(B29:C34,E29:F34)</f>
        <v>18</v>
      </c>
      <c r="F35" s="185"/>
      <c r="G35" s="166"/>
      <c r="H35" s="167"/>
      <c r="I35" s="168"/>
      <c r="J35" s="169"/>
      <c r="K35" s="33"/>
      <c r="L35" s="14"/>
      <c r="M35" s="53"/>
      <c r="T35" s="59"/>
      <c r="U35" s="57"/>
      <c r="V35" s="57"/>
    </row>
    <row r="36" spans="1:22" s="3" customFormat="1" ht="13.5" customHeight="1" x14ac:dyDescent="0.15">
      <c r="A36" s="10"/>
      <c r="B36" s="5"/>
      <c r="C36" s="10"/>
      <c r="D36" s="10"/>
      <c r="E36" s="5"/>
      <c r="F36" s="10"/>
      <c r="M36" s="54"/>
      <c r="T36" s="59"/>
      <c r="U36" s="57"/>
      <c r="V36" s="57"/>
    </row>
    <row r="37" spans="1:22" s="3" customFormat="1" ht="13.5" customHeight="1" x14ac:dyDescent="0.15">
      <c r="A37" s="10"/>
      <c r="B37" s="5"/>
      <c r="C37" s="10"/>
      <c r="D37" s="10"/>
      <c r="E37" s="5"/>
      <c r="F37" s="10"/>
      <c r="M37" s="54"/>
      <c r="T37" s="59"/>
      <c r="U37" s="57"/>
      <c r="V37" s="57"/>
    </row>
    <row r="38" spans="1:22" s="3" customFormat="1" ht="13.5" customHeight="1" x14ac:dyDescent="0.15">
      <c r="A38" s="43" t="s">
        <v>114</v>
      </c>
      <c r="B38" s="181">
        <f>SUMIFS(P14:P24,H14:H24,"9-1")</f>
        <v>3</v>
      </c>
      <c r="C38" s="181"/>
      <c r="D38" s="10"/>
      <c r="E38" s="5"/>
      <c r="F38" s="10"/>
      <c r="M38" s="54"/>
      <c r="T38" s="59"/>
      <c r="U38" s="57"/>
      <c r="V38" s="57"/>
    </row>
    <row r="39" spans="1:22" x14ac:dyDescent="0.15">
      <c r="A39" s="44" t="s">
        <v>51</v>
      </c>
      <c r="B39" s="181">
        <f>SUMIFS(P14:P24,H14:H24,"9-2")</f>
        <v>3</v>
      </c>
      <c r="C39" s="181"/>
      <c r="T39" s="59"/>
      <c r="U39" s="57"/>
      <c r="V39" s="57"/>
    </row>
    <row r="40" spans="1:22" x14ac:dyDescent="0.15">
      <c r="A40" s="44" t="s">
        <v>111</v>
      </c>
      <c r="B40" s="181">
        <f>SUMIFS(P14:P24,H14:H24,"9-3")</f>
        <v>0</v>
      </c>
      <c r="C40" s="181"/>
      <c r="D40" s="11"/>
      <c r="E40" s="7"/>
      <c r="F40" s="11"/>
      <c r="G40" s="16"/>
      <c r="H40" s="16"/>
      <c r="I40" s="16"/>
      <c r="J40" s="16"/>
      <c r="K40" s="6"/>
      <c r="L40" s="16"/>
      <c r="M40" s="56"/>
      <c r="T40" s="59"/>
      <c r="U40" s="57"/>
      <c r="V40" s="57"/>
    </row>
    <row r="41" spans="1:22" x14ac:dyDescent="0.15">
      <c r="A41" s="44" t="s">
        <v>112</v>
      </c>
      <c r="B41" s="181">
        <f>SUMIFS(P14:P24,H14:H24,"9-4")</f>
        <v>0</v>
      </c>
      <c r="C41" s="181"/>
      <c r="D41" s="11"/>
      <c r="E41" s="7"/>
      <c r="F41" s="11"/>
      <c r="G41" s="16"/>
      <c r="H41" s="16"/>
      <c r="I41" s="16"/>
      <c r="J41" s="16"/>
      <c r="K41" s="6"/>
      <c r="L41" s="16"/>
      <c r="M41" s="56"/>
      <c r="T41" s="59"/>
      <c r="U41" s="57"/>
      <c r="V41" s="57"/>
    </row>
    <row r="42" spans="1:22" ht="14.25" x14ac:dyDescent="0.15">
      <c r="A42" s="44" t="s">
        <v>113</v>
      </c>
      <c r="B42" s="181">
        <f>SUMIFS(P14:P24,H14:H24,"9-5")</f>
        <v>0</v>
      </c>
      <c r="C42" s="181"/>
      <c r="D42" s="12"/>
      <c r="E42" s="8"/>
      <c r="F42" s="12"/>
      <c r="G42" s="14"/>
      <c r="H42" s="14"/>
      <c r="I42" s="14"/>
      <c r="J42" s="14"/>
      <c r="K42" s="2"/>
      <c r="L42" s="14"/>
      <c r="M42" s="53"/>
      <c r="T42" s="59"/>
      <c r="U42" s="57"/>
      <c r="V42" s="60"/>
    </row>
    <row r="43" spans="1:22" ht="15.75" x14ac:dyDescent="0.15">
      <c r="A43" s="44" t="s">
        <v>115</v>
      </c>
      <c r="B43" s="181">
        <f>SUMIFS(P14:P24,H14:H24,"9-6")</f>
        <v>0</v>
      </c>
      <c r="C43" s="181"/>
      <c r="D43" s="13"/>
      <c r="E43" s="9"/>
      <c r="F43" s="13"/>
      <c r="G43" s="14"/>
      <c r="H43" s="14"/>
      <c r="I43" s="14"/>
      <c r="J43" s="17"/>
      <c r="K43" s="2"/>
      <c r="L43" s="14"/>
      <c r="M43" s="53"/>
      <c r="T43" s="59"/>
      <c r="U43" s="57"/>
      <c r="V43" s="60"/>
    </row>
    <row r="44" spans="1:22" ht="14.25" customHeight="1" x14ac:dyDescent="0.15">
      <c r="A44" s="44" t="s">
        <v>116</v>
      </c>
      <c r="B44" s="181">
        <f>SUMIFS(P14:P24,H14:H24,"9-7")</f>
        <v>0</v>
      </c>
      <c r="C44" s="181"/>
      <c r="D44" s="12"/>
      <c r="E44" s="8"/>
      <c r="F44" s="12"/>
      <c r="G44" s="14"/>
      <c r="H44" s="14"/>
      <c r="I44" s="14"/>
      <c r="J44" s="14"/>
      <c r="K44" s="1"/>
      <c r="L44" s="14"/>
      <c r="M44" s="53"/>
      <c r="T44" s="59"/>
      <c r="U44" s="57"/>
      <c r="V44" s="60"/>
    </row>
    <row r="45" spans="1:22" ht="14.25" customHeight="1" x14ac:dyDescent="0.15">
      <c r="A45" s="44" t="s">
        <v>117</v>
      </c>
      <c r="B45" s="181">
        <f>SUMIFS(P14:P24,H14:H24,"9-8")</f>
        <v>0</v>
      </c>
      <c r="C45" s="181"/>
      <c r="D45" s="11"/>
      <c r="E45" s="7"/>
      <c r="F45" s="11"/>
      <c r="G45" s="16"/>
      <c r="H45" s="16"/>
      <c r="I45" s="16"/>
      <c r="J45" s="16"/>
      <c r="K45" s="1"/>
      <c r="L45" s="16"/>
      <c r="M45" s="56"/>
      <c r="T45" s="59"/>
      <c r="U45" s="57"/>
      <c r="V45" s="60"/>
    </row>
    <row r="46" spans="1:22" ht="13.5" customHeight="1" x14ac:dyDescent="0.15">
      <c r="A46" s="44" t="s">
        <v>118</v>
      </c>
      <c r="B46" s="181">
        <f>SUMIFS(P14:P24,H14:H24,"9-9")</f>
        <v>0</v>
      </c>
      <c r="C46" s="181"/>
      <c r="D46" s="12"/>
      <c r="E46" s="8"/>
      <c r="F46" s="12"/>
      <c r="G46" s="14"/>
      <c r="H46" s="14"/>
      <c r="I46" s="14"/>
      <c r="J46" s="14"/>
      <c r="K46" s="2"/>
      <c r="L46" s="14"/>
      <c r="M46" s="53"/>
      <c r="T46" s="59"/>
      <c r="U46" s="57"/>
      <c r="V46" s="60"/>
    </row>
    <row r="47" spans="1:22" ht="14.25" customHeight="1" x14ac:dyDescent="0.15">
      <c r="A47" s="50" t="s">
        <v>119</v>
      </c>
      <c r="B47" s="181">
        <f>SUMIFS(P14:P24,H14:H24,"9-10")</f>
        <v>0</v>
      </c>
      <c r="C47" s="181"/>
      <c r="D47" s="13"/>
      <c r="E47" s="9"/>
      <c r="F47" s="13"/>
      <c r="G47" s="14"/>
      <c r="H47" s="14"/>
      <c r="I47" s="14"/>
      <c r="J47" s="17"/>
      <c r="K47" s="2"/>
      <c r="L47" s="14"/>
      <c r="M47" s="53"/>
      <c r="T47" s="60"/>
      <c r="U47" s="60"/>
      <c r="V47" s="60"/>
    </row>
    <row r="48" spans="1:22" ht="10.5" customHeight="1" x14ac:dyDescent="0.15">
      <c r="A48" s="50" t="s">
        <v>120</v>
      </c>
      <c r="B48" s="181">
        <f>SUMIFS(P14:P24,H14:H24,"9-11")</f>
        <v>0</v>
      </c>
      <c r="C48" s="181"/>
      <c r="D48" s="11"/>
      <c r="E48" s="7"/>
      <c r="F48" s="11"/>
      <c r="G48" s="16"/>
      <c r="H48" s="16"/>
      <c r="I48" s="16"/>
      <c r="J48" s="16"/>
      <c r="K48" s="6"/>
      <c r="L48" s="16"/>
      <c r="M48" s="56"/>
      <c r="T48" s="60"/>
      <c r="U48" s="60"/>
      <c r="V48" s="60"/>
    </row>
    <row r="49" spans="1:22" ht="14.25" customHeight="1" x14ac:dyDescent="0.15">
      <c r="A49" s="50" t="s">
        <v>121</v>
      </c>
      <c r="B49" s="181">
        <f>SUMIFS(P14:P24,H14:H24,"9-12")</f>
        <v>0</v>
      </c>
      <c r="C49" s="181"/>
      <c r="D49" s="11"/>
      <c r="E49" s="7"/>
      <c r="F49" s="11"/>
      <c r="G49" s="16"/>
      <c r="H49" s="16"/>
      <c r="I49" s="16"/>
      <c r="J49" s="16"/>
      <c r="K49" s="6"/>
      <c r="L49" s="16"/>
      <c r="M49" s="56"/>
      <c r="T49" s="60"/>
      <c r="U49" s="60"/>
      <c r="V49" s="60"/>
    </row>
    <row r="50" spans="1:22" ht="13.5" customHeight="1" x14ac:dyDescent="0.15">
      <c r="A50" s="50" t="s">
        <v>122</v>
      </c>
      <c r="B50" s="181">
        <f>SUMIFS(P14:P24,H14:H24,"9-13")</f>
        <v>0</v>
      </c>
      <c r="C50" s="181"/>
      <c r="D50" s="11"/>
      <c r="E50" s="7"/>
      <c r="F50" s="11"/>
      <c r="G50" s="16"/>
      <c r="H50" s="16"/>
      <c r="I50" s="16"/>
      <c r="J50" s="16"/>
      <c r="K50" s="6"/>
      <c r="L50" s="16"/>
      <c r="M50" s="56"/>
      <c r="T50" s="60"/>
      <c r="U50" s="60"/>
      <c r="V50" s="60"/>
    </row>
    <row r="51" spans="1:22" ht="14.25" customHeight="1" x14ac:dyDescent="0.15">
      <c r="A51" s="50" t="s">
        <v>123</v>
      </c>
      <c r="B51" s="181">
        <f>SUMIFS(P14:P24,H14:H24,"9-14")</f>
        <v>0</v>
      </c>
      <c r="C51" s="181"/>
      <c r="D51" s="11"/>
      <c r="E51" s="7"/>
      <c r="F51" s="11"/>
      <c r="G51" s="16"/>
      <c r="H51" s="16"/>
      <c r="I51" s="16"/>
      <c r="J51" s="16"/>
      <c r="K51" s="6"/>
      <c r="L51" s="16"/>
      <c r="M51" s="56"/>
      <c r="T51" s="60"/>
      <c r="U51" s="60"/>
      <c r="V51" s="60"/>
    </row>
    <row r="52" spans="1:22" ht="13.5" customHeight="1" x14ac:dyDescent="0.15">
      <c r="A52" s="11"/>
      <c r="B52" s="7"/>
      <c r="C52" s="11"/>
      <c r="D52" s="11"/>
      <c r="E52" s="7"/>
      <c r="F52" s="11"/>
      <c r="G52" s="16"/>
      <c r="H52" s="16"/>
      <c r="I52" s="16"/>
      <c r="J52" s="16"/>
      <c r="K52" s="6"/>
      <c r="L52" s="16"/>
      <c r="M52" s="56"/>
    </row>
    <row r="53" spans="1:22" ht="14.25" customHeight="1" x14ac:dyDescent="0.15">
      <c r="A53" s="11"/>
      <c r="B53" s="7"/>
      <c r="C53" s="11"/>
      <c r="D53" s="11"/>
      <c r="E53" s="7"/>
      <c r="F53" s="11"/>
      <c r="G53" s="16"/>
      <c r="H53" s="16"/>
      <c r="I53" s="16"/>
      <c r="J53" s="16"/>
      <c r="K53" s="6"/>
      <c r="L53" s="16"/>
      <c r="M53" s="56"/>
    </row>
    <row r="54" spans="1:22" ht="13.5" customHeight="1" x14ac:dyDescent="0.15">
      <c r="A54" s="11"/>
      <c r="B54" s="7"/>
      <c r="C54" s="11"/>
      <c r="D54" s="11"/>
      <c r="E54" s="7"/>
      <c r="F54" s="11"/>
      <c r="G54" s="16"/>
      <c r="H54" s="16"/>
      <c r="I54" s="16"/>
      <c r="J54" s="16"/>
      <c r="K54" s="6"/>
      <c r="L54" s="16"/>
      <c r="M54" s="56"/>
    </row>
    <row r="55" spans="1:22" ht="14.25" customHeight="1" x14ac:dyDescent="0.15">
      <c r="A55" s="11"/>
      <c r="B55" s="7"/>
      <c r="C55" s="11"/>
      <c r="D55" s="11"/>
      <c r="E55" s="7"/>
      <c r="F55" s="11"/>
      <c r="G55" s="16"/>
      <c r="H55" s="16"/>
      <c r="I55" s="16"/>
      <c r="J55" s="16"/>
      <c r="K55" s="6"/>
      <c r="L55" s="16"/>
      <c r="M55" s="56"/>
    </row>
    <row r="56" spans="1:22" ht="13.5" customHeight="1" x14ac:dyDescent="0.15"/>
    <row r="57" spans="1:22" ht="14.25" customHeight="1" x14ac:dyDescent="0.15"/>
    <row r="58" spans="1:22" ht="13.5" customHeight="1" x14ac:dyDescent="0.15"/>
    <row r="59" spans="1:22" ht="14.25" customHeight="1" x14ac:dyDescent="0.15"/>
    <row r="60" spans="1:22" ht="13.5" customHeight="1" x14ac:dyDescent="0.15"/>
    <row r="61" spans="1:22" ht="14.25" customHeight="1" x14ac:dyDescent="0.15"/>
    <row r="62" spans="1:22" ht="13.5" customHeight="1" x14ac:dyDescent="0.15"/>
    <row r="63" spans="1:22" ht="14.25" customHeight="1" x14ac:dyDescent="0.15"/>
    <row r="64" spans="1:22" ht="13.5" customHeight="1" x14ac:dyDescent="0.15"/>
    <row r="65" spans="2:22" ht="14.25" customHeight="1" x14ac:dyDescent="0.15"/>
    <row r="66" spans="2:22" ht="13.5" customHeight="1" x14ac:dyDescent="0.15"/>
    <row r="67" spans="2:22" ht="14.25" customHeight="1" x14ac:dyDescent="0.15"/>
    <row r="68" spans="2:22" ht="13.5" customHeight="1" x14ac:dyDescent="0.15"/>
    <row r="69" spans="2:22" ht="14.25" customHeight="1" x14ac:dyDescent="0.15"/>
    <row r="79" spans="2:22" s="10" customFormat="1" ht="15.75" customHeight="1" x14ac:dyDescent="0.15">
      <c r="B79" s="5"/>
      <c r="E79" s="5"/>
      <c r="G79" s="15"/>
      <c r="H79" s="15"/>
      <c r="I79" s="15"/>
      <c r="J79" s="15"/>
      <c r="K79"/>
      <c r="L79" s="15"/>
      <c r="M79" s="55"/>
      <c r="N79"/>
      <c r="O79"/>
      <c r="P79"/>
      <c r="Q79"/>
      <c r="R79"/>
      <c r="S79"/>
      <c r="T79"/>
      <c r="U79"/>
      <c r="V79"/>
    </row>
  </sheetData>
  <mergeCells count="75">
    <mergeCell ref="A15:C15"/>
    <mergeCell ref="J15:K15"/>
    <mergeCell ref="A8:L8"/>
    <mergeCell ref="A10:C10"/>
    <mergeCell ref="D10:F10"/>
    <mergeCell ref="J10:K10"/>
    <mergeCell ref="J11:K11"/>
    <mergeCell ref="A12:C12"/>
    <mergeCell ref="J12:K12"/>
    <mergeCell ref="A13:C13"/>
    <mergeCell ref="D13:F13"/>
    <mergeCell ref="J13:K13"/>
    <mergeCell ref="A14:C14"/>
    <mergeCell ref="J14:K14"/>
    <mergeCell ref="A16:C16"/>
    <mergeCell ref="J16:K16"/>
    <mergeCell ref="A17:C17"/>
    <mergeCell ref="J17:K17"/>
    <mergeCell ref="A18:C18"/>
    <mergeCell ref="J18:K18"/>
    <mergeCell ref="A19:C19"/>
    <mergeCell ref="J19:K19"/>
    <mergeCell ref="A20:C21"/>
    <mergeCell ref="D20:F21"/>
    <mergeCell ref="G20:G21"/>
    <mergeCell ref="H20:H21"/>
    <mergeCell ref="J20:K21"/>
    <mergeCell ref="B28:C28"/>
    <mergeCell ref="E28:F28"/>
    <mergeCell ref="H28:J28"/>
    <mergeCell ref="L20:L21"/>
    <mergeCell ref="A22:C22"/>
    <mergeCell ref="J22:K22"/>
    <mergeCell ref="A23:C23"/>
    <mergeCell ref="J23:K23"/>
    <mergeCell ref="A24:C24"/>
    <mergeCell ref="J24:K24"/>
    <mergeCell ref="A25:C25"/>
    <mergeCell ref="J25:K25"/>
    <mergeCell ref="A26:K26"/>
    <mergeCell ref="A27:C27"/>
    <mergeCell ref="D27:F27"/>
    <mergeCell ref="B29:C29"/>
    <mergeCell ref="E29:F29"/>
    <mergeCell ref="H29:I29"/>
    <mergeCell ref="B30:C30"/>
    <mergeCell ref="E30:F30"/>
    <mergeCell ref="H30:I30"/>
    <mergeCell ref="B31:C31"/>
    <mergeCell ref="E31:F31"/>
    <mergeCell ref="H31:J31"/>
    <mergeCell ref="B32:C32"/>
    <mergeCell ref="E32:F32"/>
    <mergeCell ref="H32:J32"/>
    <mergeCell ref="B42:C42"/>
    <mergeCell ref="B33:C33"/>
    <mergeCell ref="E33:F33"/>
    <mergeCell ref="H33:I33"/>
    <mergeCell ref="B34:C34"/>
    <mergeCell ref="E34:F34"/>
    <mergeCell ref="H34:I34"/>
    <mergeCell ref="E35:F35"/>
    <mergeCell ref="B38:C38"/>
    <mergeCell ref="B39:C39"/>
    <mergeCell ref="B40:C40"/>
    <mergeCell ref="B41:C41"/>
    <mergeCell ref="B49:C49"/>
    <mergeCell ref="B50:C50"/>
    <mergeCell ref="B51:C51"/>
    <mergeCell ref="B43:C43"/>
    <mergeCell ref="B44:C44"/>
    <mergeCell ref="B45:C45"/>
    <mergeCell ref="B46:C46"/>
    <mergeCell ref="B47:C47"/>
    <mergeCell ref="B48:C48"/>
  </mergeCells>
  <phoneticPr fontId="4"/>
  <conditionalFormatting sqref="Q14:Q24">
    <cfRule type="containsText" dxfId="5" priority="3" stopIfTrue="1" operator="containsText" text="要確認">
      <formula>NOT(ISERROR(SEARCH("要確認",Q14)))</formula>
    </cfRule>
  </conditionalFormatting>
  <conditionalFormatting sqref="Q12:Q13">
    <cfRule type="containsText" dxfId="4" priority="2" stopIfTrue="1" operator="containsText" text="要確認">
      <formula>NOT(ISERROR(SEARCH("要確認",Q12)))</formula>
    </cfRule>
  </conditionalFormatting>
  <conditionalFormatting sqref="Q25">
    <cfRule type="containsText" dxfId="3" priority="1" stopIfTrue="1" operator="containsText" text="要確認">
      <formula>NOT(ISERROR(SEARCH("要確認",Q25)))</formula>
    </cfRule>
  </conditionalFormatting>
  <printOptions horizontalCentered="1"/>
  <pageMargins left="0.74803149606299213" right="0.74803149606299213" top="0.59055118110236227" bottom="0.59055118110236227" header="0.51181102362204722" footer="0.51181102362204722"/>
  <pageSetup paperSize="9" scale="89" orientation="landscape" cellComments="asDisplayed" r:id="rId1"/>
  <headerFooter alignWithMargins="0">
    <oddHeader>&amp;R&amp;"ＭＳ 明朝,標準"様式２－１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細目リスト!$B$4:$B$43</xm:f>
          </x14:formula1>
          <xm:sqref>H14:H20 H22:H25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106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A54" sqref="A54:C54"/>
    </sheetView>
  </sheetViews>
  <sheetFormatPr defaultRowHeight="13.5" x14ac:dyDescent="0.15"/>
  <cols>
    <col min="1" max="1" width="3.75" style="10" customWidth="1"/>
    <col min="2" max="2" width="3.75" style="5" customWidth="1"/>
    <col min="3" max="4" width="3.75" style="10" customWidth="1"/>
    <col min="5" max="5" width="3.75" style="5" customWidth="1"/>
    <col min="6" max="6" width="3.75" style="10" customWidth="1"/>
    <col min="7" max="7" width="4.625" style="15" customWidth="1"/>
    <col min="8" max="8" width="5.625" style="15" customWidth="1"/>
    <col min="9" max="9" width="4.625" style="15" hidden="1" customWidth="1"/>
    <col min="10" max="10" width="5.5" style="15" bestFit="1" customWidth="1"/>
    <col min="11" max="11" width="41.75" customWidth="1"/>
    <col min="12" max="12" width="12.625" style="15" customWidth="1"/>
    <col min="13" max="13" width="3.125" style="55" customWidth="1"/>
    <col min="14" max="14" width="7" customWidth="1"/>
    <col min="15" max="15" width="4.5" customWidth="1"/>
    <col min="16" max="16" width="7" customWidth="1"/>
    <col min="17" max="17" width="9.875" customWidth="1"/>
  </cols>
  <sheetData>
    <row r="1" spans="1:17" ht="33" customHeight="1" x14ac:dyDescent="0.15">
      <c r="M1" s="255" t="s">
        <v>156</v>
      </c>
      <c r="N1" s="255"/>
      <c r="O1" s="255"/>
      <c r="P1" s="255"/>
      <c r="Q1" s="255"/>
    </row>
    <row r="2" spans="1:17" ht="13.5" customHeight="1" x14ac:dyDescent="0.15">
      <c r="A2" s="267" t="s">
        <v>139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51"/>
    </row>
    <row r="3" spans="1:17" ht="13.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0" t="s">
        <v>83</v>
      </c>
      <c r="M3" s="51"/>
    </row>
    <row r="4" spans="1:17" ht="33.75" customHeight="1" x14ac:dyDescent="0.15">
      <c r="A4" s="268" t="s">
        <v>126</v>
      </c>
      <c r="B4" s="269"/>
      <c r="C4" s="270"/>
      <c r="D4" s="268" t="s">
        <v>1</v>
      </c>
      <c r="E4" s="269"/>
      <c r="F4" s="270"/>
      <c r="G4" s="61" t="s">
        <v>82</v>
      </c>
      <c r="H4" s="85" t="s">
        <v>140</v>
      </c>
      <c r="I4" s="38" t="s">
        <v>107</v>
      </c>
      <c r="J4" s="271" t="s">
        <v>147</v>
      </c>
      <c r="K4" s="271"/>
      <c r="L4" s="4" t="s">
        <v>0</v>
      </c>
      <c r="M4" s="52"/>
      <c r="N4" s="45" t="s">
        <v>151</v>
      </c>
      <c r="O4" s="45" t="s">
        <v>124</v>
      </c>
      <c r="P4" s="45" t="s">
        <v>152</v>
      </c>
      <c r="Q4" s="46" t="s">
        <v>125</v>
      </c>
    </row>
    <row r="5" spans="1:17" ht="14.25" x14ac:dyDescent="0.15">
      <c r="A5" s="240"/>
      <c r="B5" s="241"/>
      <c r="C5" s="242"/>
      <c r="D5" s="68"/>
      <c r="E5" s="69" t="s">
        <v>84</v>
      </c>
      <c r="F5" s="70"/>
      <c r="G5" s="71"/>
      <c r="H5" s="72"/>
      <c r="I5" s="73" t="str">
        <f>LEFT(H5,2)</f>
        <v/>
      </c>
      <c r="J5" s="272"/>
      <c r="K5" s="273"/>
      <c r="L5" s="71"/>
      <c r="M5" s="53"/>
      <c r="N5" s="47">
        <f>ROUNDDOWN((F5-D5+0.00001)*24,2)</f>
        <v>0</v>
      </c>
      <c r="O5" s="48"/>
      <c r="P5" s="47">
        <f>G5</f>
        <v>0</v>
      </c>
      <c r="Q5" s="47" t="str">
        <f>IF(N5-ROUNDDOWN(O5/60+0.00001,2)=P5,"OK","要確認")</f>
        <v>OK</v>
      </c>
    </row>
    <row r="6" spans="1:17" ht="14.25" x14ac:dyDescent="0.15">
      <c r="A6" s="252"/>
      <c r="B6" s="253"/>
      <c r="C6" s="254"/>
      <c r="D6" s="74"/>
      <c r="E6" s="75" t="s">
        <v>84</v>
      </c>
      <c r="F6" s="76"/>
      <c r="G6" s="77"/>
      <c r="H6" s="78"/>
      <c r="I6" s="79" t="str">
        <f>LEFT(H6,2)</f>
        <v/>
      </c>
      <c r="J6" s="259" t="str">
        <f>IF(H6="","",VLOOKUP(H6,細目リスト!$B$4:$D$43,2,FALSE))</f>
        <v/>
      </c>
      <c r="K6" s="260"/>
      <c r="L6" s="77"/>
      <c r="M6" s="53"/>
      <c r="N6" s="47">
        <f t="shared" ref="N6:N52" si="0">ROUNDDOWN((F6-D6+0.00001)*24,2)</f>
        <v>0</v>
      </c>
      <c r="O6" s="48">
        <v>60</v>
      </c>
      <c r="P6" s="47">
        <f t="shared" ref="P6:P52" si="1">G6</f>
        <v>0</v>
      </c>
      <c r="Q6" s="47" t="str">
        <f>IF(N6-ROUNDDOWN(O6/60+0.00001,2)=P6,"OK","要確認")</f>
        <v>要確認</v>
      </c>
    </row>
    <row r="7" spans="1:17" ht="14.25" x14ac:dyDescent="0.15">
      <c r="A7" s="195"/>
      <c r="B7" s="196"/>
      <c r="C7" s="197"/>
      <c r="D7" s="74"/>
      <c r="E7" s="75" t="s">
        <v>84</v>
      </c>
      <c r="F7" s="76"/>
      <c r="G7" s="77"/>
      <c r="H7" s="78"/>
      <c r="I7" s="79" t="str">
        <f>LEFT(H7,2)</f>
        <v/>
      </c>
      <c r="J7" s="259" t="str">
        <f>IF(H7="","",VLOOKUP(H7,細目リスト!$B$4:$D$43,2,FALSE))</f>
        <v/>
      </c>
      <c r="K7" s="260"/>
      <c r="L7" s="77"/>
      <c r="M7" s="53"/>
      <c r="N7" s="47">
        <f t="shared" si="0"/>
        <v>0</v>
      </c>
      <c r="O7" s="48"/>
      <c r="P7" s="47">
        <f t="shared" si="1"/>
        <v>0</v>
      </c>
      <c r="Q7" s="47" t="str">
        <f t="shared" ref="Q7:Q52" si="2">IF(N7-ROUNDDOWN(O7/60+0.00001,2)=P7,"OK","要確認")</f>
        <v>OK</v>
      </c>
    </row>
    <row r="8" spans="1:17" ht="14.25" x14ac:dyDescent="0.15">
      <c r="A8" s="195"/>
      <c r="B8" s="196"/>
      <c r="C8" s="197"/>
      <c r="D8" s="74"/>
      <c r="E8" s="75" t="s">
        <v>84</v>
      </c>
      <c r="F8" s="76"/>
      <c r="G8" s="77"/>
      <c r="H8" s="78"/>
      <c r="I8" s="79" t="str">
        <f>LEFT(H8,2)</f>
        <v/>
      </c>
      <c r="J8" s="259" t="str">
        <f>IF(H8="","",VLOOKUP(H8,細目リスト!$B$4:$D$43,2,FALSE))</f>
        <v/>
      </c>
      <c r="K8" s="260"/>
      <c r="L8" s="77"/>
      <c r="M8" s="53"/>
      <c r="N8" s="47">
        <f t="shared" si="0"/>
        <v>0</v>
      </c>
      <c r="O8" s="48">
        <v>60</v>
      </c>
      <c r="P8" s="47">
        <f t="shared" si="1"/>
        <v>0</v>
      </c>
      <c r="Q8" s="47" t="str">
        <f t="shared" si="2"/>
        <v>要確認</v>
      </c>
    </row>
    <row r="9" spans="1:17" ht="14.25" x14ac:dyDescent="0.15">
      <c r="A9" s="195"/>
      <c r="B9" s="196"/>
      <c r="C9" s="197"/>
      <c r="D9" s="74"/>
      <c r="E9" s="75" t="s">
        <v>84</v>
      </c>
      <c r="F9" s="76"/>
      <c r="G9" s="77"/>
      <c r="H9" s="78"/>
      <c r="I9" s="79" t="str">
        <f t="shared" ref="I9:I52" si="3">LEFT(H9,2)</f>
        <v/>
      </c>
      <c r="J9" s="259" t="str">
        <f>IF(H9="","",VLOOKUP(H9,細目リスト!$B$4:$D$43,2,FALSE))</f>
        <v/>
      </c>
      <c r="K9" s="260"/>
      <c r="L9" s="77"/>
      <c r="M9" s="53"/>
      <c r="N9" s="47">
        <f t="shared" si="0"/>
        <v>0</v>
      </c>
      <c r="O9" s="48"/>
      <c r="P9" s="47">
        <f t="shared" si="1"/>
        <v>0</v>
      </c>
      <c r="Q9" s="47" t="str">
        <f t="shared" si="2"/>
        <v>OK</v>
      </c>
    </row>
    <row r="10" spans="1:17" ht="14.25" x14ac:dyDescent="0.15">
      <c r="A10" s="195"/>
      <c r="B10" s="196"/>
      <c r="C10" s="197"/>
      <c r="D10" s="74"/>
      <c r="E10" s="75" t="s">
        <v>84</v>
      </c>
      <c r="F10" s="76"/>
      <c r="G10" s="77"/>
      <c r="H10" s="78"/>
      <c r="I10" s="79" t="str">
        <f t="shared" si="3"/>
        <v/>
      </c>
      <c r="J10" s="259" t="str">
        <f>IF(H10="","",VLOOKUP(H10,細目リスト!$B$4:$D$43,2,FALSE))</f>
        <v/>
      </c>
      <c r="K10" s="260"/>
      <c r="L10" s="77"/>
      <c r="M10" s="53"/>
      <c r="N10" s="47">
        <f t="shared" si="0"/>
        <v>0</v>
      </c>
      <c r="O10" s="48"/>
      <c r="P10" s="47">
        <f t="shared" si="1"/>
        <v>0</v>
      </c>
      <c r="Q10" s="47" t="str">
        <f t="shared" si="2"/>
        <v>OK</v>
      </c>
    </row>
    <row r="11" spans="1:17" ht="14.25" x14ac:dyDescent="0.15">
      <c r="A11" s="195"/>
      <c r="B11" s="196"/>
      <c r="C11" s="197"/>
      <c r="D11" s="74"/>
      <c r="E11" s="75" t="s">
        <v>84</v>
      </c>
      <c r="F11" s="76"/>
      <c r="G11" s="77"/>
      <c r="H11" s="78"/>
      <c r="I11" s="79" t="str">
        <f t="shared" si="3"/>
        <v/>
      </c>
      <c r="J11" s="259" t="str">
        <f>IF(H11="","",VLOOKUP(H11,細目リスト!$B$4:$D$43,2,FALSE))</f>
        <v/>
      </c>
      <c r="K11" s="260"/>
      <c r="L11" s="77"/>
      <c r="M11" s="53"/>
      <c r="N11" s="47">
        <f t="shared" si="0"/>
        <v>0</v>
      </c>
      <c r="O11" s="48"/>
      <c r="P11" s="47">
        <f t="shared" si="1"/>
        <v>0</v>
      </c>
      <c r="Q11" s="47" t="str">
        <f t="shared" si="2"/>
        <v>OK</v>
      </c>
    </row>
    <row r="12" spans="1:17" ht="14.25" x14ac:dyDescent="0.15">
      <c r="A12" s="195"/>
      <c r="B12" s="196"/>
      <c r="C12" s="197"/>
      <c r="D12" s="74"/>
      <c r="E12" s="75" t="s">
        <v>84</v>
      </c>
      <c r="F12" s="76"/>
      <c r="G12" s="77"/>
      <c r="H12" s="78"/>
      <c r="I12" s="79" t="str">
        <f t="shared" si="3"/>
        <v/>
      </c>
      <c r="J12" s="259" t="str">
        <f>IF(H12="","",VLOOKUP(H12,細目リスト!$B$4:$D$43,2,FALSE))</f>
        <v/>
      </c>
      <c r="K12" s="260"/>
      <c r="L12" s="77"/>
      <c r="M12" s="53"/>
      <c r="N12" s="47">
        <f t="shared" si="0"/>
        <v>0</v>
      </c>
      <c r="O12" s="48"/>
      <c r="P12" s="47">
        <f t="shared" si="1"/>
        <v>0</v>
      </c>
      <c r="Q12" s="47" t="str">
        <f t="shared" si="2"/>
        <v>OK</v>
      </c>
    </row>
    <row r="13" spans="1:17" ht="14.25" x14ac:dyDescent="0.15">
      <c r="A13" s="195"/>
      <c r="B13" s="196"/>
      <c r="C13" s="197"/>
      <c r="D13" s="74"/>
      <c r="E13" s="75" t="s">
        <v>84</v>
      </c>
      <c r="F13" s="76"/>
      <c r="G13" s="77"/>
      <c r="H13" s="78"/>
      <c r="I13" s="79" t="str">
        <f t="shared" si="3"/>
        <v/>
      </c>
      <c r="J13" s="259" t="str">
        <f>IF(H13="","",VLOOKUP(H13,細目リスト!$B$4:$D$43,2,FALSE))</f>
        <v/>
      </c>
      <c r="K13" s="260"/>
      <c r="L13" s="77"/>
      <c r="M13" s="53"/>
      <c r="N13" s="47">
        <f t="shared" si="0"/>
        <v>0</v>
      </c>
      <c r="O13" s="48"/>
      <c r="P13" s="47">
        <f t="shared" si="1"/>
        <v>0</v>
      </c>
      <c r="Q13" s="47" t="str">
        <f t="shared" si="2"/>
        <v>OK</v>
      </c>
    </row>
    <row r="14" spans="1:17" ht="14.25" x14ac:dyDescent="0.15">
      <c r="A14" s="195"/>
      <c r="B14" s="196"/>
      <c r="C14" s="197"/>
      <c r="D14" s="74"/>
      <c r="E14" s="75" t="s">
        <v>84</v>
      </c>
      <c r="F14" s="76"/>
      <c r="G14" s="77"/>
      <c r="H14" s="78"/>
      <c r="I14" s="79" t="str">
        <f t="shared" si="3"/>
        <v/>
      </c>
      <c r="J14" s="259" t="str">
        <f>IF(H14="","",VLOOKUP(H14,細目リスト!$B$4:$D$43,2,FALSE))</f>
        <v/>
      </c>
      <c r="K14" s="260"/>
      <c r="L14" s="77"/>
      <c r="M14" s="53"/>
      <c r="N14" s="47">
        <f t="shared" si="0"/>
        <v>0</v>
      </c>
      <c r="O14" s="48"/>
      <c r="P14" s="47">
        <f t="shared" si="1"/>
        <v>0</v>
      </c>
      <c r="Q14" s="47" t="str">
        <f t="shared" si="2"/>
        <v>OK</v>
      </c>
    </row>
    <row r="15" spans="1:17" ht="14.25" x14ac:dyDescent="0.15">
      <c r="A15" s="195"/>
      <c r="B15" s="196"/>
      <c r="C15" s="197"/>
      <c r="D15" s="74"/>
      <c r="E15" s="75" t="s">
        <v>84</v>
      </c>
      <c r="F15" s="76"/>
      <c r="G15" s="77"/>
      <c r="H15" s="78"/>
      <c r="I15" s="79" t="str">
        <f t="shared" si="3"/>
        <v/>
      </c>
      <c r="J15" s="259" t="str">
        <f>IF(H15="","",VLOOKUP(H15,細目リスト!$B$4:$D$43,2,FALSE))</f>
        <v/>
      </c>
      <c r="K15" s="260"/>
      <c r="L15" s="77"/>
      <c r="M15" s="53"/>
      <c r="N15" s="47">
        <f t="shared" si="0"/>
        <v>0</v>
      </c>
      <c r="O15" s="48">
        <v>60</v>
      </c>
      <c r="P15" s="47">
        <f t="shared" si="1"/>
        <v>0</v>
      </c>
      <c r="Q15" s="47" t="str">
        <f t="shared" si="2"/>
        <v>要確認</v>
      </c>
    </row>
    <row r="16" spans="1:17" ht="14.25" x14ac:dyDescent="0.15">
      <c r="A16" s="195"/>
      <c r="B16" s="196"/>
      <c r="C16" s="197"/>
      <c r="D16" s="74"/>
      <c r="E16" s="75" t="s">
        <v>84</v>
      </c>
      <c r="F16" s="76"/>
      <c r="G16" s="77"/>
      <c r="H16" s="78"/>
      <c r="I16" s="79" t="str">
        <f t="shared" si="3"/>
        <v/>
      </c>
      <c r="J16" s="259" t="str">
        <f>IF(H16="","",VLOOKUP(H16,細目リスト!$B$4:$D$43,2,FALSE))</f>
        <v/>
      </c>
      <c r="K16" s="260"/>
      <c r="L16" s="77"/>
      <c r="M16" s="53"/>
      <c r="N16" s="47">
        <f t="shared" si="0"/>
        <v>0</v>
      </c>
      <c r="O16" s="48"/>
      <c r="P16" s="47">
        <f t="shared" si="1"/>
        <v>0</v>
      </c>
      <c r="Q16" s="47" t="str">
        <f t="shared" si="2"/>
        <v>OK</v>
      </c>
    </row>
    <row r="17" spans="1:17" ht="14.25" x14ac:dyDescent="0.15">
      <c r="A17" s="195"/>
      <c r="B17" s="196"/>
      <c r="C17" s="197"/>
      <c r="D17" s="74"/>
      <c r="E17" s="75" t="s">
        <v>84</v>
      </c>
      <c r="F17" s="76"/>
      <c r="G17" s="77"/>
      <c r="H17" s="78"/>
      <c r="I17" s="79" t="str">
        <f t="shared" si="3"/>
        <v/>
      </c>
      <c r="J17" s="259" t="str">
        <f>IF(H17="","",VLOOKUP(H17,細目リスト!$B$4:$D$43,2,FALSE))</f>
        <v/>
      </c>
      <c r="K17" s="260"/>
      <c r="L17" s="77"/>
      <c r="M17" s="53"/>
      <c r="N17" s="47">
        <f t="shared" si="0"/>
        <v>0</v>
      </c>
      <c r="O17" s="48"/>
      <c r="P17" s="47">
        <f t="shared" si="1"/>
        <v>0</v>
      </c>
      <c r="Q17" s="47" t="str">
        <f t="shared" si="2"/>
        <v>OK</v>
      </c>
    </row>
    <row r="18" spans="1:17" ht="14.25" x14ac:dyDescent="0.15">
      <c r="A18" s="195"/>
      <c r="B18" s="196"/>
      <c r="C18" s="197"/>
      <c r="D18" s="74"/>
      <c r="E18" s="75" t="s">
        <v>84</v>
      </c>
      <c r="F18" s="76"/>
      <c r="G18" s="77"/>
      <c r="H18" s="78"/>
      <c r="I18" s="79" t="str">
        <f t="shared" si="3"/>
        <v/>
      </c>
      <c r="J18" s="259" t="str">
        <f>IF(H18="","",VLOOKUP(H18,細目リスト!$B$4:$D$43,2,FALSE))</f>
        <v/>
      </c>
      <c r="K18" s="260"/>
      <c r="L18" s="77"/>
      <c r="M18" s="53"/>
      <c r="N18" s="47">
        <f t="shared" si="0"/>
        <v>0</v>
      </c>
      <c r="O18" s="48">
        <v>60</v>
      </c>
      <c r="P18" s="47">
        <f t="shared" si="1"/>
        <v>0</v>
      </c>
      <c r="Q18" s="47" t="str">
        <f t="shared" si="2"/>
        <v>要確認</v>
      </c>
    </row>
    <row r="19" spans="1:17" ht="14.25" x14ac:dyDescent="0.15">
      <c r="A19" s="195"/>
      <c r="B19" s="196"/>
      <c r="C19" s="197"/>
      <c r="D19" s="74"/>
      <c r="E19" s="75" t="s">
        <v>84</v>
      </c>
      <c r="F19" s="76"/>
      <c r="G19" s="77"/>
      <c r="H19" s="78"/>
      <c r="I19" s="79" t="str">
        <f t="shared" si="3"/>
        <v/>
      </c>
      <c r="J19" s="259" t="str">
        <f>IF(H19="","",VLOOKUP(H19,細目リスト!$B$4:$D$43,2,FALSE))</f>
        <v/>
      </c>
      <c r="K19" s="260"/>
      <c r="L19" s="77"/>
      <c r="M19" s="53"/>
      <c r="N19" s="47">
        <f t="shared" si="0"/>
        <v>0</v>
      </c>
      <c r="O19" s="48"/>
      <c r="P19" s="47">
        <f t="shared" si="1"/>
        <v>0</v>
      </c>
      <c r="Q19" s="47" t="str">
        <f t="shared" si="2"/>
        <v>OK</v>
      </c>
    </row>
    <row r="20" spans="1:17" ht="14.25" x14ac:dyDescent="0.15">
      <c r="A20" s="195"/>
      <c r="B20" s="196"/>
      <c r="C20" s="197"/>
      <c r="D20" s="74"/>
      <c r="E20" s="75" t="s">
        <v>84</v>
      </c>
      <c r="F20" s="76"/>
      <c r="G20" s="77"/>
      <c r="H20" s="78"/>
      <c r="I20" s="79" t="str">
        <f t="shared" si="3"/>
        <v/>
      </c>
      <c r="J20" s="259" t="str">
        <f>IF(H20="","",VLOOKUP(H20,細目リスト!$B$4:$D$43,2,FALSE))</f>
        <v/>
      </c>
      <c r="K20" s="260"/>
      <c r="L20" s="77"/>
      <c r="M20" s="53"/>
      <c r="N20" s="47">
        <f t="shared" si="0"/>
        <v>0</v>
      </c>
      <c r="O20" s="48"/>
      <c r="P20" s="47">
        <f t="shared" si="1"/>
        <v>0</v>
      </c>
      <c r="Q20" s="47" t="str">
        <f t="shared" si="2"/>
        <v>OK</v>
      </c>
    </row>
    <row r="21" spans="1:17" ht="14.25" x14ac:dyDescent="0.15">
      <c r="A21" s="195"/>
      <c r="B21" s="196"/>
      <c r="C21" s="197"/>
      <c r="D21" s="74"/>
      <c r="E21" s="75" t="s">
        <v>84</v>
      </c>
      <c r="F21" s="76"/>
      <c r="G21" s="77"/>
      <c r="H21" s="78"/>
      <c r="I21" s="79" t="str">
        <f t="shared" si="3"/>
        <v/>
      </c>
      <c r="J21" s="259" t="str">
        <f>IF(H21="","",VLOOKUP(H21,細目リスト!$B$4:$D$43,2,FALSE))</f>
        <v/>
      </c>
      <c r="K21" s="260"/>
      <c r="L21" s="77"/>
      <c r="M21" s="53"/>
      <c r="N21" s="47">
        <f t="shared" si="0"/>
        <v>0</v>
      </c>
      <c r="O21" s="48"/>
      <c r="P21" s="47">
        <f t="shared" si="1"/>
        <v>0</v>
      </c>
      <c r="Q21" s="47" t="str">
        <f t="shared" si="2"/>
        <v>OK</v>
      </c>
    </row>
    <row r="22" spans="1:17" ht="14.25" x14ac:dyDescent="0.15">
      <c r="A22" s="195"/>
      <c r="B22" s="196"/>
      <c r="C22" s="197"/>
      <c r="D22" s="74"/>
      <c r="E22" s="75" t="s">
        <v>84</v>
      </c>
      <c r="F22" s="76"/>
      <c r="G22" s="77"/>
      <c r="H22" s="78"/>
      <c r="I22" s="79" t="str">
        <f t="shared" si="3"/>
        <v/>
      </c>
      <c r="J22" s="259" t="str">
        <f>IF(H22="","",VLOOKUP(H22,細目リスト!$B$4:$D$43,2,FALSE))</f>
        <v/>
      </c>
      <c r="K22" s="260"/>
      <c r="L22" s="77"/>
      <c r="M22" s="53"/>
      <c r="N22" s="47">
        <f t="shared" si="0"/>
        <v>0</v>
      </c>
      <c r="O22" s="48"/>
      <c r="P22" s="47">
        <f t="shared" si="1"/>
        <v>0</v>
      </c>
      <c r="Q22" s="47" t="str">
        <f t="shared" si="2"/>
        <v>OK</v>
      </c>
    </row>
    <row r="23" spans="1:17" ht="14.25" x14ac:dyDescent="0.15">
      <c r="A23" s="195"/>
      <c r="B23" s="196"/>
      <c r="C23" s="197"/>
      <c r="D23" s="74"/>
      <c r="E23" s="75" t="s">
        <v>84</v>
      </c>
      <c r="F23" s="76"/>
      <c r="G23" s="77"/>
      <c r="H23" s="78"/>
      <c r="I23" s="79" t="str">
        <f t="shared" si="3"/>
        <v/>
      </c>
      <c r="J23" s="259" t="str">
        <f>IF(H23="","",VLOOKUP(H23,細目リスト!$B$4:$D$43,2,FALSE))</f>
        <v/>
      </c>
      <c r="K23" s="260"/>
      <c r="L23" s="77"/>
      <c r="M23" s="53"/>
      <c r="N23" s="47">
        <f t="shared" si="0"/>
        <v>0</v>
      </c>
      <c r="O23" s="48"/>
      <c r="P23" s="47">
        <f t="shared" si="1"/>
        <v>0</v>
      </c>
      <c r="Q23" s="47" t="str">
        <f t="shared" si="2"/>
        <v>OK</v>
      </c>
    </row>
    <row r="24" spans="1:17" ht="14.25" x14ac:dyDescent="0.15">
      <c r="A24" s="195"/>
      <c r="B24" s="196"/>
      <c r="C24" s="197"/>
      <c r="D24" s="74"/>
      <c r="E24" s="75" t="s">
        <v>84</v>
      </c>
      <c r="F24" s="76"/>
      <c r="G24" s="77"/>
      <c r="H24" s="78"/>
      <c r="I24" s="79" t="str">
        <f t="shared" si="3"/>
        <v/>
      </c>
      <c r="J24" s="259" t="str">
        <f>IF(H24="","",VLOOKUP(H24,細目リスト!$B$4:$D$43,2,FALSE))</f>
        <v/>
      </c>
      <c r="K24" s="260"/>
      <c r="L24" s="77"/>
      <c r="M24" s="53"/>
      <c r="N24" s="47">
        <f t="shared" si="0"/>
        <v>0</v>
      </c>
      <c r="O24" s="48"/>
      <c r="P24" s="47">
        <f t="shared" si="1"/>
        <v>0</v>
      </c>
      <c r="Q24" s="47" t="str">
        <f t="shared" si="2"/>
        <v>OK</v>
      </c>
    </row>
    <row r="25" spans="1:17" ht="14.25" x14ac:dyDescent="0.15">
      <c r="A25" s="195"/>
      <c r="B25" s="196"/>
      <c r="C25" s="197"/>
      <c r="D25" s="74"/>
      <c r="E25" s="75" t="s">
        <v>84</v>
      </c>
      <c r="F25" s="76"/>
      <c r="G25" s="77"/>
      <c r="H25" s="78"/>
      <c r="I25" s="79" t="str">
        <f t="shared" si="3"/>
        <v/>
      </c>
      <c r="J25" s="259" t="str">
        <f>IF(H25="","",VLOOKUP(H25,細目リスト!$B$4:$D$43,2,FALSE))</f>
        <v/>
      </c>
      <c r="K25" s="260"/>
      <c r="L25" s="77"/>
      <c r="M25" s="53"/>
      <c r="N25" s="47">
        <f t="shared" si="0"/>
        <v>0</v>
      </c>
      <c r="O25" s="48"/>
      <c r="P25" s="47">
        <f t="shared" si="1"/>
        <v>0</v>
      </c>
      <c r="Q25" s="47" t="str">
        <f t="shared" si="2"/>
        <v>OK</v>
      </c>
    </row>
    <row r="26" spans="1:17" ht="14.25" x14ac:dyDescent="0.15">
      <c r="A26" s="195"/>
      <c r="B26" s="196"/>
      <c r="C26" s="197"/>
      <c r="D26" s="74"/>
      <c r="E26" s="75" t="s">
        <v>84</v>
      </c>
      <c r="F26" s="76"/>
      <c r="G26" s="77"/>
      <c r="H26" s="78"/>
      <c r="I26" s="79" t="str">
        <f t="shared" si="3"/>
        <v/>
      </c>
      <c r="J26" s="259" t="str">
        <f>IF(H26="","",VLOOKUP(H26,細目リスト!$B$4:$D$43,2,FALSE))</f>
        <v/>
      </c>
      <c r="K26" s="260"/>
      <c r="L26" s="77"/>
      <c r="M26" s="53"/>
      <c r="N26" s="47">
        <f t="shared" si="0"/>
        <v>0</v>
      </c>
      <c r="O26" s="48"/>
      <c r="P26" s="47">
        <f t="shared" si="1"/>
        <v>0</v>
      </c>
      <c r="Q26" s="47" t="str">
        <f t="shared" si="2"/>
        <v>OK</v>
      </c>
    </row>
    <row r="27" spans="1:17" ht="14.25" x14ac:dyDescent="0.15">
      <c r="A27" s="195"/>
      <c r="B27" s="196"/>
      <c r="C27" s="197"/>
      <c r="D27" s="74"/>
      <c r="E27" s="75" t="s">
        <v>84</v>
      </c>
      <c r="F27" s="76"/>
      <c r="G27" s="77"/>
      <c r="H27" s="78"/>
      <c r="I27" s="79" t="str">
        <f t="shared" si="3"/>
        <v/>
      </c>
      <c r="J27" s="259" t="str">
        <f>IF(H27="","",VLOOKUP(H27,細目リスト!$B$4:$D$43,2,FALSE))</f>
        <v/>
      </c>
      <c r="K27" s="260"/>
      <c r="L27" s="77"/>
      <c r="M27" s="53"/>
      <c r="N27" s="47">
        <f t="shared" si="0"/>
        <v>0</v>
      </c>
      <c r="O27" s="48"/>
      <c r="P27" s="47">
        <f t="shared" si="1"/>
        <v>0</v>
      </c>
      <c r="Q27" s="47" t="str">
        <f t="shared" si="2"/>
        <v>OK</v>
      </c>
    </row>
    <row r="28" spans="1:17" ht="14.25" x14ac:dyDescent="0.15">
      <c r="A28" s="195"/>
      <c r="B28" s="196"/>
      <c r="C28" s="197"/>
      <c r="D28" s="74"/>
      <c r="E28" s="75" t="s">
        <v>84</v>
      </c>
      <c r="F28" s="76"/>
      <c r="G28" s="77"/>
      <c r="H28" s="78"/>
      <c r="I28" s="79" t="str">
        <f t="shared" si="3"/>
        <v/>
      </c>
      <c r="J28" s="259" t="str">
        <f>IF(H28="","",VLOOKUP(H28,細目リスト!$B$4:$D$43,2,FALSE))</f>
        <v/>
      </c>
      <c r="K28" s="260"/>
      <c r="L28" s="77"/>
      <c r="M28" s="53"/>
      <c r="N28" s="47">
        <f t="shared" si="0"/>
        <v>0</v>
      </c>
      <c r="O28" s="48"/>
      <c r="P28" s="47">
        <f t="shared" si="1"/>
        <v>0</v>
      </c>
      <c r="Q28" s="47" t="str">
        <f t="shared" si="2"/>
        <v>OK</v>
      </c>
    </row>
    <row r="29" spans="1:17" ht="14.25" x14ac:dyDescent="0.15">
      <c r="A29" s="195"/>
      <c r="B29" s="196"/>
      <c r="C29" s="197"/>
      <c r="D29" s="74"/>
      <c r="E29" s="75" t="s">
        <v>84</v>
      </c>
      <c r="F29" s="76"/>
      <c r="G29" s="77"/>
      <c r="H29" s="78"/>
      <c r="I29" s="79" t="str">
        <f t="shared" si="3"/>
        <v/>
      </c>
      <c r="J29" s="259" t="str">
        <f>IF(H29="","",VLOOKUP(H29,細目リスト!$B$4:$D$43,2,FALSE))</f>
        <v/>
      </c>
      <c r="K29" s="260"/>
      <c r="L29" s="77"/>
      <c r="M29" s="53"/>
      <c r="N29" s="47">
        <f t="shared" si="0"/>
        <v>0</v>
      </c>
      <c r="O29" s="48"/>
      <c r="P29" s="47">
        <f t="shared" si="1"/>
        <v>0</v>
      </c>
      <c r="Q29" s="47" t="str">
        <f t="shared" si="2"/>
        <v>OK</v>
      </c>
    </row>
    <row r="30" spans="1:17" ht="14.25" x14ac:dyDescent="0.15">
      <c r="A30" s="195"/>
      <c r="B30" s="196"/>
      <c r="C30" s="197"/>
      <c r="D30" s="74"/>
      <c r="E30" s="75" t="s">
        <v>84</v>
      </c>
      <c r="F30" s="76"/>
      <c r="G30" s="77"/>
      <c r="H30" s="78"/>
      <c r="I30" s="79" t="str">
        <f t="shared" si="3"/>
        <v/>
      </c>
      <c r="J30" s="259" t="str">
        <f>IF(H30="","",VLOOKUP(H30,細目リスト!$B$4:$D$43,2,FALSE))</f>
        <v/>
      </c>
      <c r="K30" s="260"/>
      <c r="L30" s="77"/>
      <c r="M30" s="53"/>
      <c r="N30" s="47">
        <f t="shared" si="0"/>
        <v>0</v>
      </c>
      <c r="O30" s="48"/>
      <c r="P30" s="47">
        <f t="shared" si="1"/>
        <v>0</v>
      </c>
      <c r="Q30" s="47" t="str">
        <f t="shared" si="2"/>
        <v>OK</v>
      </c>
    </row>
    <row r="31" spans="1:17" ht="14.25" x14ac:dyDescent="0.15">
      <c r="A31" s="195"/>
      <c r="B31" s="196"/>
      <c r="C31" s="197"/>
      <c r="D31" s="74"/>
      <c r="E31" s="75" t="s">
        <v>84</v>
      </c>
      <c r="F31" s="76"/>
      <c r="G31" s="77"/>
      <c r="H31" s="78"/>
      <c r="I31" s="79" t="str">
        <f t="shared" si="3"/>
        <v/>
      </c>
      <c r="J31" s="259" t="str">
        <f>IF(H31="","",VLOOKUP(H31,細目リスト!$B$4:$D$43,2,FALSE))</f>
        <v/>
      </c>
      <c r="K31" s="260"/>
      <c r="L31" s="77"/>
      <c r="M31" s="53"/>
      <c r="N31" s="47">
        <f t="shared" si="0"/>
        <v>0</v>
      </c>
      <c r="O31" s="48"/>
      <c r="P31" s="47">
        <f t="shared" si="1"/>
        <v>0</v>
      </c>
      <c r="Q31" s="47" t="str">
        <f t="shared" si="2"/>
        <v>OK</v>
      </c>
    </row>
    <row r="32" spans="1:17" ht="14.25" x14ac:dyDescent="0.15">
      <c r="A32" s="195"/>
      <c r="B32" s="196"/>
      <c r="C32" s="197"/>
      <c r="D32" s="74"/>
      <c r="E32" s="75" t="s">
        <v>84</v>
      </c>
      <c r="F32" s="76"/>
      <c r="G32" s="77"/>
      <c r="H32" s="78"/>
      <c r="I32" s="79" t="str">
        <f t="shared" si="3"/>
        <v/>
      </c>
      <c r="J32" s="259" t="str">
        <f>IF(H32="","",VLOOKUP(H32,細目リスト!$B$4:$D$43,2,FALSE))</f>
        <v/>
      </c>
      <c r="K32" s="260"/>
      <c r="L32" s="77"/>
      <c r="M32" s="53"/>
      <c r="N32" s="47">
        <f t="shared" si="0"/>
        <v>0</v>
      </c>
      <c r="O32" s="48"/>
      <c r="P32" s="47">
        <f t="shared" si="1"/>
        <v>0</v>
      </c>
      <c r="Q32" s="47" t="str">
        <f t="shared" si="2"/>
        <v>OK</v>
      </c>
    </row>
    <row r="33" spans="1:17" ht="14.25" x14ac:dyDescent="0.15">
      <c r="A33" s="195"/>
      <c r="B33" s="196"/>
      <c r="C33" s="197"/>
      <c r="D33" s="74"/>
      <c r="E33" s="75" t="s">
        <v>84</v>
      </c>
      <c r="F33" s="76"/>
      <c r="G33" s="77"/>
      <c r="H33" s="78"/>
      <c r="I33" s="79" t="str">
        <f t="shared" si="3"/>
        <v/>
      </c>
      <c r="J33" s="259" t="str">
        <f>IF(H33="","",VLOOKUP(H33,細目リスト!$B$4:$D$43,2,FALSE))</f>
        <v/>
      </c>
      <c r="K33" s="260"/>
      <c r="L33" s="77"/>
      <c r="M33" s="53"/>
      <c r="N33" s="47">
        <f t="shared" si="0"/>
        <v>0</v>
      </c>
      <c r="O33" s="48">
        <v>60</v>
      </c>
      <c r="P33" s="47">
        <f t="shared" si="1"/>
        <v>0</v>
      </c>
      <c r="Q33" s="47" t="str">
        <f t="shared" si="2"/>
        <v>要確認</v>
      </c>
    </row>
    <row r="34" spans="1:17" ht="14.25" x14ac:dyDescent="0.15">
      <c r="A34" s="195"/>
      <c r="B34" s="196"/>
      <c r="C34" s="197"/>
      <c r="D34" s="74"/>
      <c r="E34" s="75" t="s">
        <v>84</v>
      </c>
      <c r="F34" s="76"/>
      <c r="G34" s="77"/>
      <c r="H34" s="78"/>
      <c r="I34" s="79" t="str">
        <f t="shared" si="3"/>
        <v/>
      </c>
      <c r="J34" s="259" t="str">
        <f>IF(H34="","",VLOOKUP(H34,細目リスト!$B$4:$D$43,2,FALSE))</f>
        <v/>
      </c>
      <c r="K34" s="260"/>
      <c r="L34" s="77"/>
      <c r="M34" s="53"/>
      <c r="N34" s="47">
        <f t="shared" si="0"/>
        <v>0</v>
      </c>
      <c r="O34" s="48">
        <v>60</v>
      </c>
      <c r="P34" s="47">
        <f t="shared" si="1"/>
        <v>0</v>
      </c>
      <c r="Q34" s="47" t="str">
        <f t="shared" si="2"/>
        <v>要確認</v>
      </c>
    </row>
    <row r="35" spans="1:17" ht="14.25" x14ac:dyDescent="0.15">
      <c r="A35" s="195"/>
      <c r="B35" s="196"/>
      <c r="C35" s="197"/>
      <c r="D35" s="74"/>
      <c r="E35" s="75" t="s">
        <v>84</v>
      </c>
      <c r="F35" s="76"/>
      <c r="G35" s="77"/>
      <c r="H35" s="78"/>
      <c r="I35" s="79" t="str">
        <f t="shared" si="3"/>
        <v/>
      </c>
      <c r="J35" s="259" t="str">
        <f>IF(H35="","",VLOOKUP(H35,細目リスト!$B$4:$D$43,2,FALSE))</f>
        <v/>
      </c>
      <c r="K35" s="260"/>
      <c r="L35" s="77"/>
      <c r="M35" s="53"/>
      <c r="N35" s="47">
        <f t="shared" si="0"/>
        <v>0</v>
      </c>
      <c r="O35" s="48">
        <v>60</v>
      </c>
      <c r="P35" s="47">
        <f t="shared" si="1"/>
        <v>0</v>
      </c>
      <c r="Q35" s="47" t="str">
        <f t="shared" si="2"/>
        <v>要確認</v>
      </c>
    </row>
    <row r="36" spans="1:17" ht="14.25" x14ac:dyDescent="0.15">
      <c r="A36" s="195"/>
      <c r="B36" s="196"/>
      <c r="C36" s="197"/>
      <c r="D36" s="74"/>
      <c r="E36" s="75" t="s">
        <v>84</v>
      </c>
      <c r="F36" s="76"/>
      <c r="G36" s="77"/>
      <c r="H36" s="78"/>
      <c r="I36" s="79" t="str">
        <f t="shared" si="3"/>
        <v/>
      </c>
      <c r="J36" s="259" t="str">
        <f>IF(H36="","",VLOOKUP(H36,細目リスト!$B$4:$D$43,2,FALSE))</f>
        <v/>
      </c>
      <c r="K36" s="260"/>
      <c r="L36" s="77"/>
      <c r="M36" s="53"/>
      <c r="N36" s="47">
        <f t="shared" si="0"/>
        <v>0</v>
      </c>
      <c r="O36" s="48">
        <v>60</v>
      </c>
      <c r="P36" s="47">
        <f t="shared" si="1"/>
        <v>0</v>
      </c>
      <c r="Q36" s="47" t="str">
        <f t="shared" si="2"/>
        <v>要確認</v>
      </c>
    </row>
    <row r="37" spans="1:17" ht="14.25" x14ac:dyDescent="0.15">
      <c r="A37" s="195"/>
      <c r="B37" s="196"/>
      <c r="C37" s="197"/>
      <c r="D37" s="74"/>
      <c r="E37" s="75" t="s">
        <v>84</v>
      </c>
      <c r="F37" s="76"/>
      <c r="G37" s="77"/>
      <c r="H37" s="78"/>
      <c r="I37" s="79" t="str">
        <f t="shared" si="3"/>
        <v/>
      </c>
      <c r="J37" s="259" t="str">
        <f>IF(H37="","",VLOOKUP(H37,細目リスト!$B$4:$D$43,2,FALSE))</f>
        <v/>
      </c>
      <c r="K37" s="260"/>
      <c r="L37" s="77"/>
      <c r="M37" s="53"/>
      <c r="N37" s="47">
        <f t="shared" si="0"/>
        <v>0</v>
      </c>
      <c r="O37" s="48">
        <v>60</v>
      </c>
      <c r="P37" s="47">
        <f t="shared" si="1"/>
        <v>0</v>
      </c>
      <c r="Q37" s="47" t="str">
        <f t="shared" si="2"/>
        <v>要確認</v>
      </c>
    </row>
    <row r="38" spans="1:17" ht="14.25" x14ac:dyDescent="0.15">
      <c r="A38" s="195"/>
      <c r="B38" s="196"/>
      <c r="C38" s="197"/>
      <c r="D38" s="74"/>
      <c r="E38" s="75" t="s">
        <v>84</v>
      </c>
      <c r="F38" s="76"/>
      <c r="G38" s="77"/>
      <c r="H38" s="78"/>
      <c r="I38" s="79" t="str">
        <f t="shared" si="3"/>
        <v/>
      </c>
      <c r="J38" s="259" t="str">
        <f>IF(H38="","",VLOOKUP(H38,細目リスト!$B$4:$D$43,2,FALSE))</f>
        <v/>
      </c>
      <c r="K38" s="260"/>
      <c r="L38" s="77"/>
      <c r="M38" s="53"/>
      <c r="N38" s="47">
        <f t="shared" si="0"/>
        <v>0</v>
      </c>
      <c r="O38" s="48">
        <v>60</v>
      </c>
      <c r="P38" s="47">
        <f t="shared" si="1"/>
        <v>0</v>
      </c>
      <c r="Q38" s="47" t="str">
        <f t="shared" si="2"/>
        <v>要確認</v>
      </c>
    </row>
    <row r="39" spans="1:17" ht="14.25" x14ac:dyDescent="0.15">
      <c r="A39" s="195"/>
      <c r="B39" s="196"/>
      <c r="C39" s="197"/>
      <c r="D39" s="74"/>
      <c r="E39" s="75" t="s">
        <v>84</v>
      </c>
      <c r="F39" s="76"/>
      <c r="G39" s="77"/>
      <c r="H39" s="78"/>
      <c r="I39" s="79" t="str">
        <f t="shared" si="3"/>
        <v/>
      </c>
      <c r="J39" s="259" t="str">
        <f>IF(H39="","",VLOOKUP(H39,細目リスト!$B$4:$D$43,2,FALSE))</f>
        <v/>
      </c>
      <c r="K39" s="260"/>
      <c r="L39" s="77"/>
      <c r="M39" s="53"/>
      <c r="N39" s="47">
        <f t="shared" si="0"/>
        <v>0</v>
      </c>
      <c r="O39" s="48">
        <v>60</v>
      </c>
      <c r="P39" s="47">
        <f t="shared" si="1"/>
        <v>0</v>
      </c>
      <c r="Q39" s="47" t="str">
        <f t="shared" si="2"/>
        <v>要確認</v>
      </c>
    </row>
    <row r="40" spans="1:17" ht="14.25" x14ac:dyDescent="0.15">
      <c r="A40" s="195"/>
      <c r="B40" s="196"/>
      <c r="C40" s="197"/>
      <c r="D40" s="74"/>
      <c r="E40" s="75" t="s">
        <v>84</v>
      </c>
      <c r="F40" s="76"/>
      <c r="G40" s="77"/>
      <c r="H40" s="78"/>
      <c r="I40" s="79" t="str">
        <f t="shared" si="3"/>
        <v/>
      </c>
      <c r="J40" s="259" t="str">
        <f>IF(H40="","",VLOOKUP(H40,細目リスト!$B$4:$D$43,2,FALSE))</f>
        <v/>
      </c>
      <c r="K40" s="260"/>
      <c r="L40" s="77"/>
      <c r="M40" s="53"/>
      <c r="N40" s="47">
        <f t="shared" si="0"/>
        <v>0</v>
      </c>
      <c r="O40" s="48">
        <v>60</v>
      </c>
      <c r="P40" s="47">
        <f t="shared" si="1"/>
        <v>0</v>
      </c>
      <c r="Q40" s="47" t="str">
        <f t="shared" si="2"/>
        <v>要確認</v>
      </c>
    </row>
    <row r="41" spans="1:17" ht="14.25" x14ac:dyDescent="0.15">
      <c r="A41" s="195"/>
      <c r="B41" s="196"/>
      <c r="C41" s="197"/>
      <c r="D41" s="74"/>
      <c r="E41" s="75" t="s">
        <v>84</v>
      </c>
      <c r="F41" s="76"/>
      <c r="G41" s="77"/>
      <c r="H41" s="78"/>
      <c r="I41" s="79" t="str">
        <f t="shared" si="3"/>
        <v/>
      </c>
      <c r="J41" s="259" t="str">
        <f>IF(H41="","",VLOOKUP(H41,細目リスト!$B$4:$D$43,2,FALSE))</f>
        <v/>
      </c>
      <c r="K41" s="260"/>
      <c r="L41" s="77"/>
      <c r="M41" s="53"/>
      <c r="N41" s="47">
        <f t="shared" si="0"/>
        <v>0</v>
      </c>
      <c r="O41" s="48"/>
      <c r="P41" s="47">
        <f t="shared" si="1"/>
        <v>0</v>
      </c>
      <c r="Q41" s="47" t="str">
        <f t="shared" si="2"/>
        <v>OK</v>
      </c>
    </row>
    <row r="42" spans="1:17" ht="14.25" x14ac:dyDescent="0.15">
      <c r="A42" s="195"/>
      <c r="B42" s="196"/>
      <c r="C42" s="197"/>
      <c r="D42" s="74"/>
      <c r="E42" s="75" t="s">
        <v>84</v>
      </c>
      <c r="F42" s="76"/>
      <c r="G42" s="77"/>
      <c r="H42" s="78"/>
      <c r="I42" s="79" t="str">
        <f t="shared" si="3"/>
        <v/>
      </c>
      <c r="J42" s="259" t="str">
        <f>IF(H42="","",VLOOKUP(H42,細目リスト!$B$4:$D$43,2,FALSE))</f>
        <v/>
      </c>
      <c r="K42" s="260"/>
      <c r="L42" s="77"/>
      <c r="M42" s="53"/>
      <c r="N42" s="47">
        <f t="shared" si="0"/>
        <v>0</v>
      </c>
      <c r="O42" s="48">
        <v>60</v>
      </c>
      <c r="P42" s="47">
        <f t="shared" si="1"/>
        <v>0</v>
      </c>
      <c r="Q42" s="47" t="str">
        <f t="shared" si="2"/>
        <v>要確認</v>
      </c>
    </row>
    <row r="43" spans="1:17" ht="14.25" x14ac:dyDescent="0.15">
      <c r="A43" s="195"/>
      <c r="B43" s="196"/>
      <c r="C43" s="197"/>
      <c r="D43" s="74"/>
      <c r="E43" s="75" t="s">
        <v>84</v>
      </c>
      <c r="F43" s="76"/>
      <c r="G43" s="77"/>
      <c r="H43" s="78"/>
      <c r="I43" s="79" t="str">
        <f t="shared" si="3"/>
        <v/>
      </c>
      <c r="J43" s="259" t="str">
        <f>IF(H43="","",VLOOKUP(H43,細目リスト!$B$4:$D$43,2,FALSE))</f>
        <v/>
      </c>
      <c r="K43" s="260"/>
      <c r="L43" s="77"/>
      <c r="M43" s="53"/>
      <c r="N43" s="47">
        <f t="shared" si="0"/>
        <v>0</v>
      </c>
      <c r="O43" s="48"/>
      <c r="P43" s="47">
        <f t="shared" si="1"/>
        <v>0</v>
      </c>
      <c r="Q43" s="47" t="str">
        <f t="shared" si="2"/>
        <v>OK</v>
      </c>
    </row>
    <row r="44" spans="1:17" ht="14.25" x14ac:dyDescent="0.15">
      <c r="A44" s="195"/>
      <c r="B44" s="196"/>
      <c r="C44" s="197"/>
      <c r="D44" s="74"/>
      <c r="E44" s="75" t="s">
        <v>84</v>
      </c>
      <c r="F44" s="76"/>
      <c r="G44" s="77"/>
      <c r="H44" s="78"/>
      <c r="I44" s="79" t="str">
        <f t="shared" si="3"/>
        <v/>
      </c>
      <c r="J44" s="259" t="str">
        <f>IF(H44="","",VLOOKUP(H44,細目リスト!$B$4:$D$43,2,FALSE))</f>
        <v/>
      </c>
      <c r="K44" s="260"/>
      <c r="L44" s="77"/>
      <c r="M44" s="53"/>
      <c r="N44" s="47">
        <f t="shared" si="0"/>
        <v>0</v>
      </c>
      <c r="O44" s="48"/>
      <c r="P44" s="47">
        <f t="shared" si="1"/>
        <v>0</v>
      </c>
      <c r="Q44" s="47" t="str">
        <f t="shared" si="2"/>
        <v>OK</v>
      </c>
    </row>
    <row r="45" spans="1:17" ht="14.25" x14ac:dyDescent="0.15">
      <c r="A45" s="195"/>
      <c r="B45" s="196"/>
      <c r="C45" s="197"/>
      <c r="D45" s="74"/>
      <c r="E45" s="75" t="s">
        <v>84</v>
      </c>
      <c r="F45" s="76"/>
      <c r="G45" s="77"/>
      <c r="H45" s="78"/>
      <c r="I45" s="79" t="str">
        <f t="shared" si="3"/>
        <v/>
      </c>
      <c r="J45" s="259" t="str">
        <f>IF(H45="","",VLOOKUP(H45,細目リスト!$B$4:$D$43,2,FALSE))</f>
        <v/>
      </c>
      <c r="K45" s="260"/>
      <c r="L45" s="77"/>
      <c r="M45" s="53"/>
      <c r="N45" s="47">
        <f t="shared" si="0"/>
        <v>0</v>
      </c>
      <c r="O45" s="48"/>
      <c r="P45" s="47">
        <f t="shared" si="1"/>
        <v>0</v>
      </c>
      <c r="Q45" s="47" t="str">
        <f t="shared" si="2"/>
        <v>OK</v>
      </c>
    </row>
    <row r="46" spans="1:17" ht="14.25" x14ac:dyDescent="0.15">
      <c r="A46" s="195"/>
      <c r="B46" s="196"/>
      <c r="C46" s="197"/>
      <c r="D46" s="74"/>
      <c r="E46" s="75" t="s">
        <v>84</v>
      </c>
      <c r="F46" s="76"/>
      <c r="G46" s="77"/>
      <c r="H46" s="78"/>
      <c r="I46" s="79" t="str">
        <f t="shared" si="3"/>
        <v/>
      </c>
      <c r="J46" s="259" t="str">
        <f>IF(H46="","",VLOOKUP(H46,細目リスト!$B$4:$D$43,2,FALSE))</f>
        <v/>
      </c>
      <c r="K46" s="260"/>
      <c r="L46" s="77"/>
      <c r="M46" s="53"/>
      <c r="N46" s="47">
        <f t="shared" si="0"/>
        <v>0</v>
      </c>
      <c r="O46" s="48"/>
      <c r="P46" s="47">
        <f t="shared" si="1"/>
        <v>0</v>
      </c>
      <c r="Q46" s="47" t="str">
        <f t="shared" si="2"/>
        <v>OK</v>
      </c>
    </row>
    <row r="47" spans="1:17" ht="14.25" x14ac:dyDescent="0.15">
      <c r="A47" s="195"/>
      <c r="B47" s="196"/>
      <c r="C47" s="197"/>
      <c r="D47" s="74"/>
      <c r="E47" s="75" t="s">
        <v>84</v>
      </c>
      <c r="F47" s="76"/>
      <c r="G47" s="77"/>
      <c r="H47" s="78"/>
      <c r="I47" s="79" t="str">
        <f t="shared" si="3"/>
        <v/>
      </c>
      <c r="J47" s="259"/>
      <c r="K47" s="260"/>
      <c r="L47" s="77"/>
      <c r="M47" s="53"/>
      <c r="N47" s="47">
        <f t="shared" si="0"/>
        <v>0</v>
      </c>
      <c r="O47" s="48"/>
      <c r="P47" s="47">
        <f t="shared" si="1"/>
        <v>0</v>
      </c>
      <c r="Q47" s="47" t="str">
        <f t="shared" si="2"/>
        <v>OK</v>
      </c>
    </row>
    <row r="48" spans="1:17" ht="14.25" x14ac:dyDescent="0.15">
      <c r="A48" s="195"/>
      <c r="B48" s="196"/>
      <c r="C48" s="197"/>
      <c r="D48" s="74"/>
      <c r="E48" s="75" t="s">
        <v>84</v>
      </c>
      <c r="F48" s="76"/>
      <c r="G48" s="77"/>
      <c r="H48" s="78"/>
      <c r="I48" s="79" t="str">
        <f t="shared" si="3"/>
        <v/>
      </c>
      <c r="J48" s="259"/>
      <c r="K48" s="260"/>
      <c r="L48" s="77"/>
      <c r="M48" s="53"/>
      <c r="N48" s="47">
        <f t="shared" si="0"/>
        <v>0</v>
      </c>
      <c r="O48" s="48"/>
      <c r="P48" s="47">
        <f t="shared" si="1"/>
        <v>0</v>
      </c>
      <c r="Q48" s="47" t="str">
        <f t="shared" si="2"/>
        <v>OK</v>
      </c>
    </row>
    <row r="49" spans="1:22" ht="14.25" x14ac:dyDescent="0.15">
      <c r="A49" s="195"/>
      <c r="B49" s="196"/>
      <c r="C49" s="197"/>
      <c r="D49" s="74"/>
      <c r="E49" s="75" t="s">
        <v>84</v>
      </c>
      <c r="F49" s="76"/>
      <c r="G49" s="77"/>
      <c r="H49" s="78"/>
      <c r="I49" s="79" t="str">
        <f t="shared" si="3"/>
        <v/>
      </c>
      <c r="J49" s="259" t="str">
        <f>IF(H49="","",VLOOKUP(H49,細目リスト!$B$4:$D$43,2,FALSE))</f>
        <v/>
      </c>
      <c r="K49" s="260"/>
      <c r="L49" s="77"/>
      <c r="M49" s="53"/>
      <c r="N49" s="47">
        <f t="shared" si="0"/>
        <v>0</v>
      </c>
      <c r="O49" s="48"/>
      <c r="P49" s="47">
        <f t="shared" si="1"/>
        <v>0</v>
      </c>
      <c r="Q49" s="47" t="str">
        <f t="shared" si="2"/>
        <v>OK</v>
      </c>
    </row>
    <row r="50" spans="1:22" ht="14.25" x14ac:dyDescent="0.15">
      <c r="A50" s="195"/>
      <c r="B50" s="196"/>
      <c r="C50" s="197"/>
      <c r="D50" s="74"/>
      <c r="E50" s="75" t="s">
        <v>84</v>
      </c>
      <c r="F50" s="76"/>
      <c r="G50" s="77"/>
      <c r="H50" s="78"/>
      <c r="I50" s="79" t="str">
        <f t="shared" si="3"/>
        <v/>
      </c>
      <c r="J50" s="259" t="str">
        <f>IF(H50="","",VLOOKUP(H50,細目リスト!$B$4:$D$43,2,FALSE))</f>
        <v/>
      </c>
      <c r="K50" s="260"/>
      <c r="L50" s="77"/>
      <c r="M50" s="53"/>
      <c r="N50" s="47">
        <f t="shared" si="0"/>
        <v>0</v>
      </c>
      <c r="O50" s="48"/>
      <c r="P50" s="47">
        <f t="shared" si="1"/>
        <v>0</v>
      </c>
      <c r="Q50" s="47" t="str">
        <f t="shared" si="2"/>
        <v>OK</v>
      </c>
    </row>
    <row r="51" spans="1:22" ht="14.25" x14ac:dyDescent="0.15">
      <c r="A51" s="195"/>
      <c r="B51" s="196"/>
      <c r="C51" s="197"/>
      <c r="D51" s="74"/>
      <c r="E51" s="75" t="s">
        <v>84</v>
      </c>
      <c r="F51" s="76"/>
      <c r="G51" s="77"/>
      <c r="H51" s="78"/>
      <c r="I51" s="79" t="str">
        <f t="shared" si="3"/>
        <v/>
      </c>
      <c r="J51" s="259" t="str">
        <f>IF(H51="","",VLOOKUP(H51,細目リスト!$B$4:$D$43,2,FALSE))</f>
        <v/>
      </c>
      <c r="K51" s="260"/>
      <c r="L51" s="77"/>
      <c r="M51" s="53"/>
      <c r="N51" s="47">
        <f t="shared" si="0"/>
        <v>0</v>
      </c>
      <c r="O51" s="48"/>
      <c r="P51" s="47">
        <f t="shared" si="1"/>
        <v>0</v>
      </c>
      <c r="Q51" s="47" t="str">
        <f t="shared" si="2"/>
        <v>OK</v>
      </c>
    </row>
    <row r="52" spans="1:22" ht="14.25" x14ac:dyDescent="0.15">
      <c r="A52" s="261"/>
      <c r="B52" s="262"/>
      <c r="C52" s="263"/>
      <c r="D52" s="80"/>
      <c r="E52" s="81" t="s">
        <v>84</v>
      </c>
      <c r="F52" s="82"/>
      <c r="G52" s="83"/>
      <c r="H52" s="84"/>
      <c r="I52" s="79" t="str">
        <f t="shared" si="3"/>
        <v/>
      </c>
      <c r="J52" s="264" t="str">
        <f>IF(H52="","",VLOOKUP(H52,細目リスト!$B$4:$D$43,2,FALSE))</f>
        <v/>
      </c>
      <c r="K52" s="265"/>
      <c r="L52" s="83"/>
      <c r="M52" s="53"/>
      <c r="N52" s="47">
        <f t="shared" si="0"/>
        <v>0</v>
      </c>
      <c r="O52" s="48"/>
      <c r="P52" s="47">
        <f t="shared" si="1"/>
        <v>0</v>
      </c>
      <c r="Q52" s="47" t="str">
        <f t="shared" si="2"/>
        <v>OK</v>
      </c>
    </row>
    <row r="53" spans="1:22" ht="14.25" x14ac:dyDescent="0.15">
      <c r="A53" s="205" t="s">
        <v>157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14"/>
      <c r="M53" s="53"/>
    </row>
    <row r="54" spans="1:22" ht="14.25" x14ac:dyDescent="0.15">
      <c r="A54" s="205" t="s">
        <v>85</v>
      </c>
      <c r="B54" s="266"/>
      <c r="C54" s="266"/>
      <c r="D54" s="205"/>
      <c r="E54" s="266"/>
      <c r="F54" s="266"/>
      <c r="G54" s="14"/>
      <c r="H54" s="14"/>
      <c r="I54" s="14"/>
      <c r="J54" s="33"/>
      <c r="K54" s="33"/>
      <c r="L54" s="14"/>
      <c r="M54" s="53"/>
    </row>
    <row r="55" spans="1:22" ht="14.25" customHeight="1" x14ac:dyDescent="0.15">
      <c r="A55" s="63" t="s">
        <v>86</v>
      </c>
      <c r="B55" s="188" t="s">
        <v>82</v>
      </c>
      <c r="C55" s="189"/>
      <c r="D55" s="64" t="s">
        <v>86</v>
      </c>
      <c r="E55" s="190" t="s">
        <v>82</v>
      </c>
      <c r="F55" s="190"/>
      <c r="G55" s="41"/>
      <c r="H55" s="191"/>
      <c r="I55" s="191"/>
      <c r="J55" s="258"/>
      <c r="K55" s="33"/>
      <c r="L55" s="14"/>
      <c r="M55" s="53"/>
    </row>
    <row r="56" spans="1:22" ht="14.25" x14ac:dyDescent="0.15">
      <c r="A56" s="65">
        <v>1</v>
      </c>
      <c r="B56" s="182">
        <f>SUMIFS(P5:P52,I5:I52,"1-")</f>
        <v>0</v>
      </c>
      <c r="C56" s="182"/>
      <c r="D56" s="66">
        <v>7</v>
      </c>
      <c r="E56" s="182">
        <f>SUMIFS(P5:P52,I5:I52,"7-")</f>
        <v>0</v>
      </c>
      <c r="F56" s="182"/>
      <c r="G56" s="40"/>
      <c r="H56" s="256"/>
      <c r="I56" s="256"/>
      <c r="J56" s="40"/>
      <c r="K56" s="33"/>
      <c r="L56" s="14"/>
      <c r="M56" s="53"/>
    </row>
    <row r="57" spans="1:22" ht="14.25" x14ac:dyDescent="0.15">
      <c r="A57" s="65">
        <v>2</v>
      </c>
      <c r="B57" s="182">
        <f>SUMIFS(P5:P52,I5:I52,"2-")</f>
        <v>0</v>
      </c>
      <c r="C57" s="182"/>
      <c r="D57" s="65">
        <v>8</v>
      </c>
      <c r="E57" s="182">
        <f>SUMIFS(P5:P52,I5:I52,"8-")</f>
        <v>0</v>
      </c>
      <c r="F57" s="182"/>
      <c r="G57" s="40"/>
      <c r="H57" s="256"/>
      <c r="I57" s="256"/>
      <c r="J57" s="40"/>
      <c r="K57" s="33"/>
      <c r="L57" s="14"/>
      <c r="M57" s="53"/>
    </row>
    <row r="58" spans="1:22" ht="14.25" x14ac:dyDescent="0.15">
      <c r="A58" s="65">
        <v>3</v>
      </c>
      <c r="B58" s="182">
        <f>SUMIFS(P5:P52,I5:I52,"3-")</f>
        <v>0</v>
      </c>
      <c r="C58" s="182"/>
      <c r="D58" s="66" t="s">
        <v>90</v>
      </c>
      <c r="E58" s="182">
        <f>SUM(B65:B67)</f>
        <v>0</v>
      </c>
      <c r="F58" s="182"/>
      <c r="G58" s="40"/>
      <c r="H58" s="257" t="s">
        <v>138</v>
      </c>
      <c r="I58" s="257"/>
      <c r="J58" s="257"/>
      <c r="K58" s="33"/>
      <c r="L58" s="14"/>
      <c r="M58" s="53"/>
    </row>
    <row r="59" spans="1:22" ht="14.25" x14ac:dyDescent="0.15">
      <c r="A59" s="65">
        <v>4</v>
      </c>
      <c r="B59" s="182">
        <f>SUMIFS(P5:P52,I5:I52,"4-")</f>
        <v>0</v>
      </c>
      <c r="C59" s="182"/>
      <c r="D59" s="66" t="s">
        <v>91</v>
      </c>
      <c r="E59" s="182">
        <f>SUM(B68:B76)</f>
        <v>0</v>
      </c>
      <c r="F59" s="182"/>
      <c r="G59" s="40"/>
      <c r="H59" s="181">
        <f>SUM(E58:E60)</f>
        <v>0</v>
      </c>
      <c r="I59" s="181"/>
      <c r="J59" s="181"/>
      <c r="K59" s="33"/>
      <c r="L59" s="14"/>
      <c r="M59" s="53"/>
      <c r="T59" s="58"/>
      <c r="U59" s="57"/>
      <c r="V59" s="57"/>
    </row>
    <row r="60" spans="1:22" ht="14.25" x14ac:dyDescent="0.15">
      <c r="A60" s="62">
        <v>5</v>
      </c>
      <c r="B60" s="182">
        <f>SUMIFS(P5:P52,I5:I52,"5-")</f>
        <v>0</v>
      </c>
      <c r="C60" s="182"/>
      <c r="D60" s="65" t="s">
        <v>92</v>
      </c>
      <c r="E60" s="182">
        <f>SUM(B77:B78)</f>
        <v>0</v>
      </c>
      <c r="F60" s="182"/>
      <c r="G60" s="40"/>
      <c r="H60" s="181"/>
      <c r="I60" s="181"/>
      <c r="J60" s="40"/>
      <c r="K60" s="33"/>
      <c r="L60" s="14"/>
      <c r="M60" s="53"/>
      <c r="T60" s="59"/>
      <c r="U60" s="57"/>
      <c r="V60" s="57"/>
    </row>
    <row r="61" spans="1:22" ht="14.25" x14ac:dyDescent="0.15">
      <c r="A61" s="62">
        <v>6</v>
      </c>
      <c r="B61" s="182">
        <f>SUMIFS(P5:P52,I5:I52,"6-")</f>
        <v>0</v>
      </c>
      <c r="C61" s="182"/>
      <c r="D61" s="65">
        <v>10</v>
      </c>
      <c r="E61" s="182">
        <f>SUMIFS(P5:P52,I5:I52,"10")</f>
        <v>0</v>
      </c>
      <c r="F61" s="182"/>
      <c r="G61" s="40"/>
      <c r="H61" s="256"/>
      <c r="I61" s="256"/>
      <c r="J61" s="40"/>
      <c r="K61" s="33"/>
      <c r="L61" s="14"/>
      <c r="M61" s="53"/>
      <c r="T61" s="59"/>
      <c r="U61" s="57"/>
      <c r="V61" s="57"/>
    </row>
    <row r="62" spans="1:22" ht="14.25" x14ac:dyDescent="0.15">
      <c r="A62" s="62"/>
      <c r="B62" s="65"/>
      <c r="C62" s="65"/>
      <c r="D62" s="67" t="s">
        <v>93</v>
      </c>
      <c r="E62" s="182">
        <f>SUM(B56:C61,E56:F61)</f>
        <v>0</v>
      </c>
      <c r="F62" s="182"/>
      <c r="G62" s="49"/>
      <c r="H62" s="42"/>
      <c r="I62" s="39"/>
      <c r="J62" s="40"/>
      <c r="K62" s="33"/>
      <c r="L62" s="14"/>
      <c r="M62" s="53"/>
      <c r="T62" s="59"/>
      <c r="U62" s="57"/>
      <c r="V62" s="57"/>
    </row>
    <row r="63" spans="1:22" s="3" customFormat="1" ht="13.5" customHeight="1" x14ac:dyDescent="0.15">
      <c r="A63" s="10"/>
      <c r="B63" s="5"/>
      <c r="C63" s="10"/>
      <c r="D63" s="10"/>
      <c r="E63" s="5"/>
      <c r="F63" s="10"/>
      <c r="M63" s="54"/>
      <c r="T63" s="59"/>
      <c r="U63" s="57"/>
      <c r="V63" s="57"/>
    </row>
    <row r="64" spans="1:22" s="3" customFormat="1" ht="13.5" customHeight="1" x14ac:dyDescent="0.15">
      <c r="A64" s="10"/>
      <c r="B64" s="5"/>
      <c r="C64" s="10"/>
      <c r="D64" s="10"/>
      <c r="E64" s="5"/>
      <c r="F64" s="10"/>
      <c r="M64" s="54"/>
      <c r="T64" s="59"/>
      <c r="U64" s="57"/>
      <c r="V64" s="57"/>
    </row>
    <row r="65" spans="1:22" s="3" customFormat="1" ht="13.5" customHeight="1" x14ac:dyDescent="0.15">
      <c r="A65" s="43" t="s">
        <v>114</v>
      </c>
      <c r="B65" s="181">
        <f>SUMIFS(P5:P52,H5:H52,"9-1")</f>
        <v>0</v>
      </c>
      <c r="C65" s="181"/>
      <c r="D65" s="10"/>
      <c r="E65" s="5"/>
      <c r="F65" s="10"/>
      <c r="M65" s="54"/>
      <c r="T65" s="59"/>
      <c r="U65" s="57"/>
      <c r="V65" s="57"/>
    </row>
    <row r="66" spans="1:22" x14ac:dyDescent="0.15">
      <c r="A66" s="44" t="s">
        <v>51</v>
      </c>
      <c r="B66" s="181">
        <f>SUMIFS(P5:P52,H5:H52,"9-2")</f>
        <v>0</v>
      </c>
      <c r="C66" s="181"/>
      <c r="T66" s="59"/>
      <c r="U66" s="57"/>
      <c r="V66" s="57"/>
    </row>
    <row r="67" spans="1:22" x14ac:dyDescent="0.15">
      <c r="A67" s="44" t="s">
        <v>111</v>
      </c>
      <c r="B67" s="181">
        <f>SUMIFS(P5:P52,H5:H52,"9-3")</f>
        <v>0</v>
      </c>
      <c r="C67" s="181"/>
      <c r="D67" s="11"/>
      <c r="E67" s="7"/>
      <c r="F67" s="11"/>
      <c r="G67" s="16"/>
      <c r="H67" s="16"/>
      <c r="I67" s="16"/>
      <c r="J67" s="16"/>
      <c r="K67" s="6"/>
      <c r="L67" s="16"/>
      <c r="M67" s="56"/>
      <c r="T67" s="59"/>
      <c r="U67" s="57"/>
      <c r="V67" s="57"/>
    </row>
    <row r="68" spans="1:22" x14ac:dyDescent="0.15">
      <c r="A68" s="44" t="s">
        <v>112</v>
      </c>
      <c r="B68" s="181">
        <f>SUMIFS(P5:P52,H5:H52,"9-4")</f>
        <v>0</v>
      </c>
      <c r="C68" s="181"/>
      <c r="D68" s="11"/>
      <c r="E68" s="7"/>
      <c r="F68" s="11"/>
      <c r="G68" s="16"/>
      <c r="H68" s="16"/>
      <c r="I68" s="16"/>
      <c r="J68" s="16"/>
      <c r="K68" s="6"/>
      <c r="L68" s="16"/>
      <c r="M68" s="56"/>
      <c r="T68" s="59"/>
      <c r="U68" s="57"/>
      <c r="V68" s="57"/>
    </row>
    <row r="69" spans="1:22" ht="14.25" x14ac:dyDescent="0.15">
      <c r="A69" s="44" t="s">
        <v>113</v>
      </c>
      <c r="B69" s="181">
        <f>SUMIFS(P5:P52,H5:H52,"9-5")</f>
        <v>0</v>
      </c>
      <c r="C69" s="181"/>
      <c r="D69" s="12"/>
      <c r="E69" s="8"/>
      <c r="F69" s="12"/>
      <c r="G69" s="14"/>
      <c r="H69" s="14"/>
      <c r="I69" s="14"/>
      <c r="J69" s="14"/>
      <c r="K69" s="2"/>
      <c r="L69" s="14"/>
      <c r="M69" s="53"/>
      <c r="T69" s="59"/>
      <c r="U69" s="57"/>
      <c r="V69" s="60"/>
    </row>
    <row r="70" spans="1:22" ht="15.75" x14ac:dyDescent="0.15">
      <c r="A70" s="44" t="s">
        <v>115</v>
      </c>
      <c r="B70" s="181">
        <f>SUMIFS(P5:P52,H5:H52,"9-6")</f>
        <v>0</v>
      </c>
      <c r="C70" s="181"/>
      <c r="D70" s="13"/>
      <c r="E70" s="9"/>
      <c r="F70" s="13"/>
      <c r="G70" s="14"/>
      <c r="H70" s="14"/>
      <c r="I70" s="14"/>
      <c r="J70" s="17"/>
      <c r="K70" s="2"/>
      <c r="L70" s="14"/>
      <c r="M70" s="53"/>
      <c r="T70" s="59"/>
      <c r="U70" s="57"/>
      <c r="V70" s="60"/>
    </row>
    <row r="71" spans="1:22" ht="14.25" customHeight="1" x14ac:dyDescent="0.15">
      <c r="A71" s="44" t="s">
        <v>116</v>
      </c>
      <c r="B71" s="181">
        <f>SUMIFS(P5:P52,H5:H52,"9-7")</f>
        <v>0</v>
      </c>
      <c r="C71" s="181"/>
      <c r="D71" s="12"/>
      <c r="E71" s="8"/>
      <c r="F71" s="12"/>
      <c r="G71" s="14"/>
      <c r="H71" s="14"/>
      <c r="I71" s="14"/>
      <c r="J71" s="14"/>
      <c r="K71" s="1"/>
      <c r="L71" s="14"/>
      <c r="M71" s="53"/>
      <c r="T71" s="59"/>
      <c r="U71" s="57"/>
      <c r="V71" s="60"/>
    </row>
    <row r="72" spans="1:22" ht="14.25" customHeight="1" x14ac:dyDescent="0.15">
      <c r="A72" s="44" t="s">
        <v>117</v>
      </c>
      <c r="B72" s="181">
        <f>SUMIFS(P5:P52,H5:H52,"9-8")</f>
        <v>0</v>
      </c>
      <c r="C72" s="181"/>
      <c r="D72" s="11"/>
      <c r="E72" s="7"/>
      <c r="F72" s="11"/>
      <c r="G72" s="16"/>
      <c r="H72" s="16"/>
      <c r="I72" s="16"/>
      <c r="J72" s="16"/>
      <c r="K72" s="1"/>
      <c r="L72" s="16"/>
      <c r="M72" s="56"/>
      <c r="T72" s="59"/>
      <c r="U72" s="57"/>
      <c r="V72" s="60"/>
    </row>
    <row r="73" spans="1:22" ht="13.5" customHeight="1" x14ac:dyDescent="0.15">
      <c r="A73" s="44" t="s">
        <v>118</v>
      </c>
      <c r="B73" s="181">
        <f>SUMIFS(P5:P52,H5:H52,"9-9")</f>
        <v>0</v>
      </c>
      <c r="C73" s="181"/>
      <c r="D73" s="12"/>
      <c r="E73" s="8"/>
      <c r="F73" s="12"/>
      <c r="G73" s="14"/>
      <c r="H73" s="14"/>
      <c r="I73" s="14"/>
      <c r="J73" s="14"/>
      <c r="K73" s="2"/>
      <c r="L73" s="14"/>
      <c r="M73" s="53"/>
      <c r="T73" s="59"/>
      <c r="U73" s="57"/>
      <c r="V73" s="60"/>
    </row>
    <row r="74" spans="1:22" ht="14.25" customHeight="1" x14ac:dyDescent="0.15">
      <c r="A74" s="50" t="s">
        <v>119</v>
      </c>
      <c r="B74" s="181">
        <f>SUMIFS(P5:P52,H5:H52,"9-10")</f>
        <v>0</v>
      </c>
      <c r="C74" s="181"/>
      <c r="D74" s="13"/>
      <c r="E74" s="9"/>
      <c r="F74" s="13"/>
      <c r="G74" s="14"/>
      <c r="H74" s="14"/>
      <c r="I74" s="14"/>
      <c r="J74" s="17"/>
      <c r="K74" s="2"/>
      <c r="L74" s="14"/>
      <c r="M74" s="53"/>
      <c r="T74" s="60"/>
      <c r="U74" s="60"/>
      <c r="V74" s="60"/>
    </row>
    <row r="75" spans="1:22" ht="10.5" customHeight="1" x14ac:dyDescent="0.15">
      <c r="A75" s="50" t="s">
        <v>120</v>
      </c>
      <c r="B75" s="181">
        <f>SUMIFS(P5:P52,H5:H52,"9-11")</f>
        <v>0</v>
      </c>
      <c r="C75" s="181"/>
      <c r="D75" s="11"/>
      <c r="E75" s="7"/>
      <c r="F75" s="11"/>
      <c r="G75" s="16"/>
      <c r="H75" s="16"/>
      <c r="I75" s="16"/>
      <c r="J75" s="16"/>
      <c r="K75" s="6"/>
      <c r="L75" s="16"/>
      <c r="M75" s="56"/>
      <c r="T75" s="60"/>
      <c r="U75" s="60"/>
      <c r="V75" s="60"/>
    </row>
    <row r="76" spans="1:22" ht="14.25" customHeight="1" x14ac:dyDescent="0.15">
      <c r="A76" s="50" t="s">
        <v>121</v>
      </c>
      <c r="B76" s="181">
        <f>SUMIFS(P5:P52,H5:H52,"9-12")</f>
        <v>0</v>
      </c>
      <c r="C76" s="181"/>
      <c r="D76" s="11"/>
      <c r="E76" s="7"/>
      <c r="F76" s="11"/>
      <c r="G76" s="16"/>
      <c r="H76" s="16"/>
      <c r="I76" s="16"/>
      <c r="J76" s="16"/>
      <c r="K76" s="6"/>
      <c r="L76" s="16"/>
      <c r="M76" s="56"/>
      <c r="T76" s="60"/>
      <c r="U76" s="60"/>
      <c r="V76" s="60"/>
    </row>
    <row r="77" spans="1:22" ht="13.5" customHeight="1" x14ac:dyDescent="0.15">
      <c r="A77" s="50" t="s">
        <v>122</v>
      </c>
      <c r="B77" s="181">
        <f>SUMIFS(P5:P52,H5:H52,"9-13")</f>
        <v>0</v>
      </c>
      <c r="C77" s="181"/>
      <c r="D77" s="11"/>
      <c r="E77" s="7"/>
      <c r="F77" s="11"/>
      <c r="G77" s="16"/>
      <c r="H77" s="16"/>
      <c r="I77" s="16"/>
      <c r="J77" s="16"/>
      <c r="K77" s="6"/>
      <c r="L77" s="16"/>
      <c r="M77" s="56"/>
      <c r="T77" s="60"/>
      <c r="U77" s="60"/>
      <c r="V77" s="60"/>
    </row>
    <row r="78" spans="1:22" ht="14.25" customHeight="1" x14ac:dyDescent="0.15">
      <c r="A78" s="50" t="s">
        <v>123</v>
      </c>
      <c r="B78" s="181">
        <f>SUMIFS(P5:P52,H5:H52,"9-14")</f>
        <v>0</v>
      </c>
      <c r="C78" s="181"/>
      <c r="D78" s="11"/>
      <c r="E78" s="7"/>
      <c r="F78" s="11"/>
      <c r="G78" s="16"/>
      <c r="H78" s="16"/>
      <c r="I78" s="16"/>
      <c r="J78" s="16"/>
      <c r="K78" s="6"/>
      <c r="L78" s="16"/>
      <c r="M78" s="56"/>
      <c r="T78" s="60"/>
      <c r="U78" s="60"/>
      <c r="V78" s="60"/>
    </row>
    <row r="79" spans="1:22" ht="13.5" customHeight="1" x14ac:dyDescent="0.15">
      <c r="A79" s="11"/>
      <c r="B79" s="7"/>
      <c r="C79" s="11"/>
      <c r="D79" s="11"/>
      <c r="E79" s="7"/>
      <c r="F79" s="11"/>
      <c r="G79" s="16"/>
      <c r="H79" s="16"/>
      <c r="I79" s="16"/>
      <c r="J79" s="16"/>
      <c r="K79" s="6"/>
      <c r="L79" s="16"/>
      <c r="M79" s="56"/>
    </row>
    <row r="80" spans="1:22" ht="14.25" customHeight="1" x14ac:dyDescent="0.15">
      <c r="A80" s="11"/>
      <c r="B80" s="7"/>
      <c r="C80" s="11"/>
      <c r="D80" s="11"/>
      <c r="E80" s="7"/>
      <c r="F80" s="11"/>
      <c r="G80" s="16"/>
      <c r="H80" s="16"/>
      <c r="I80" s="16"/>
      <c r="J80" s="16"/>
      <c r="K80" s="6"/>
      <c r="L80" s="16"/>
      <c r="M80" s="56"/>
    </row>
    <row r="81" spans="1:13" ht="13.5" customHeight="1" x14ac:dyDescent="0.15">
      <c r="A81" s="11"/>
      <c r="B81" s="7"/>
      <c r="C81" s="11"/>
      <c r="D81" s="11"/>
      <c r="E81" s="7"/>
      <c r="F81" s="11"/>
      <c r="G81" s="16"/>
      <c r="H81" s="16"/>
      <c r="I81" s="16"/>
      <c r="J81" s="16"/>
      <c r="K81" s="6"/>
      <c r="L81" s="16"/>
      <c r="M81" s="56"/>
    </row>
    <row r="82" spans="1:13" ht="14.25" customHeight="1" x14ac:dyDescent="0.15">
      <c r="A82" s="11"/>
      <c r="B82" s="7"/>
      <c r="C82" s="11"/>
      <c r="D82" s="11"/>
      <c r="E82" s="7"/>
      <c r="F82" s="11"/>
      <c r="G82" s="16"/>
      <c r="H82" s="16"/>
      <c r="I82" s="16"/>
      <c r="J82" s="16"/>
      <c r="K82" s="6"/>
      <c r="L82" s="16"/>
      <c r="M82" s="56"/>
    </row>
    <row r="83" spans="1:13" ht="13.5" customHeight="1" x14ac:dyDescent="0.15"/>
    <row r="84" spans="1:13" ht="14.25" customHeight="1" x14ac:dyDescent="0.15"/>
    <row r="85" spans="1:13" ht="13.5" customHeight="1" x14ac:dyDescent="0.15"/>
    <row r="86" spans="1:13" ht="14.25" customHeight="1" x14ac:dyDescent="0.15"/>
    <row r="87" spans="1:13" ht="13.5" customHeight="1" x14ac:dyDescent="0.15"/>
    <row r="88" spans="1:13" ht="14.25" customHeight="1" x14ac:dyDescent="0.15"/>
    <row r="89" spans="1:13" ht="13.5" customHeight="1" x14ac:dyDescent="0.15"/>
    <row r="90" spans="1:13" ht="14.25" customHeight="1" x14ac:dyDescent="0.15"/>
    <row r="91" spans="1:13" ht="13.5" customHeight="1" x14ac:dyDescent="0.15"/>
    <row r="92" spans="1:13" ht="14.25" customHeight="1" x14ac:dyDescent="0.15"/>
    <row r="93" spans="1:13" ht="13.5" customHeight="1" x14ac:dyDescent="0.15"/>
    <row r="94" spans="1:13" ht="14.25" customHeight="1" x14ac:dyDescent="0.15"/>
    <row r="95" spans="1:13" ht="13.5" customHeight="1" x14ac:dyDescent="0.15"/>
    <row r="96" spans="1:13" ht="14.25" customHeight="1" x14ac:dyDescent="0.15"/>
    <row r="106" ht="15.75" customHeight="1" x14ac:dyDescent="0.15"/>
  </sheetData>
  <mergeCells count="140">
    <mergeCell ref="A2:L2"/>
    <mergeCell ref="A4:C4"/>
    <mergeCell ref="D4:F4"/>
    <mergeCell ref="J4:K4"/>
    <mergeCell ref="A5:C5"/>
    <mergeCell ref="J5:K5"/>
    <mergeCell ref="A9:C9"/>
    <mergeCell ref="J9:K9"/>
    <mergeCell ref="A10:C10"/>
    <mergeCell ref="J10:K10"/>
    <mergeCell ref="A11:C11"/>
    <mergeCell ref="J11:K11"/>
    <mergeCell ref="A6:C6"/>
    <mergeCell ref="J6:K6"/>
    <mergeCell ref="A7:C7"/>
    <mergeCell ref="J7:K7"/>
    <mergeCell ref="A8:C8"/>
    <mergeCell ref="J8:K8"/>
    <mergeCell ref="A15:C15"/>
    <mergeCell ref="J15:K15"/>
    <mergeCell ref="A16:C16"/>
    <mergeCell ref="J16:K16"/>
    <mergeCell ref="A17:C17"/>
    <mergeCell ref="J17:K17"/>
    <mergeCell ref="A12:C12"/>
    <mergeCell ref="J12:K12"/>
    <mergeCell ref="A13:C13"/>
    <mergeCell ref="J13:K13"/>
    <mergeCell ref="A14:C14"/>
    <mergeCell ref="J14:K14"/>
    <mergeCell ref="A21:C21"/>
    <mergeCell ref="J21:K21"/>
    <mergeCell ref="A22:C22"/>
    <mergeCell ref="J22:K22"/>
    <mergeCell ref="A23:C23"/>
    <mergeCell ref="J23:K23"/>
    <mergeCell ref="A18:C18"/>
    <mergeCell ref="J18:K18"/>
    <mergeCell ref="A19:C19"/>
    <mergeCell ref="J19:K19"/>
    <mergeCell ref="A20:C20"/>
    <mergeCell ref="J20:K20"/>
    <mergeCell ref="A27:C27"/>
    <mergeCell ref="J27:K27"/>
    <mergeCell ref="A28:C28"/>
    <mergeCell ref="J28:K28"/>
    <mergeCell ref="A29:C29"/>
    <mergeCell ref="J29:K29"/>
    <mergeCell ref="A24:C24"/>
    <mergeCell ref="J24:K24"/>
    <mergeCell ref="A25:C25"/>
    <mergeCell ref="J25:K25"/>
    <mergeCell ref="A26:C26"/>
    <mergeCell ref="J26:K26"/>
    <mergeCell ref="A33:C33"/>
    <mergeCell ref="J33:K33"/>
    <mergeCell ref="A34:C34"/>
    <mergeCell ref="J34:K34"/>
    <mergeCell ref="A35:C35"/>
    <mergeCell ref="J35:K35"/>
    <mergeCell ref="A30:C30"/>
    <mergeCell ref="J30:K30"/>
    <mergeCell ref="A31:C31"/>
    <mergeCell ref="J31:K31"/>
    <mergeCell ref="A32:C32"/>
    <mergeCell ref="J32:K32"/>
    <mergeCell ref="A39:C39"/>
    <mergeCell ref="J39:K39"/>
    <mergeCell ref="A40:C40"/>
    <mergeCell ref="J40:K40"/>
    <mergeCell ref="A41:C41"/>
    <mergeCell ref="J41:K41"/>
    <mergeCell ref="A36:C36"/>
    <mergeCell ref="J36:K36"/>
    <mergeCell ref="A37:C37"/>
    <mergeCell ref="J37:K37"/>
    <mergeCell ref="A38:C38"/>
    <mergeCell ref="J38:K38"/>
    <mergeCell ref="A45:C45"/>
    <mergeCell ref="J45:K45"/>
    <mergeCell ref="A46:C46"/>
    <mergeCell ref="J46:K46"/>
    <mergeCell ref="A47:C47"/>
    <mergeCell ref="J47:K47"/>
    <mergeCell ref="A42:C42"/>
    <mergeCell ref="J42:K42"/>
    <mergeCell ref="A43:C43"/>
    <mergeCell ref="J43:K43"/>
    <mergeCell ref="A44:C44"/>
    <mergeCell ref="J44:K44"/>
    <mergeCell ref="A51:C51"/>
    <mergeCell ref="J51:K51"/>
    <mergeCell ref="A52:C52"/>
    <mergeCell ref="J52:K52"/>
    <mergeCell ref="A53:K53"/>
    <mergeCell ref="A54:C54"/>
    <mergeCell ref="D54:F54"/>
    <mergeCell ref="A48:C48"/>
    <mergeCell ref="J48:K48"/>
    <mergeCell ref="A49:C49"/>
    <mergeCell ref="J49:K49"/>
    <mergeCell ref="A50:C50"/>
    <mergeCell ref="J50:K50"/>
    <mergeCell ref="H60:I60"/>
    <mergeCell ref="B57:C57"/>
    <mergeCell ref="E57:F57"/>
    <mergeCell ref="H57:I57"/>
    <mergeCell ref="B58:C58"/>
    <mergeCell ref="E58:F58"/>
    <mergeCell ref="H58:J58"/>
    <mergeCell ref="B55:C55"/>
    <mergeCell ref="E55:F55"/>
    <mergeCell ref="H55:J55"/>
    <mergeCell ref="B56:C56"/>
    <mergeCell ref="E56:F56"/>
    <mergeCell ref="H56:I56"/>
    <mergeCell ref="M1:Q1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E61:F61"/>
    <mergeCell ref="H61:I61"/>
    <mergeCell ref="E62:F62"/>
    <mergeCell ref="B65:C65"/>
    <mergeCell ref="B66:C66"/>
    <mergeCell ref="B59:C59"/>
    <mergeCell ref="E59:F59"/>
    <mergeCell ref="H59:J59"/>
    <mergeCell ref="B60:C60"/>
    <mergeCell ref="E60:F60"/>
  </mergeCells>
  <phoneticPr fontId="4"/>
  <conditionalFormatting sqref="Q5:Q45 Q49 Q51:Q52">
    <cfRule type="containsText" dxfId="2" priority="3" stopIfTrue="1" operator="containsText" text="要確認">
      <formula>NOT(ISERROR(SEARCH("要確認",Q5)))</formula>
    </cfRule>
  </conditionalFormatting>
  <conditionalFormatting sqref="Q46:Q48">
    <cfRule type="containsText" dxfId="1" priority="2" stopIfTrue="1" operator="containsText" text="要確認">
      <formula>NOT(ISERROR(SEARCH("要確認",Q46)))</formula>
    </cfRule>
  </conditionalFormatting>
  <conditionalFormatting sqref="Q50">
    <cfRule type="containsText" dxfId="0" priority="1" stopIfTrue="1" operator="containsText" text="要確認">
      <formula>NOT(ISERROR(SEARCH("要確認",Q50)))</formula>
    </cfRule>
  </conditionalFormatting>
  <printOptions horizontalCentered="1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>
    <oddHeader>&amp;R&amp;"ＭＳ 明朝,標準"様式２－１</oddHeader>
  </headerFooter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細目リスト!$B$4:$B$43</xm:f>
          </x14:formula1>
          <xm:sqref>H6:H52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topLeftCell="A22" workbookViewId="0">
      <selection activeCell="C48" sqref="C48"/>
    </sheetView>
  </sheetViews>
  <sheetFormatPr defaultRowHeight="13.5" x14ac:dyDescent="0.15"/>
  <cols>
    <col min="2" max="2" width="4.5" customWidth="1"/>
    <col min="3" max="3" width="57.5" style="3" bestFit="1" customWidth="1"/>
    <col min="4" max="4" width="4.5" bestFit="1" customWidth="1"/>
  </cols>
  <sheetData>
    <row r="1" spans="2:4" ht="14.25" x14ac:dyDescent="0.15">
      <c r="B1" s="19"/>
      <c r="C1" s="20"/>
      <c r="D1" s="19" t="s">
        <v>5</v>
      </c>
    </row>
    <row r="3" spans="2:4" ht="22.5" x14ac:dyDescent="0.15">
      <c r="B3" s="34" t="s">
        <v>81</v>
      </c>
      <c r="C3" s="22" t="s">
        <v>6</v>
      </c>
      <c r="D3" s="21" t="s">
        <v>107</v>
      </c>
    </row>
    <row r="4" spans="2:4" ht="13.5" customHeight="1" x14ac:dyDescent="0.15">
      <c r="B4" s="35" t="s">
        <v>79</v>
      </c>
      <c r="C4" s="25" t="s">
        <v>78</v>
      </c>
      <c r="D4" s="24" t="s">
        <v>79</v>
      </c>
    </row>
    <row r="5" spans="2:4" x14ac:dyDescent="0.15">
      <c r="B5" s="36" t="s">
        <v>7</v>
      </c>
      <c r="C5" s="23" t="s">
        <v>3</v>
      </c>
      <c r="D5" s="24" t="s">
        <v>79</v>
      </c>
    </row>
    <row r="6" spans="2:4" ht="13.5" customHeight="1" x14ac:dyDescent="0.15">
      <c r="B6" s="24" t="s">
        <v>8</v>
      </c>
      <c r="C6" s="25" t="s">
        <v>9</v>
      </c>
      <c r="D6" s="24" t="s">
        <v>79</v>
      </c>
    </row>
    <row r="7" spans="2:4" x14ac:dyDescent="0.15">
      <c r="B7" s="26" t="s">
        <v>10</v>
      </c>
      <c r="C7" s="27" t="s">
        <v>11</v>
      </c>
      <c r="D7" s="26" t="s">
        <v>97</v>
      </c>
    </row>
    <row r="8" spans="2:4" x14ac:dyDescent="0.15">
      <c r="B8" s="26" t="s">
        <v>12</v>
      </c>
      <c r="C8" s="27" t="s">
        <v>13</v>
      </c>
      <c r="D8" s="26" t="s">
        <v>97</v>
      </c>
    </row>
    <row r="9" spans="2:4" ht="13.5" customHeight="1" x14ac:dyDescent="0.15">
      <c r="B9" s="24" t="s">
        <v>14</v>
      </c>
      <c r="C9" s="25" t="s">
        <v>15</v>
      </c>
      <c r="D9" s="24" t="s">
        <v>94</v>
      </c>
    </row>
    <row r="10" spans="2:4" x14ac:dyDescent="0.15">
      <c r="B10" s="24" t="s">
        <v>16</v>
      </c>
      <c r="C10" s="28" t="s">
        <v>17</v>
      </c>
      <c r="D10" s="24" t="s">
        <v>96</v>
      </c>
    </row>
    <row r="11" spans="2:4" ht="13.5" customHeight="1" x14ac:dyDescent="0.15">
      <c r="B11" s="24" t="s">
        <v>18</v>
      </c>
      <c r="C11" s="25" t="s">
        <v>19</v>
      </c>
      <c r="D11" s="24" t="s">
        <v>94</v>
      </c>
    </row>
    <row r="12" spans="2:4" x14ac:dyDescent="0.15">
      <c r="B12" s="24" t="s">
        <v>20</v>
      </c>
      <c r="C12" s="28" t="s">
        <v>21</v>
      </c>
      <c r="D12" s="24" t="s">
        <v>96</v>
      </c>
    </row>
    <row r="13" spans="2:4" x14ac:dyDescent="0.15">
      <c r="B13" s="26" t="s">
        <v>22</v>
      </c>
      <c r="C13" s="27" t="s">
        <v>23</v>
      </c>
      <c r="D13" s="26" t="s">
        <v>95</v>
      </c>
    </row>
    <row r="14" spans="2:4" x14ac:dyDescent="0.15">
      <c r="B14" s="26" t="s">
        <v>24</v>
      </c>
      <c r="C14" s="27" t="s">
        <v>25</v>
      </c>
      <c r="D14" s="26" t="s">
        <v>102</v>
      </c>
    </row>
    <row r="15" spans="2:4" ht="13.5" customHeight="1" x14ac:dyDescent="0.15">
      <c r="B15" s="26" t="s">
        <v>26</v>
      </c>
      <c r="C15" s="29" t="s">
        <v>27</v>
      </c>
      <c r="D15" s="26" t="s">
        <v>102</v>
      </c>
    </row>
    <row r="16" spans="2:4" x14ac:dyDescent="0.15">
      <c r="B16" s="24" t="s">
        <v>28</v>
      </c>
      <c r="C16" s="28" t="s">
        <v>29</v>
      </c>
      <c r="D16" s="24" t="s">
        <v>98</v>
      </c>
    </row>
    <row r="17" spans="2:4" ht="13.5" customHeight="1" x14ac:dyDescent="0.15">
      <c r="B17" s="24" t="s">
        <v>30</v>
      </c>
      <c r="C17" s="25" t="s">
        <v>31</v>
      </c>
      <c r="D17" s="24" t="s">
        <v>103</v>
      </c>
    </row>
    <row r="18" spans="2:4" ht="13.5" customHeight="1" x14ac:dyDescent="0.15">
      <c r="B18" s="26" t="s">
        <v>32</v>
      </c>
      <c r="C18" s="29" t="s">
        <v>33</v>
      </c>
      <c r="D18" s="26" t="s">
        <v>104</v>
      </c>
    </row>
    <row r="19" spans="2:4" x14ac:dyDescent="0.15">
      <c r="B19" s="26" t="s">
        <v>34</v>
      </c>
      <c r="C19" s="27" t="s">
        <v>35</v>
      </c>
      <c r="D19" s="26" t="s">
        <v>99</v>
      </c>
    </row>
    <row r="20" spans="2:4" x14ac:dyDescent="0.15">
      <c r="B20" s="24" t="s">
        <v>36</v>
      </c>
      <c r="C20" s="28" t="s">
        <v>37</v>
      </c>
      <c r="D20" s="24" t="s">
        <v>105</v>
      </c>
    </row>
    <row r="21" spans="2:4" x14ac:dyDescent="0.15">
      <c r="B21" s="24" t="s">
        <v>38</v>
      </c>
      <c r="C21" s="25" t="s">
        <v>39</v>
      </c>
      <c r="D21" s="24" t="s">
        <v>100</v>
      </c>
    </row>
    <row r="22" spans="2:4" x14ac:dyDescent="0.15">
      <c r="B22" s="24" t="s">
        <v>40</v>
      </c>
      <c r="C22" s="25" t="s">
        <v>41</v>
      </c>
      <c r="D22" s="24" t="s">
        <v>100</v>
      </c>
    </row>
    <row r="23" spans="2:4" x14ac:dyDescent="0.15">
      <c r="B23" s="24" t="s">
        <v>42</v>
      </c>
      <c r="C23" s="28" t="s">
        <v>43</v>
      </c>
      <c r="D23" s="24" t="s">
        <v>105</v>
      </c>
    </row>
    <row r="24" spans="2:4" x14ac:dyDescent="0.15">
      <c r="B24" s="26" t="s">
        <v>44</v>
      </c>
      <c r="C24" s="27" t="s">
        <v>45</v>
      </c>
      <c r="D24" s="26" t="s">
        <v>101</v>
      </c>
    </row>
    <row r="25" spans="2:4" x14ac:dyDescent="0.15">
      <c r="B25" s="26" t="s">
        <v>46</v>
      </c>
      <c r="C25" s="29" t="s">
        <v>47</v>
      </c>
      <c r="D25" s="26" t="s">
        <v>106</v>
      </c>
    </row>
    <row r="26" spans="2:4" x14ac:dyDescent="0.15">
      <c r="B26" s="26" t="s">
        <v>48</v>
      </c>
      <c r="C26" s="27" t="s">
        <v>49</v>
      </c>
      <c r="D26" s="26" t="s">
        <v>101</v>
      </c>
    </row>
    <row r="27" spans="2:4" x14ac:dyDescent="0.15">
      <c r="B27" s="24" t="s">
        <v>114</v>
      </c>
      <c r="C27" s="28" t="s">
        <v>50</v>
      </c>
      <c r="D27" s="24" t="s">
        <v>90</v>
      </c>
    </row>
    <row r="28" spans="2:4" ht="13.5" customHeight="1" x14ac:dyDescent="0.15">
      <c r="B28" s="24" t="s">
        <v>51</v>
      </c>
      <c r="C28" s="25" t="s">
        <v>52</v>
      </c>
      <c r="D28" s="24" t="s">
        <v>90</v>
      </c>
    </row>
    <row r="29" spans="2:4" ht="13.5" customHeight="1" x14ac:dyDescent="0.15">
      <c r="B29" s="24" t="s">
        <v>53</v>
      </c>
      <c r="C29" s="25" t="s">
        <v>54</v>
      </c>
      <c r="D29" s="24" t="s">
        <v>90</v>
      </c>
    </row>
    <row r="30" spans="2:4" x14ac:dyDescent="0.15">
      <c r="B30" s="30" t="s">
        <v>55</v>
      </c>
      <c r="C30" s="31" t="s">
        <v>56</v>
      </c>
      <c r="D30" s="30" t="s">
        <v>91</v>
      </c>
    </row>
    <row r="31" spans="2:4" x14ac:dyDescent="0.15">
      <c r="B31" s="30" t="s">
        <v>57</v>
      </c>
      <c r="C31" s="31" t="s">
        <v>58</v>
      </c>
      <c r="D31" s="30" t="s">
        <v>91</v>
      </c>
    </row>
    <row r="32" spans="2:4" x14ac:dyDescent="0.15">
      <c r="B32" s="30" t="s">
        <v>59</v>
      </c>
      <c r="C32" s="32" t="s">
        <v>60</v>
      </c>
      <c r="D32" s="30" t="s">
        <v>110</v>
      </c>
    </row>
    <row r="33" spans="2:4" x14ac:dyDescent="0.15">
      <c r="B33" s="30" t="s">
        <v>61</v>
      </c>
      <c r="C33" s="32" t="s">
        <v>62</v>
      </c>
      <c r="D33" s="30" t="s">
        <v>110</v>
      </c>
    </row>
    <row r="34" spans="2:4" x14ac:dyDescent="0.15">
      <c r="B34" s="30" t="s">
        <v>63</v>
      </c>
      <c r="C34" s="32" t="s">
        <v>64</v>
      </c>
      <c r="D34" s="30" t="s">
        <v>110</v>
      </c>
    </row>
    <row r="35" spans="2:4" x14ac:dyDescent="0.15">
      <c r="B35" s="30" t="s">
        <v>65</v>
      </c>
      <c r="C35" s="32" t="s">
        <v>66</v>
      </c>
      <c r="D35" s="30" t="s">
        <v>110</v>
      </c>
    </row>
    <row r="36" spans="2:4" x14ac:dyDescent="0.15">
      <c r="B36" s="30" t="s">
        <v>67</v>
      </c>
      <c r="C36" s="32" t="s">
        <v>68</v>
      </c>
      <c r="D36" s="30" t="s">
        <v>110</v>
      </c>
    </row>
    <row r="37" spans="2:4" x14ac:dyDescent="0.15">
      <c r="B37" s="30" t="s">
        <v>69</v>
      </c>
      <c r="C37" s="32" t="s">
        <v>70</v>
      </c>
      <c r="D37" s="30" t="s">
        <v>110</v>
      </c>
    </row>
    <row r="38" spans="2:4" x14ac:dyDescent="0.15">
      <c r="B38" s="30" t="s">
        <v>71</v>
      </c>
      <c r="C38" s="32" t="s">
        <v>72</v>
      </c>
      <c r="D38" s="30" t="s">
        <v>110</v>
      </c>
    </row>
    <row r="39" spans="2:4" x14ac:dyDescent="0.15">
      <c r="B39" s="24" t="s">
        <v>73</v>
      </c>
      <c r="C39" s="28" t="s">
        <v>74</v>
      </c>
      <c r="D39" s="24" t="s">
        <v>92</v>
      </c>
    </row>
    <row r="40" spans="2:4" x14ac:dyDescent="0.15">
      <c r="B40" s="24" t="s">
        <v>75</v>
      </c>
      <c r="C40" s="28" t="s">
        <v>76</v>
      </c>
      <c r="D40" s="24" t="s">
        <v>92</v>
      </c>
    </row>
    <row r="41" spans="2:4" x14ac:dyDescent="0.15">
      <c r="B41" s="26" t="s">
        <v>80</v>
      </c>
      <c r="C41" s="29" t="s">
        <v>78</v>
      </c>
      <c r="D41" s="26" t="s">
        <v>80</v>
      </c>
    </row>
    <row r="42" spans="2:4" x14ac:dyDescent="0.15">
      <c r="B42" s="26" t="s">
        <v>108</v>
      </c>
      <c r="C42" s="27" t="s">
        <v>4</v>
      </c>
      <c r="D42" s="26" t="s">
        <v>80</v>
      </c>
    </row>
    <row r="43" spans="2:4" x14ac:dyDescent="0.15">
      <c r="B43" s="37" t="s">
        <v>109</v>
      </c>
      <c r="C43" s="29" t="s">
        <v>77</v>
      </c>
      <c r="D43" s="26" t="s">
        <v>80</v>
      </c>
    </row>
  </sheetData>
  <phoneticPr fontId="4"/>
  <pageMargins left="0.7" right="0.7" top="0.75" bottom="0.75" header="0.3" footer="0.3"/>
  <ignoredErrors>
    <ignoredError sqref="B4 B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10" sqref="G10"/>
    </sheetView>
  </sheetViews>
  <sheetFormatPr defaultRowHeight="13.5" x14ac:dyDescent="0.15"/>
  <cols>
    <col min="1" max="3" width="4" customWidth="1"/>
    <col min="4" max="4" width="4.125" customWidth="1"/>
    <col min="5" max="6" width="4" customWidth="1"/>
    <col min="7" max="7" width="4.125" customWidth="1"/>
    <col min="8" max="10" width="4" customWidth="1"/>
  </cols>
  <sheetData>
    <row r="1" spans="1:6" x14ac:dyDescent="0.15">
      <c r="A1" t="s">
        <v>85</v>
      </c>
    </row>
    <row r="2" spans="1:6" x14ac:dyDescent="0.15">
      <c r="B2" t="s">
        <v>86</v>
      </c>
    </row>
    <row r="3" spans="1:6" x14ac:dyDescent="0.15">
      <c r="B3">
        <v>1</v>
      </c>
      <c r="D3">
        <v>5</v>
      </c>
      <c r="F3" t="s">
        <v>87</v>
      </c>
    </row>
    <row r="4" spans="1:6" x14ac:dyDescent="0.15">
      <c r="B4">
        <v>2</v>
      </c>
      <c r="D4">
        <v>6</v>
      </c>
      <c r="F4" t="s">
        <v>88</v>
      </c>
    </row>
    <row r="5" spans="1:6" x14ac:dyDescent="0.15">
      <c r="B5">
        <v>3</v>
      </c>
      <c r="D5">
        <v>7</v>
      </c>
      <c r="F5" t="s">
        <v>89</v>
      </c>
    </row>
    <row r="6" spans="1:6" x14ac:dyDescent="0.15">
      <c r="B6">
        <v>4</v>
      </c>
      <c r="D6">
        <v>8</v>
      </c>
      <c r="F6">
        <v>10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記載例 </vt:lpstr>
      <vt:lpstr>研修日程表 (通学) </vt:lpstr>
      <vt:lpstr>細目リスト</vt:lpstr>
      <vt:lpstr>Sheet2</vt:lpstr>
      <vt:lpstr>'記載例 '!Print_Area</vt:lpstr>
      <vt:lpstr>'研修日程表 (通学) '!Print_Area</vt:lpstr>
      <vt:lpstr>'記載例 '!Print_Titles</vt:lpstr>
      <vt:lpstr>'研修日程表 (通学) '!Print_Titles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研修日程表</dc:title>
  <dc:creator>高齢福祉課</dc:creator>
  <cp:lastModifiedBy>oa</cp:lastModifiedBy>
  <cp:revision>2</cp:revision>
  <cp:lastPrinted>2018-07-26T02:13:45Z</cp:lastPrinted>
  <dcterms:created xsi:type="dcterms:W3CDTF">2012-12-01T07:46:00Z</dcterms:created>
  <dcterms:modified xsi:type="dcterms:W3CDTF">2018-07-26T02:13:47Z</dcterms:modified>
</cp:coreProperties>
</file>