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48718A88-CA25-4068-8D6E-AEA1949C03C7}" xr6:coauthVersionLast="47" xr6:coauthVersionMax="47" xr10:uidLastSave="{00000000-0000-0000-0000-000000000000}"/>
  <workbookProtection workbookAlgorithmName="SHA-512" workbookHashValue="ejTcEtUCFxWG4uqXWLnBNtFxsOuVI3vPM4B3lyyN5CUkH6r/oind+L4jr5zXMv1Vzt6bsYR9dXB+xgV0wuRSXw==" workbookSaltValue="LibtJggM239aYHl29D43HQ==" workbookSpinCount="100000" lockStructure="1"/>
  <bookViews>
    <workbookView xWindow="-110" yWindow="-110" windowWidth="19420" windowHeight="10420" xr2:uid="{00000000-000D-0000-FFFF-FFFF00000000}"/>
  </bookViews>
  <sheets>
    <sheet name="入力・提出方法" sheetId="2" r:id="rId1"/>
    <sheet name="赤表示のシートに必要情報を入力→" sheetId="12" r:id="rId2"/>
    <sheet name="基本情報" sheetId="3" r:id="rId3"/>
    <sheet name="別紙概要" sheetId="9" r:id="rId4"/>
    <sheet name="【自動作成】様式4" sheetId="4" r:id="rId5"/>
    <sheet name="テーブル" sheetId="13" state="hidden" r:id="rId6"/>
    <sheet name="転記用データ" sheetId="11" state="hidden" r:id="rId7"/>
    <sheet name="県集計用" sheetId="10" state="hidden" r:id="rId8"/>
  </sheets>
  <definedNames>
    <definedName name="_xlnm.Print_Area" localSheetId="4">【自動作成】様式4!$A$1:$J$39</definedName>
    <definedName name="_xlnm.Print_Area" localSheetId="2">基本情報!$A$1:$AO$27</definedName>
    <definedName name="_xlnm.Print_Area" localSheetId="0">入力・提出方法!$A$1:$K$21</definedName>
    <definedName name="_xlnm.Print_Area" localSheetId="3">別紙概要!$B$1:$AE$61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3" i="9" l="1"/>
  <c r="X50" i="9"/>
  <c r="X51" i="9"/>
  <c r="X52" i="9"/>
  <c r="X49" i="9"/>
  <c r="Y24" i="9"/>
  <c r="U54" i="9"/>
  <c r="R54" i="9"/>
  <c r="O54" i="9"/>
  <c r="L54" i="9"/>
  <c r="K18" i="9"/>
  <c r="L36" i="9"/>
  <c r="O36" i="9"/>
  <c r="R36" i="9"/>
  <c r="R35" i="9"/>
  <c r="R32" i="9"/>
  <c r="R31" i="9"/>
  <c r="AW15" i="9"/>
  <c r="AW14" i="9"/>
  <c r="AW13" i="9"/>
  <c r="AX15" i="9"/>
  <c r="AX14" i="9"/>
  <c r="AX13" i="9"/>
  <c r="X54" i="9" l="1"/>
  <c r="AW11" i="9"/>
  <c r="AW10" i="9"/>
  <c r="AW9" i="9"/>
  <c r="AW8" i="9"/>
  <c r="AX11" i="9"/>
  <c r="AX10" i="9"/>
  <c r="AX9" i="9"/>
  <c r="AX8" i="9"/>
  <c r="J5" i="9" l="1"/>
  <c r="AZ44" i="9"/>
  <c r="AA53" i="9"/>
  <c r="AA50" i="9"/>
  <c r="AA51" i="9"/>
  <c r="AA52" i="9"/>
  <c r="AA49" i="9"/>
  <c r="U31" i="9"/>
  <c r="U15" i="9"/>
  <c r="G20" i="3"/>
  <c r="R9" i="3"/>
  <c r="S20" i="3"/>
  <c r="S19" i="3"/>
  <c r="R19" i="3"/>
  <c r="R18" i="3"/>
  <c r="S18" i="3"/>
  <c r="R16" i="3"/>
  <c r="R15" i="3"/>
  <c r="S16" i="3"/>
  <c r="S15" i="3"/>
  <c r="R14" i="3"/>
  <c r="S14" i="3"/>
  <c r="S13" i="3"/>
  <c r="R13" i="3"/>
  <c r="S12" i="3"/>
  <c r="R12" i="3"/>
  <c r="R11" i="3"/>
  <c r="S11" i="3"/>
  <c r="AX11" i="3"/>
  <c r="AX9" i="3"/>
  <c r="AX14" i="3"/>
  <c r="AA48" i="9" l="1"/>
  <c r="R5" i="3"/>
  <c r="S9" i="3"/>
  <c r="S10" i="3"/>
  <c r="R10" i="3"/>
  <c r="AY6" i="3"/>
  <c r="R6" i="3" s="1"/>
  <c r="AY7" i="3"/>
  <c r="AY8" i="3"/>
  <c r="S5" i="3"/>
  <c r="U16" i="9" l="1"/>
  <c r="U14" i="9" s="1"/>
  <c r="U32" i="9"/>
  <c r="U33" i="9"/>
  <c r="U34" i="9"/>
  <c r="U35" i="9"/>
  <c r="AZ27" i="9"/>
  <c r="AZ22" i="9"/>
  <c r="AX6" i="9" s="1"/>
  <c r="AZ8" i="9"/>
  <c r="AZ6" i="9"/>
  <c r="AZ7" i="9"/>
  <c r="AZ5" i="9"/>
  <c r="G38" i="4"/>
  <c r="G37" i="4"/>
  <c r="G36" i="4"/>
  <c r="G35" i="4"/>
  <c r="A23" i="4"/>
  <c r="A22" i="4"/>
  <c r="G10" i="4"/>
  <c r="G9" i="4"/>
  <c r="G8" i="4"/>
  <c r="H3" i="4"/>
  <c r="I1" i="4"/>
  <c r="R17" i="3"/>
  <c r="S17" i="3"/>
  <c r="AW6" i="9" l="1"/>
  <c r="U30" i="9"/>
  <c r="S6" i="3"/>
  <c r="AG5" i="10"/>
  <c r="X5" i="10"/>
  <c r="AX18" i="9" l="1"/>
  <c r="AV18" i="9"/>
  <c r="Y5" i="10"/>
  <c r="AH5" i="10" l="1"/>
  <c r="AF5" i="10"/>
  <c r="AI5" i="10"/>
  <c r="G26" i="3" l="1"/>
  <c r="G21" i="3" l="1"/>
  <c r="Y39" i="9" l="1"/>
  <c r="Y58" i="9"/>
  <c r="H26" i="4"/>
  <c r="W5" i="10"/>
  <c r="V5" i="10"/>
  <c r="U5" i="10"/>
  <c r="T5" i="10"/>
  <c r="S5" i="10"/>
  <c r="R5" i="10"/>
  <c r="Q5" i="10"/>
  <c r="P5" i="10"/>
  <c r="I5" i="10" l="1"/>
  <c r="H5" i="10"/>
  <c r="F5" i="10" l="1"/>
  <c r="D5" i="10" l="1"/>
  <c r="C5" i="10"/>
  <c r="A5" i="10"/>
  <c r="Y6" i="9" l="1"/>
  <c r="G25" i="3"/>
  <c r="A16" i="4" s="1"/>
  <c r="O24" i="3"/>
  <c r="B5" i="10" s="1"/>
  <c r="E5" i="10" l="1"/>
  <c r="J5" i="10" l="1"/>
  <c r="L5" i="10" l="1"/>
  <c r="R34" i="9"/>
  <c r="R33" i="9"/>
  <c r="AG5" i="9" l="1"/>
  <c r="K5" i="10" l="1"/>
  <c r="O5" i="10"/>
  <c r="H30" i="4"/>
  <c r="G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5" authorId="0" shapeId="0" xr:uid="{00000000-0006-0000-0300-000002000000}">
      <text>
        <r>
          <rPr>
            <sz val="12"/>
            <color indexed="81"/>
            <rFont val="游ゴシック"/>
            <family val="3"/>
            <charset val="128"/>
            <scheme val="minor"/>
          </rPr>
          <t>原則として、個人事業主の場合は</t>
        </r>
        <r>
          <rPr>
            <b/>
            <sz val="12"/>
            <color indexed="81"/>
            <rFont val="游ゴシック"/>
            <family val="3"/>
            <charset val="128"/>
            <scheme val="minor"/>
          </rPr>
          <t>前々年</t>
        </r>
        <r>
          <rPr>
            <sz val="12"/>
            <color indexed="81"/>
            <rFont val="游ゴシック"/>
            <family val="3"/>
            <charset val="128"/>
            <scheme val="minor"/>
          </rPr>
          <t>の課税売上高、法人の場合は</t>
        </r>
        <r>
          <rPr>
            <b/>
            <sz val="12"/>
            <color indexed="81"/>
            <rFont val="游ゴシック"/>
            <family val="3"/>
            <charset val="128"/>
            <scheme val="minor"/>
          </rPr>
          <t>前々事業年度</t>
        </r>
        <r>
          <rPr>
            <sz val="12"/>
            <color indexed="81"/>
            <rFont val="游ゴシック"/>
            <family val="3"/>
            <charset val="128"/>
            <scheme val="minor"/>
          </rPr>
          <t>の課税売上高を入力していただくこととなります。基本的には、</t>
        </r>
        <r>
          <rPr>
            <b/>
            <sz val="12"/>
            <color indexed="81"/>
            <rFont val="游ゴシック"/>
            <family val="3"/>
            <charset val="128"/>
            <scheme val="minor"/>
          </rPr>
          <t>当該額が1,000万円以下</t>
        </r>
        <r>
          <rPr>
            <sz val="12"/>
            <color indexed="81"/>
            <rFont val="游ゴシック"/>
            <family val="3"/>
            <charset val="128"/>
            <scheme val="minor"/>
          </rPr>
          <t>の事業者が免税事業者となります。（例えば、</t>
        </r>
        <r>
          <rPr>
            <b/>
            <sz val="12"/>
            <color indexed="81"/>
            <rFont val="游ゴシック"/>
            <family val="3"/>
            <charset val="128"/>
            <scheme val="minor"/>
          </rPr>
          <t>令和3年</t>
        </r>
        <r>
          <rPr>
            <sz val="12"/>
            <color indexed="81"/>
            <rFont val="游ゴシック"/>
            <family val="3"/>
            <charset val="128"/>
            <scheme val="minor"/>
          </rPr>
          <t>の課税期間において貴医療機関が免税事業者となるかどうかは、</t>
        </r>
        <r>
          <rPr>
            <b/>
            <sz val="12"/>
            <color indexed="81"/>
            <rFont val="游ゴシック"/>
            <family val="3"/>
            <charset val="128"/>
            <scheme val="minor"/>
          </rPr>
          <t>令和元年</t>
        </r>
        <r>
          <rPr>
            <sz val="12"/>
            <color indexed="81"/>
            <rFont val="游ゴシック"/>
            <family val="3"/>
            <charset val="128"/>
            <scheme val="minor"/>
          </rPr>
          <t>の期間における課税売上高で判断します。）
なお、</t>
        </r>
        <r>
          <rPr>
            <b/>
            <sz val="12"/>
            <color indexed="81"/>
            <rFont val="游ゴシック"/>
            <family val="3"/>
            <charset val="128"/>
            <scheme val="minor"/>
          </rPr>
          <t>上記にかかわらず他の要件等により免税事業者とならない場合もあるため、詳細については税理士や経理担当者に確認してください。</t>
        </r>
      </text>
    </comment>
  </commentList>
</comments>
</file>

<file path=xl/sharedStrings.xml><?xml version="1.0" encoding="utf-8"?>
<sst xmlns="http://schemas.openxmlformats.org/spreadsheetml/2006/main" count="687" uniqueCount="205">
  <si>
    <t>金</t>
    <rPh sb="0" eb="1">
      <t>キン</t>
    </rPh>
    <phoneticPr fontId="5"/>
  </si>
  <si>
    <t>　円</t>
    <phoneticPr fontId="5"/>
  </si>
  <si>
    <t>入力、提出方法</t>
    <rPh sb="0" eb="2">
      <t>ニュウリョク</t>
    </rPh>
    <rPh sb="3" eb="5">
      <t>テイシュツ</t>
    </rPh>
    <rPh sb="5" eb="7">
      <t>ホウホウ</t>
    </rPh>
    <phoneticPr fontId="5"/>
  </si>
  <si>
    <t>基本情報</t>
    <rPh sb="0" eb="2">
      <t>キホン</t>
    </rPh>
    <rPh sb="2" eb="4">
      <t>ジョウホウ</t>
    </rPh>
    <phoneticPr fontId="5"/>
  </si>
  <si>
    <t>提出日</t>
    <rPh sb="0" eb="3">
      <t>テイシュツビ</t>
    </rPh>
    <phoneticPr fontId="5"/>
  </si>
  <si>
    <t>令和</t>
    <rPh sb="0" eb="2">
      <t>レイワ</t>
    </rPh>
    <phoneticPr fontId="5"/>
  </si>
  <si>
    <t>年</t>
    <rPh sb="0" eb="1">
      <t>ネン</t>
    </rPh>
    <phoneticPr fontId="5"/>
  </si>
  <si>
    <t>月</t>
    <rPh sb="0" eb="1">
      <t>ガツ</t>
    </rPh>
    <phoneticPr fontId="5"/>
  </si>
  <si>
    <t>日</t>
    <rPh sb="0" eb="1">
      <t>ニチ</t>
    </rPh>
    <phoneticPr fontId="5"/>
  </si>
  <si>
    <t>交付決定日</t>
    <rPh sb="0" eb="2">
      <t>コウフ</t>
    </rPh>
    <rPh sb="2" eb="5">
      <t>ケッテイビ</t>
    </rPh>
    <phoneticPr fontId="5"/>
  </si>
  <si>
    <t>円</t>
    <rPh sb="0" eb="1">
      <t>エン</t>
    </rPh>
    <phoneticPr fontId="5"/>
  </si>
  <si>
    <t>【仕入控除税額（返還額）がない場合】</t>
    <phoneticPr fontId="5"/>
  </si>
  <si>
    <t>←プルダウン用</t>
    <rPh sb="6" eb="7">
      <t>ヨウ</t>
    </rPh>
    <phoneticPr fontId="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</si>
  <si>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5"/>
  </si>
  <si>
    <t>（課税売上割合）</t>
    <rPh sb="1" eb="3">
      <t>カゼイ</t>
    </rPh>
    <rPh sb="3" eb="5">
      <t>ウリア</t>
    </rPh>
    <rPh sb="5" eb="7">
      <t>ワリアイ</t>
    </rPh>
    <phoneticPr fontId="5"/>
  </si>
  <si>
    <t>課税売上割合　ａ／ｂ＝</t>
    <rPh sb="0" eb="2">
      <t>カゼイ</t>
    </rPh>
    <rPh sb="2" eb="4">
      <t>ウリア</t>
    </rPh>
    <rPh sb="4" eb="6">
      <t>ワリアイ</t>
    </rPh>
    <phoneticPr fontId="5"/>
  </si>
  <si>
    <t>････　c</t>
    <phoneticPr fontId="5"/>
  </si>
  <si>
    <t>（仕入控除税額（返還額））</t>
    <phoneticPr fontId="5"/>
  </si>
  <si>
    <t>補助金確定額（精算額）×１０／１１０＝</t>
    <phoneticPr fontId="5"/>
  </si>
  <si>
    <t>対象経費の内訳</t>
    <rPh sb="0" eb="2">
      <t>タイショウ</t>
    </rPh>
    <rPh sb="2" eb="4">
      <t>ケイヒ</t>
    </rPh>
    <rPh sb="5" eb="7">
      <t>ウチワケ</t>
    </rPh>
    <phoneticPr fontId="5"/>
  </si>
  <si>
    <t>非課税・
不課税仕入額</t>
    <rPh sb="0" eb="3">
      <t>ヒカゼイ</t>
    </rPh>
    <rPh sb="5" eb="8">
      <t>フカゼイ</t>
    </rPh>
    <rPh sb="8" eb="10">
      <t>シイ</t>
    </rPh>
    <rPh sb="10" eb="11">
      <t>ガク</t>
    </rPh>
    <phoneticPr fontId="5"/>
  </si>
  <si>
    <t>ｄ</t>
    <phoneticPr fontId="5"/>
  </si>
  <si>
    <t>課税売上
対 応 分</t>
    <rPh sb="0" eb="2">
      <t>カゼイ</t>
    </rPh>
    <rPh sb="2" eb="4">
      <t>ウリア</t>
    </rPh>
    <rPh sb="5" eb="6">
      <t>タイ</t>
    </rPh>
    <rPh sb="7" eb="8">
      <t>オウ</t>
    </rPh>
    <rPh sb="9" eb="10">
      <t>ブン</t>
    </rPh>
    <phoneticPr fontId="5"/>
  </si>
  <si>
    <t>共通対応分</t>
    <rPh sb="0" eb="1">
      <t>トモ</t>
    </rPh>
    <rPh sb="1" eb="2">
      <t>トオル</t>
    </rPh>
    <rPh sb="2" eb="3">
      <t>タイ</t>
    </rPh>
    <rPh sb="3" eb="4">
      <t>オウ</t>
    </rPh>
    <rPh sb="4" eb="5">
      <t>ブン</t>
    </rPh>
    <phoneticPr fontId="5"/>
  </si>
  <si>
    <t>非課税売上
対　応　分</t>
    <rPh sb="0" eb="1">
      <t>ヒ</t>
    </rPh>
    <rPh sb="1" eb="3">
      <t>カゼイ</t>
    </rPh>
    <rPh sb="3" eb="5">
      <t>ウリア</t>
    </rPh>
    <rPh sb="6" eb="7">
      <t>タイ</t>
    </rPh>
    <rPh sb="8" eb="9">
      <t>オウ</t>
    </rPh>
    <rPh sb="10" eb="11">
      <t>ブン</t>
    </rPh>
    <phoneticPr fontId="5"/>
  </si>
  <si>
    <t>【仕入控除税額（返還額）がある場合】</t>
    <rPh sb="5" eb="6">
      <t>ゼイ</t>
    </rPh>
    <phoneticPr fontId="5"/>
  </si>
  <si>
    <t>代表者氏名</t>
    <rPh sb="0" eb="3">
      <t>ダイヒョウシャ</t>
    </rPh>
    <rPh sb="3" eb="5">
      <t>シメイ</t>
    </rPh>
    <phoneticPr fontId="5"/>
  </si>
  <si>
    <t>e</t>
    <phoneticPr fontId="5"/>
  </si>
  <si>
    <t>課税仕入額</t>
    <rPh sb="0" eb="2">
      <t>カゼイ</t>
    </rPh>
    <rPh sb="2" eb="4">
      <t>シイ</t>
    </rPh>
    <rPh sb="4" eb="5">
      <t>ガク</t>
    </rPh>
    <phoneticPr fontId="5"/>
  </si>
  <si>
    <t>f</t>
    <phoneticPr fontId="5"/>
  </si>
  <si>
    <t>g</t>
    <phoneticPr fontId="5"/>
  </si>
  <si>
    <t>h</t>
    <phoneticPr fontId="5"/>
  </si>
  <si>
    <t>　①課税売上割合（上記c）が９５％以上かつ課税売上高が５億円以下の法人等の場合</t>
    <rPh sb="9" eb="11">
      <t>ジョウキ</t>
    </rPh>
    <phoneticPr fontId="5"/>
  </si>
  <si>
    <t>課税資産の譲渡等の対価の額</t>
    <phoneticPr fontId="3"/>
  </si>
  <si>
    <t>資産の譲渡等の対価の額</t>
    <phoneticPr fontId="3"/>
  </si>
  <si>
    <t>要補助金返還相当額</t>
  </si>
  <si>
    <t>要補助金返還相当額</t>
    <phoneticPr fontId="3"/>
  </si>
  <si>
    <t>愛　知　県　知　事　殿</t>
    <rPh sb="0" eb="1">
      <t>アイ</t>
    </rPh>
    <rPh sb="2" eb="3">
      <t>チ</t>
    </rPh>
    <rPh sb="4" eb="5">
      <t>ケン</t>
    </rPh>
    <rPh sb="6" eb="7">
      <t>チ</t>
    </rPh>
    <rPh sb="8" eb="9">
      <t>コト</t>
    </rPh>
    <rPh sb="10" eb="11">
      <t>ドノ</t>
    </rPh>
    <phoneticPr fontId="3"/>
  </si>
  <si>
    <t>　　仕入控除税額（要補助金返還相当額）</t>
    <phoneticPr fontId="4"/>
  </si>
  <si>
    <t>補助事業者名</t>
    <phoneticPr fontId="5"/>
  </si>
  <si>
    <t>担当部署</t>
    <phoneticPr fontId="3"/>
  </si>
  <si>
    <t>担当者名</t>
    <phoneticPr fontId="5"/>
  </si>
  <si>
    <t>電話番号</t>
    <phoneticPr fontId="5"/>
  </si>
  <si>
    <t>Mailｱﾄﾞﾚｽ</t>
    <phoneticPr fontId="3"/>
  </si>
  <si>
    <t>担当部署</t>
    <rPh sb="0" eb="2">
      <t>タントウ</t>
    </rPh>
    <rPh sb="2" eb="4">
      <t>ブショ</t>
    </rPh>
    <phoneticPr fontId="5"/>
  </si>
  <si>
    <t>担当者名</t>
    <rPh sb="0" eb="3">
      <t>タントウシャ</t>
    </rPh>
    <rPh sb="3" eb="4">
      <t>メイ</t>
    </rPh>
    <phoneticPr fontId="5"/>
  </si>
  <si>
    <t>････　ａ</t>
    <phoneticPr fontId="5"/>
  </si>
  <si>
    <t>････　ｂ</t>
    <phoneticPr fontId="5"/>
  </si>
  <si>
    <t>（補助金確定額（精算額）×１０／１１０×(f／h))</t>
    <phoneticPr fontId="5"/>
  </si>
  <si>
    <t>《別紙概要》</t>
    <phoneticPr fontId="3"/>
  </si>
  <si>
    <t>％</t>
    <phoneticPr fontId="5"/>
  </si>
  <si>
    <t>基準期間における課税売上高（税抜）</t>
    <phoneticPr fontId="3"/>
  </si>
  <si>
    <t>特定収入割合</t>
    <phoneticPr fontId="3"/>
  </si>
  <si>
    <t>　　　　〒460-8501</t>
    <phoneticPr fontId="3"/>
  </si>
  <si>
    <t>　　 　　名古屋市中区三の丸3丁目1番2号</t>
    <phoneticPr fontId="3"/>
  </si>
  <si>
    <t xml:space="preserve"> 　　　　愛知県感染症対策局感染症対策課助成グループ</t>
    <phoneticPr fontId="3"/>
  </si>
  <si>
    <t>号</t>
    <rPh sb="0" eb="1">
      <t>ゴウ</t>
    </rPh>
    <phoneticPr fontId="3"/>
  </si>
  <si>
    <t>ー</t>
    <phoneticPr fontId="3"/>
  </si>
  <si>
    <t>補助金確定額（精算額）×１０／１１０×ｃ×(ｄ／e)=</t>
    <phoneticPr fontId="5"/>
  </si>
  <si>
    <t>代表者職名</t>
    <rPh sb="0" eb="3">
      <t>ダイヒョウシャ</t>
    </rPh>
    <rPh sb="3" eb="5">
      <t>ショクメイ</t>
    </rPh>
    <phoneticPr fontId="5"/>
  </si>
  <si>
    <t>施設名</t>
    <rPh sb="0" eb="2">
      <t>シセツ</t>
    </rPh>
    <rPh sb="2" eb="3">
      <t>メイ</t>
    </rPh>
    <phoneticPr fontId="5"/>
  </si>
  <si>
    <t>※a及びbから自動計算されます。ただし、税額控除の計算で端数処理している場合には、
　端数処理した金額を直接入力してください</t>
    <rPh sb="2" eb="3">
      <t>オヨ</t>
    </rPh>
    <rPh sb="7" eb="11">
      <t>ジドウケイサン</t>
    </rPh>
    <rPh sb="20" eb="22">
      <t>ゼイガク</t>
    </rPh>
    <phoneticPr fontId="5"/>
  </si>
  <si>
    <t>　　（注：申告書に記載された％をそのまま入力する欄ではありません）</t>
    <rPh sb="24" eb="25">
      <t>ラン</t>
    </rPh>
    <phoneticPr fontId="5"/>
  </si>
  <si>
    <t>　②課税売上割合（上記c）が９５％未満の場合、または課税売上高が5億円を超える法人等で、
　「一括比例配分方式」により消費税の申告を行っている場合</t>
    <rPh sb="17" eb="19">
      <t>ミマン</t>
    </rPh>
    <rPh sb="20" eb="22">
      <t>バアイ</t>
    </rPh>
    <rPh sb="47" eb="49">
      <t>イッカツ</t>
    </rPh>
    <rPh sb="49" eb="51">
      <t>ヒレイ</t>
    </rPh>
    <rPh sb="51" eb="53">
      <t>ハイブン</t>
    </rPh>
    <rPh sb="53" eb="55">
      <t>ホウシキ</t>
    </rPh>
    <phoneticPr fontId="5"/>
  </si>
  <si>
    <t>　③課税売上割合（上記c）が９５％未満の場合、または課税売上高が5億円を超える法人等で、
　「個別対応方式」により消費税の申告を行っている場合</t>
    <phoneticPr fontId="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</si>
  <si>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3" eb="26">
      <t>ホジョキン</t>
    </rPh>
    <rPh sb="29" eb="31">
      <t>コウニュウ</t>
    </rPh>
    <rPh sb="31" eb="32">
      <t>トウ</t>
    </rPh>
    <rPh sb="35" eb="37">
      <t>ケイヒ</t>
    </rPh>
    <rPh sb="38" eb="40">
      <t>ウチワケ</t>
    </rPh>
    <phoneticPr fontId="5"/>
  </si>
  <si>
    <t>合計</t>
    <rPh sb="0" eb="1">
      <t>ゴウ</t>
    </rPh>
    <rPh sb="1" eb="2">
      <t>ケイ</t>
    </rPh>
    <phoneticPr fontId="5"/>
  </si>
  <si>
    <t>メールアドレス</t>
    <phoneticPr fontId="5"/>
  </si>
  <si>
    <t>令和３年度　消費税及び地方消費税に係る仕入控除税額の報告について</t>
    <rPh sb="0" eb="2">
      <t>レイワ</t>
    </rPh>
    <rPh sb="3" eb="5">
      <t>ネンド</t>
    </rPh>
    <rPh sb="6" eb="9">
      <t>ショウヒゼイ</t>
    </rPh>
    <rPh sb="9" eb="10">
      <t>オヨ</t>
    </rPh>
    <rPh sb="11" eb="13">
      <t>チホウ</t>
    </rPh>
    <rPh sb="13" eb="16">
      <t>ショウヒゼイ</t>
    </rPh>
    <rPh sb="17" eb="18">
      <t>カカ</t>
    </rPh>
    <rPh sb="19" eb="21">
      <t>シイレ</t>
    </rPh>
    <rPh sb="21" eb="23">
      <t>コウジョ</t>
    </rPh>
    <rPh sb="23" eb="25">
      <t>ゼイガク</t>
    </rPh>
    <rPh sb="26" eb="28">
      <t>ホウコク</t>
    </rPh>
    <phoneticPr fontId="4"/>
  </si>
  <si>
    <t>様式４</t>
    <rPh sb="0" eb="2">
      <t>ヨウシキ</t>
    </rPh>
    <phoneticPr fontId="3"/>
  </si>
  <si>
    <t>代表者職氏名</t>
    <rPh sb="3" eb="4">
      <t>ショク</t>
    </rPh>
    <phoneticPr fontId="5"/>
  </si>
  <si>
    <t>記</t>
    <rPh sb="0" eb="1">
      <t>キ</t>
    </rPh>
    <phoneticPr fontId="3"/>
  </si>
  <si>
    <t>１　施設の名称及び所在地</t>
    <rPh sb="2" eb="4">
      <t>シセツ</t>
    </rPh>
    <rPh sb="5" eb="7">
      <t>メイショウ</t>
    </rPh>
    <rPh sb="7" eb="8">
      <t>オヨ</t>
    </rPh>
    <rPh sb="9" eb="12">
      <t>ショザイチ</t>
    </rPh>
    <phoneticPr fontId="3"/>
  </si>
  <si>
    <t>施設所在地</t>
    <rPh sb="0" eb="2">
      <t>シセツ</t>
    </rPh>
    <rPh sb="2" eb="5">
      <t>ショザイチ</t>
    </rPh>
    <phoneticPr fontId="5"/>
  </si>
  <si>
    <t>２　愛知県補助金等交付規則（昭和５５年規則第８号）第１４条に基づく額の確定額</t>
    <phoneticPr fontId="4"/>
  </si>
  <si>
    <t>３　消費税及び地方消費税の申告により確定した消費税及び地方消費税に係る</t>
    <phoneticPr fontId="4"/>
  </si>
  <si>
    <t>４　添付書類</t>
    <phoneticPr fontId="3"/>
  </si>
  <si>
    <t>　　　３の金額の積算内訳額等の参考資料（確定申告書の写し、課税売上割合等が把握
　　　できる資料、特定収入の割合を確認できる資料）</t>
    <phoneticPr fontId="3"/>
  </si>
  <si>
    <t>交付決定番号</t>
    <rPh sb="0" eb="6">
      <t>コウフケッテイバンゴウ</t>
    </rPh>
    <phoneticPr fontId="2"/>
  </si>
  <si>
    <t>実績報告額</t>
    <rPh sb="0" eb="2">
      <t>ジッセキ</t>
    </rPh>
    <rPh sb="2" eb="4">
      <t>ホウコク</t>
    </rPh>
    <rPh sb="4" eb="5">
      <t>ガク</t>
    </rPh>
    <phoneticPr fontId="2"/>
  </si>
  <si>
    <t>令和3年8月31日</t>
  </si>
  <si>
    <t>令和3年12月8日</t>
  </si>
  <si>
    <t>令和3年9月7日</t>
  </si>
  <si>
    <t>令和3年9月16日</t>
  </si>
  <si>
    <t>令和3年9月21日</t>
  </si>
  <si>
    <t>令和3年9月29日</t>
  </si>
  <si>
    <t>令和3年11月24日</t>
  </si>
  <si>
    <t>令和4年2月10日</t>
  </si>
  <si>
    <t>令和4年2月24日</t>
  </si>
  <si>
    <t>リース番号用</t>
    <rPh sb="3" eb="5">
      <t>バンゴウ</t>
    </rPh>
    <rPh sb="5" eb="6">
      <t>ヨウ</t>
    </rPh>
    <phoneticPr fontId="3"/>
  </si>
  <si>
    <t>交付・変更交付決定日</t>
    <rPh sb="0" eb="2">
      <t>コウフ</t>
    </rPh>
    <rPh sb="3" eb="5">
      <t>ヘンコウ</t>
    </rPh>
    <rPh sb="5" eb="7">
      <t>コウフ</t>
    </rPh>
    <rPh sb="7" eb="9">
      <t>ケッテイ</t>
    </rPh>
    <rPh sb="9" eb="10">
      <t>ビ</t>
    </rPh>
    <phoneticPr fontId="3"/>
  </si>
  <si>
    <r>
      <t>①　「基本情報」シートの</t>
    </r>
    <r>
      <rPr>
        <b/>
        <sz val="11"/>
        <color rgb="FFFF0000"/>
        <rFont val="游ゴシック"/>
        <family val="3"/>
        <charset val="128"/>
        <scheme val="minor"/>
      </rPr>
      <t>黄色セル</t>
    </r>
    <r>
      <rPr>
        <b/>
        <sz val="11"/>
        <color theme="1"/>
        <rFont val="游ゴシック"/>
        <family val="3"/>
        <charset val="128"/>
        <scheme val="minor"/>
      </rPr>
      <t>部分を入力してください。（入力されたものが「様式4」に転記されます）</t>
    </r>
    <rPh sb="3" eb="7">
      <t>キホンジョウホウ</t>
    </rPh>
    <rPh sb="12" eb="14">
      <t>キイロ</t>
    </rPh>
    <rPh sb="16" eb="18">
      <t>ブブン</t>
    </rPh>
    <rPh sb="19" eb="21">
      <t>ニュウリョク</t>
    </rPh>
    <phoneticPr fontId="5"/>
  </si>
  <si>
    <t>施設名等</t>
    <rPh sb="0" eb="3">
      <t>シセツメイ</t>
    </rPh>
    <rPh sb="3" eb="4">
      <t>トウ</t>
    </rPh>
    <phoneticPr fontId="3"/>
  </si>
  <si>
    <t>国庫補助額
（確定額）</t>
    <rPh sb="0" eb="2">
      <t>コッコ</t>
    </rPh>
    <rPh sb="2" eb="5">
      <t>ホジョガク</t>
    </rPh>
    <rPh sb="7" eb="9">
      <t>カクテイ</t>
    </rPh>
    <rPh sb="9" eb="10">
      <t>ガク</t>
    </rPh>
    <phoneticPr fontId="3"/>
  </si>
  <si>
    <t>返還の有無等</t>
    <rPh sb="0" eb="2">
      <t>ヘンカン</t>
    </rPh>
    <rPh sb="3" eb="5">
      <t>ウム</t>
    </rPh>
    <rPh sb="5" eb="6">
      <t>トウ</t>
    </rPh>
    <phoneticPr fontId="3"/>
  </si>
  <si>
    <t>仕入控除税額
（返還額）</t>
    <rPh sb="0" eb="2">
      <t>シイレ</t>
    </rPh>
    <rPh sb="2" eb="4">
      <t>コウジョ</t>
    </rPh>
    <rPh sb="4" eb="6">
      <t>ゼイガク</t>
    </rPh>
    <rPh sb="8" eb="11">
      <t>ヘンカンガク</t>
    </rPh>
    <phoneticPr fontId="3"/>
  </si>
  <si>
    <t>返還あり（一括比例配分方式、個別対応方式の場合）</t>
    <rPh sb="0" eb="2">
      <t>ヘンカン</t>
    </rPh>
    <rPh sb="21" eb="23">
      <t>バアイ</t>
    </rPh>
    <phoneticPr fontId="3"/>
  </si>
  <si>
    <t>課税売上割合</t>
    <rPh sb="0" eb="2">
      <t>カゼイ</t>
    </rPh>
    <rPh sb="2" eb="4">
      <t>ウリア</t>
    </rPh>
    <rPh sb="4" eb="6">
      <t>ワリアイ</t>
    </rPh>
    <phoneticPr fontId="3"/>
  </si>
  <si>
    <t>補助対象経費の課税仕入の割合（10％分）</t>
    <rPh sb="0" eb="2">
      <t>ホジョ</t>
    </rPh>
    <rPh sb="2" eb="4">
      <t>タイショウ</t>
    </rPh>
    <rPh sb="4" eb="6">
      <t>ケイヒ</t>
    </rPh>
    <rPh sb="7" eb="9">
      <t>カゼイ</t>
    </rPh>
    <rPh sb="9" eb="11">
      <t>シイ</t>
    </rPh>
    <rPh sb="12" eb="14">
      <t>ワリアイ</t>
    </rPh>
    <rPh sb="18" eb="19">
      <t>ブン</t>
    </rPh>
    <phoneticPr fontId="3"/>
  </si>
  <si>
    <t>補助対象経費の課税仕入の割合（８％分）</t>
    <rPh sb="0" eb="2">
      <t>ホジョ</t>
    </rPh>
    <rPh sb="2" eb="4">
      <t>タイショウ</t>
    </rPh>
    <rPh sb="4" eb="6">
      <t>ケイヒ</t>
    </rPh>
    <rPh sb="7" eb="9">
      <t>カゼイ</t>
    </rPh>
    <rPh sb="9" eb="11">
      <t>シイ</t>
    </rPh>
    <rPh sb="12" eb="14">
      <t>ワリアイ</t>
    </rPh>
    <rPh sb="17" eb="18">
      <t>ブン</t>
    </rPh>
    <phoneticPr fontId="3"/>
  </si>
  <si>
    <t>対象経費の総額</t>
    <rPh sb="0" eb="2">
      <t>タイショウ</t>
    </rPh>
    <rPh sb="2" eb="4">
      <t>ケイヒ</t>
    </rPh>
    <rPh sb="5" eb="7">
      <t>ソウガク</t>
    </rPh>
    <phoneticPr fontId="3"/>
  </si>
  <si>
    <t>課税対象売上</t>
    <rPh sb="0" eb="2">
      <t>カゼイ</t>
    </rPh>
    <rPh sb="2" eb="4">
      <t>タイショウ</t>
    </rPh>
    <rPh sb="4" eb="6">
      <t>ウリアゲ</t>
    </rPh>
    <phoneticPr fontId="12"/>
  </si>
  <si>
    <t>総売上</t>
    <rPh sb="0" eb="3">
      <t>ソウウリアゲ</t>
    </rPh>
    <phoneticPr fontId="12"/>
  </si>
  <si>
    <t>割合</t>
    <rPh sb="0" eb="2">
      <t>ワリアイ</t>
    </rPh>
    <phoneticPr fontId="3"/>
  </si>
  <si>
    <r>
      <t xml:space="preserve">一括：課税仕入
</t>
    </r>
    <r>
      <rPr>
        <sz val="10"/>
        <color theme="1"/>
        <rFont val="游ゴシック"/>
        <family val="3"/>
        <charset val="128"/>
        <scheme val="minor"/>
      </rPr>
      <t>個別：課税売上対応分</t>
    </r>
    <rPh sb="0" eb="2">
      <t>イッカツ</t>
    </rPh>
    <rPh sb="3" eb="5">
      <t>カゼイ</t>
    </rPh>
    <rPh sb="5" eb="7">
      <t>シイ</t>
    </rPh>
    <rPh sb="8" eb="10">
      <t>コベツ</t>
    </rPh>
    <rPh sb="11" eb="13">
      <t>カゼイ</t>
    </rPh>
    <rPh sb="13" eb="15">
      <t>ウリアゲ</t>
    </rPh>
    <rPh sb="15" eb="17">
      <t>タイオウ</t>
    </rPh>
    <rPh sb="17" eb="18">
      <t>ブン</t>
    </rPh>
    <phoneticPr fontId="3"/>
  </si>
  <si>
    <t>個別：共通対応分</t>
    <rPh sb="0" eb="2">
      <t>コベツ</t>
    </rPh>
    <rPh sb="3" eb="5">
      <t>キョウツウ</t>
    </rPh>
    <rPh sb="5" eb="7">
      <t>タイオウ</t>
    </rPh>
    <rPh sb="7" eb="8">
      <t>ブン</t>
    </rPh>
    <phoneticPr fontId="3"/>
  </si>
  <si>
    <r>
      <t xml:space="preserve">一括：課税仕入
</t>
    </r>
    <r>
      <rPr>
        <sz val="10"/>
        <color theme="1"/>
        <rFont val="游ゴシック"/>
        <family val="3"/>
        <charset val="128"/>
        <scheme val="minor"/>
      </rPr>
      <t>個別：課税仕入対応分</t>
    </r>
    <rPh sb="0" eb="2">
      <t>イッカツ</t>
    </rPh>
    <rPh sb="3" eb="5">
      <t>カゼイ</t>
    </rPh>
    <rPh sb="5" eb="7">
      <t>シイ</t>
    </rPh>
    <rPh sb="8" eb="10">
      <t>コベツ</t>
    </rPh>
    <rPh sb="11" eb="13">
      <t>カゼイ</t>
    </rPh>
    <rPh sb="13" eb="15">
      <t>シイ</t>
    </rPh>
    <rPh sb="15" eb="17">
      <t>タイオウ</t>
    </rPh>
    <rPh sb="17" eb="18">
      <t>ブン</t>
    </rPh>
    <phoneticPr fontId="3"/>
  </si>
  <si>
    <t>ａ</t>
    <phoneticPr fontId="3"/>
  </si>
  <si>
    <t>ｂ</t>
    <phoneticPr fontId="3"/>
  </si>
  <si>
    <t>ｃ</t>
    <phoneticPr fontId="3"/>
  </si>
  <si>
    <t>ｅ or i</t>
    <phoneticPr fontId="3"/>
  </si>
  <si>
    <t>j</t>
    <phoneticPr fontId="3"/>
  </si>
  <si>
    <t>番号</t>
    <rPh sb="0" eb="2">
      <t>バンゴウ</t>
    </rPh>
    <phoneticPr fontId="3"/>
  </si>
  <si>
    <t>法人名等</t>
    <rPh sb="0" eb="2">
      <t>ホウジン</t>
    </rPh>
    <rPh sb="2" eb="3">
      <t>メイ</t>
    </rPh>
    <rPh sb="3" eb="4">
      <t>トウ</t>
    </rPh>
    <phoneticPr fontId="3"/>
  </si>
  <si>
    <t>返還なし（消費税の申告義務がない）</t>
    <rPh sb="0" eb="2">
      <t>ヘンカン</t>
    </rPh>
    <rPh sb="5" eb="8">
      <t>ショウヒゼイ</t>
    </rPh>
    <rPh sb="9" eb="11">
      <t>シンコク</t>
    </rPh>
    <rPh sb="11" eb="13">
      <t>ギム</t>
    </rPh>
    <phoneticPr fontId="3"/>
  </si>
  <si>
    <t>返還なし（簡易課税方式による申告）</t>
    <rPh sb="0" eb="2">
      <t>ヘンカン</t>
    </rPh>
    <rPh sb="5" eb="7">
      <t>カンイ</t>
    </rPh>
    <rPh sb="7" eb="9">
      <t>カゼイ</t>
    </rPh>
    <rPh sb="9" eb="11">
      <t>ホウシキ</t>
    </rPh>
    <rPh sb="14" eb="16">
      <t>シンコク</t>
    </rPh>
    <phoneticPr fontId="3"/>
  </si>
  <si>
    <t>返還なし（特定収入割合が５％超）</t>
    <rPh sb="0" eb="2">
      <t>ヘンカン</t>
    </rPh>
    <rPh sb="5" eb="7">
      <t>トクテイ</t>
    </rPh>
    <rPh sb="7" eb="9">
      <t>シュウニュウ</t>
    </rPh>
    <rPh sb="9" eb="11">
      <t>ワリアイ</t>
    </rPh>
    <rPh sb="14" eb="15">
      <t>コ</t>
    </rPh>
    <phoneticPr fontId="3"/>
  </si>
  <si>
    <t>返還なし（個別対応方式で非課税売上のみ）</t>
    <rPh sb="0" eb="2">
      <t>ヘンカン</t>
    </rPh>
    <rPh sb="5" eb="7">
      <t>コベツ</t>
    </rPh>
    <rPh sb="7" eb="9">
      <t>タイオウ</t>
    </rPh>
    <rPh sb="9" eb="11">
      <t>ホウシキ</t>
    </rPh>
    <rPh sb="12" eb="15">
      <t>ヒカゼイ</t>
    </rPh>
    <rPh sb="15" eb="17">
      <t>ウリア</t>
    </rPh>
    <phoneticPr fontId="3"/>
  </si>
  <si>
    <t>返還なし（補助対象が非課税のみ）</t>
    <rPh sb="0" eb="2">
      <t>ヘンカン</t>
    </rPh>
    <rPh sb="5" eb="7">
      <t>ホジョ</t>
    </rPh>
    <rPh sb="7" eb="9">
      <t>タイショウ</t>
    </rPh>
    <rPh sb="10" eb="13">
      <t>ヒカゼイ</t>
    </rPh>
    <phoneticPr fontId="3"/>
  </si>
  <si>
    <t>返還あり（課税売上割合95％以上・課税売上高５億円以下）</t>
    <rPh sb="0" eb="2">
      <t>ヘンカン</t>
    </rPh>
    <rPh sb="5" eb="7">
      <t>カゼイ</t>
    </rPh>
    <rPh sb="7" eb="9">
      <t>ウリア</t>
    </rPh>
    <rPh sb="9" eb="11">
      <t>ワリアイ</t>
    </rPh>
    <rPh sb="14" eb="16">
      <t>イジョウ</t>
    </rPh>
    <rPh sb="17" eb="19">
      <t>カゼイ</t>
    </rPh>
    <rPh sb="19" eb="21">
      <t>ウリア</t>
    </rPh>
    <rPh sb="21" eb="22">
      <t>ダカ</t>
    </rPh>
    <rPh sb="23" eb="24">
      <t>オク</t>
    </rPh>
    <rPh sb="24" eb="25">
      <t>エン</t>
    </rPh>
    <rPh sb="25" eb="27">
      <t>イカ</t>
    </rPh>
    <phoneticPr fontId="3"/>
  </si>
  <si>
    <t>返還あり（一括比例配分方式）</t>
    <rPh sb="0" eb="2">
      <t>ヘンカン</t>
    </rPh>
    <rPh sb="5" eb="7">
      <t>イッカツ</t>
    </rPh>
    <rPh sb="7" eb="9">
      <t>ヒレイ</t>
    </rPh>
    <rPh sb="9" eb="11">
      <t>ハイブン</t>
    </rPh>
    <rPh sb="11" eb="13">
      <t>ホウシキ</t>
    </rPh>
    <phoneticPr fontId="3"/>
  </si>
  <si>
    <t>返還あり（個別対応方式）</t>
    <rPh sb="0" eb="2">
      <t>ヘンカン</t>
    </rPh>
    <rPh sb="5" eb="7">
      <t>コベツ</t>
    </rPh>
    <rPh sb="7" eb="9">
      <t>タイオウ</t>
    </rPh>
    <rPh sb="9" eb="11">
      <t>ホウシキ</t>
    </rPh>
    <phoneticPr fontId="3"/>
  </si>
  <si>
    <r>
      <t xml:space="preserve">ｄ or  </t>
    </r>
    <r>
      <rPr>
        <sz val="11"/>
        <color theme="4"/>
        <rFont val="游ゴシック"/>
        <family val="3"/>
        <charset val="128"/>
        <scheme val="minor"/>
      </rPr>
      <t>f</t>
    </r>
    <phoneticPr fontId="3"/>
  </si>
  <si>
    <t>g</t>
    <phoneticPr fontId="3"/>
  </si>
  <si>
    <t>-</t>
    <phoneticPr fontId="3"/>
  </si>
  <si>
    <t>e or h</t>
    <phoneticPr fontId="3"/>
  </si>
  <si>
    <t>報告年</t>
    <rPh sb="0" eb="2">
      <t>ホウコク</t>
    </rPh>
    <rPh sb="2" eb="3">
      <t>ネン</t>
    </rPh>
    <phoneticPr fontId="3"/>
  </si>
  <si>
    <t>月</t>
    <rPh sb="0" eb="1">
      <t>ツキ</t>
    </rPh>
    <phoneticPr fontId="3"/>
  </si>
  <si>
    <t>日</t>
    <rPh sb="0" eb="1">
      <t>ヒ</t>
    </rPh>
    <phoneticPr fontId="3"/>
  </si>
  <si>
    <t>代表者職名</t>
    <rPh sb="0" eb="3">
      <t>ダイヒョウシャ</t>
    </rPh>
    <rPh sb="3" eb="5">
      <t>ショクメイ</t>
    </rPh>
    <phoneticPr fontId="3"/>
  </si>
  <si>
    <t>代表者氏名</t>
    <rPh sb="0" eb="3">
      <t>ダイヒョウシャ</t>
    </rPh>
    <rPh sb="3" eb="5">
      <t>シメイ</t>
    </rPh>
    <phoneticPr fontId="3"/>
  </si>
  <si>
    <t>法人所在地</t>
    <rPh sb="0" eb="5">
      <t>ホウジンショザイチ</t>
    </rPh>
    <phoneticPr fontId="3"/>
  </si>
  <si>
    <t>施設所在地</t>
    <rPh sb="0" eb="5">
      <t>シセツショザイチ</t>
    </rPh>
    <phoneticPr fontId="3"/>
  </si>
  <si>
    <t>担当者名</t>
    <rPh sb="0" eb="2">
      <t>タントウ</t>
    </rPh>
    <rPh sb="2" eb="4">
      <t>シャメイ</t>
    </rPh>
    <phoneticPr fontId="3"/>
  </si>
  <si>
    <t>電話番号</t>
    <rPh sb="0" eb="4">
      <t>デンワバンゴウ</t>
    </rPh>
    <phoneticPr fontId="3"/>
  </si>
  <si>
    <t>メール</t>
    <phoneticPr fontId="3"/>
  </si>
  <si>
    <t>リース分交付決定番号</t>
    <rPh sb="3" eb="4">
      <t>ブン</t>
    </rPh>
    <rPh sb="4" eb="8">
      <t>コウフケッテイ</t>
    </rPh>
    <rPh sb="8" eb="10">
      <t>バンゴウ</t>
    </rPh>
    <phoneticPr fontId="3"/>
  </si>
  <si>
    <t>確定通知番号①</t>
    <rPh sb="0" eb="2">
      <t>カクテイ</t>
    </rPh>
    <rPh sb="2" eb="4">
      <t>ツウチ</t>
    </rPh>
    <rPh sb="4" eb="6">
      <t>バンゴウ</t>
    </rPh>
    <rPh sb="5" eb="6">
      <t>コウバン</t>
    </rPh>
    <phoneticPr fontId="5"/>
  </si>
  <si>
    <t>確定通知番号②</t>
    <rPh sb="0" eb="4">
      <t>カクテイツウチ</t>
    </rPh>
    <rPh sb="4" eb="6">
      <t>バンゴウ</t>
    </rPh>
    <phoneticPr fontId="5"/>
  </si>
  <si>
    <t> 　【郵送】（「別紙概要」シートと「様式4」シートを印刷し、確定申告書の写し等添付書類を付けて郵送）</t>
    <rPh sb="3" eb="5">
      <t>ユウソウ</t>
    </rPh>
    <rPh sb="30" eb="35">
      <t>カクテイシンコクショ</t>
    </rPh>
    <rPh sb="36" eb="37">
      <t>ウツ</t>
    </rPh>
    <rPh sb="38" eb="39">
      <t>トウ</t>
    </rPh>
    <rPh sb="41" eb="43">
      <t>ショルイ</t>
    </rPh>
    <phoneticPr fontId="5"/>
  </si>
  <si>
    <t>　　　　aichi-iryohojokin@pref.aichi.lg.jp</t>
    <phoneticPr fontId="3"/>
  </si>
  <si>
    <t>補助事業者名</t>
    <rPh sb="0" eb="2">
      <t>ホジョ</t>
    </rPh>
    <rPh sb="2" eb="4">
      <t>ジギョウ</t>
    </rPh>
    <rPh sb="4" eb="5">
      <t>シャ</t>
    </rPh>
    <rPh sb="5" eb="6">
      <t>メイ</t>
    </rPh>
    <phoneticPr fontId="5"/>
  </si>
  <si>
    <t>補助事業者所在地</t>
    <rPh sb="5" eb="8">
      <t>ショザイチ</t>
    </rPh>
    <phoneticPr fontId="5"/>
  </si>
  <si>
    <t>返還なし</t>
    <rPh sb="0" eb="2">
      <t>ヘンカン</t>
    </rPh>
    <phoneticPr fontId="3"/>
  </si>
  <si>
    <t>法人・個人事業主の別</t>
    <phoneticPr fontId="3"/>
  </si>
  <si>
    <t>　　　法人（医療法人等）</t>
    <rPh sb="3" eb="5">
      <t>ホウジン</t>
    </rPh>
    <rPh sb="6" eb="8">
      <t>イリョウ</t>
    </rPh>
    <rPh sb="8" eb="10">
      <t>ホウジン</t>
    </rPh>
    <rPh sb="10" eb="11">
      <t>トウ</t>
    </rPh>
    <phoneticPr fontId="3"/>
  </si>
  <si>
    <t>　　　個人事業主（法人ではない）</t>
    <rPh sb="3" eb="5">
      <t>コジン</t>
    </rPh>
    <rPh sb="5" eb="7">
      <t>ジギョウ</t>
    </rPh>
    <rPh sb="7" eb="8">
      <t>ヌシ</t>
    </rPh>
    <rPh sb="9" eb="11">
      <t>ホウジン</t>
    </rPh>
    <phoneticPr fontId="3"/>
  </si>
  <si>
    <t>　　　公立医療機関</t>
    <rPh sb="3" eb="5">
      <t>コウリツ</t>
    </rPh>
    <rPh sb="5" eb="7">
      <t>イリョウ</t>
    </rPh>
    <rPh sb="7" eb="9">
      <t>キカン</t>
    </rPh>
    <phoneticPr fontId="3"/>
  </si>
  <si>
    <t>ー</t>
    <phoneticPr fontId="3"/>
  </si>
  <si>
    <t>債務者登録用</t>
    <rPh sb="0" eb="6">
      <t>サイムシャトウロクヨウ</t>
    </rPh>
    <phoneticPr fontId="3"/>
  </si>
  <si>
    <t>処理区分</t>
    <rPh sb="0" eb="2">
      <t>ショリ</t>
    </rPh>
    <rPh sb="2" eb="4">
      <t>クブン</t>
    </rPh>
    <phoneticPr fontId="21"/>
  </si>
  <si>
    <t>所属コード</t>
    <rPh sb="0" eb="2">
      <t>ショゾク</t>
    </rPh>
    <phoneticPr fontId="21"/>
  </si>
  <si>
    <t>債務者コード</t>
    <rPh sb="0" eb="3">
      <t>サイムシャ</t>
    </rPh>
    <phoneticPr fontId="21"/>
  </si>
  <si>
    <t>住所コード</t>
    <rPh sb="0" eb="2">
      <t>ジュウショ</t>
    </rPh>
    <phoneticPr fontId="21"/>
  </si>
  <si>
    <t>番地</t>
    <rPh sb="0" eb="2">
      <t>バンチ</t>
    </rPh>
    <phoneticPr fontId="21"/>
  </si>
  <si>
    <t>方書</t>
    <rPh sb="0" eb="1">
      <t>カタ</t>
    </rPh>
    <rPh sb="1" eb="2">
      <t>ガキ</t>
    </rPh>
    <phoneticPr fontId="21"/>
  </si>
  <si>
    <t>屋号等</t>
    <rPh sb="0" eb="3">
      <t>ヤゴウトウ</t>
    </rPh>
    <phoneticPr fontId="21"/>
  </si>
  <si>
    <t>氏名・名称</t>
    <rPh sb="0" eb="2">
      <t>シメイ</t>
    </rPh>
    <rPh sb="3" eb="5">
      <t>メイショウ</t>
    </rPh>
    <phoneticPr fontId="21"/>
  </si>
  <si>
    <t>屋号等(半角ｶﾅ)</t>
    <rPh sb="0" eb="2">
      <t>ヤゴウ</t>
    </rPh>
    <rPh sb="2" eb="3">
      <t>トウ</t>
    </rPh>
    <rPh sb="4" eb="6">
      <t>ハンカク</t>
    </rPh>
    <phoneticPr fontId="21"/>
  </si>
  <si>
    <t>氏名・名称(半角ｶﾅ)</t>
    <rPh sb="0" eb="2">
      <t>シメイ</t>
    </rPh>
    <rPh sb="3" eb="5">
      <t>メイショウ</t>
    </rPh>
    <rPh sb="6" eb="8">
      <t>ハンカク</t>
    </rPh>
    <phoneticPr fontId="21"/>
  </si>
  <si>
    <t>電話番号</t>
    <rPh sb="0" eb="2">
      <t>デンワ</t>
    </rPh>
    <rPh sb="2" eb="4">
      <t>バンゴウ</t>
    </rPh>
    <phoneticPr fontId="21"/>
  </si>
  <si>
    <t>代表者</t>
    <rPh sb="0" eb="3">
      <t>ダイヒョウシャ</t>
    </rPh>
    <phoneticPr fontId="21"/>
  </si>
  <si>
    <t>債務者登録用</t>
    <rPh sb="0" eb="3">
      <t>サイムシャ</t>
    </rPh>
    <rPh sb="3" eb="6">
      <t>トウロクヨウ</t>
    </rPh>
    <phoneticPr fontId="3"/>
  </si>
  <si>
    <t>　　　3感対第2083
　　　又は4感対第61</t>
    <rPh sb="4" eb="6">
      <t>カンタイ</t>
    </rPh>
    <rPh sb="6" eb="7">
      <t>ダイ</t>
    </rPh>
    <rPh sb="18" eb="19">
      <t>カン</t>
    </rPh>
    <rPh sb="19" eb="20">
      <t>タイ</t>
    </rPh>
    <rPh sb="20" eb="21">
      <t>ダイ</t>
    </rPh>
    <phoneticPr fontId="3"/>
  </si>
  <si>
    <t>②　県ホームページ上の「消費税仕入控除税額に係るフローチャート」で返還の有無を確認いただいたうえで、
　「別紙概要」シートの該当する箇所に記入してください。（入力されたものが「様式4」に転記されます）</t>
    <rPh sb="53" eb="57">
      <t>ベッシガイヨウ</t>
    </rPh>
    <rPh sb="62" eb="64">
      <t>ガイトウ</t>
    </rPh>
    <rPh sb="66" eb="68">
      <t>カショ</t>
    </rPh>
    <rPh sb="69" eb="71">
      <t>キニュウ</t>
    </rPh>
    <phoneticPr fontId="3"/>
  </si>
  <si>
    <r>
      <t>③　以下のとおり</t>
    </r>
    <r>
      <rPr>
        <b/>
        <u/>
        <sz val="11"/>
        <color theme="1"/>
        <rFont val="游ゴシック"/>
        <family val="3"/>
        <charset val="128"/>
        <scheme val="minor"/>
      </rPr>
      <t>メール及び郵送の両方</t>
    </r>
    <r>
      <rPr>
        <b/>
        <sz val="11"/>
        <color theme="1"/>
        <rFont val="游ゴシック"/>
        <family val="3"/>
        <charset val="128"/>
        <scheme val="minor"/>
      </rPr>
      <t>により御提出をお願いします。</t>
    </r>
    <rPh sb="2" eb="4">
      <t>イカ</t>
    </rPh>
    <rPh sb="11" eb="12">
      <t>オヨ</t>
    </rPh>
    <rPh sb="16" eb="18">
      <t>リョウホウ</t>
    </rPh>
    <rPh sb="21" eb="24">
      <t>ゴテイシュツ</t>
    </rPh>
    <rPh sb="26" eb="27">
      <t>ネガ</t>
    </rPh>
    <phoneticPr fontId="5"/>
  </si>
  <si>
    <t> 　【メール】（本エクセルデータのみ提出）</t>
    <rPh sb="8" eb="9">
      <t>ホン</t>
    </rPh>
    <rPh sb="18" eb="20">
      <t>テイシュツ</t>
    </rPh>
    <phoneticPr fontId="5"/>
  </si>
  <si>
    <t>　　　　※集計のため、必ずエクセル形式でお送りください。</t>
    <phoneticPr fontId="3"/>
  </si>
  <si>
    <t>　　　　※エクセルデータの名称及びメールの件名を「（医療機関名）診療・検査仕入控除報告」</t>
    <rPh sb="15" eb="16">
      <t>オヨ</t>
    </rPh>
    <rPh sb="21" eb="23">
      <t>ケンメイ</t>
    </rPh>
    <rPh sb="26" eb="31">
      <t>イリョウキカンメイ</t>
    </rPh>
    <rPh sb="32" eb="34">
      <t>シンリョウ</t>
    </rPh>
    <rPh sb="35" eb="37">
      <t>ケンサ</t>
    </rPh>
    <rPh sb="37" eb="39">
      <t>シイ</t>
    </rPh>
    <rPh sb="39" eb="41">
      <t>コウジョ</t>
    </rPh>
    <rPh sb="41" eb="43">
      <t>ホウコク</t>
    </rPh>
    <phoneticPr fontId="3"/>
  </si>
  <si>
    <t>　　　　　としてください。（例. （○○クリニック）診療・検査仕入控除報告）</t>
    <rPh sb="14" eb="15">
      <t>レイ</t>
    </rPh>
    <phoneticPr fontId="3"/>
  </si>
  <si>
    <r>
      <rPr>
        <b/>
        <sz val="11"/>
        <color theme="1"/>
        <rFont val="游ゴシック"/>
        <family val="3"/>
        <charset val="128"/>
        <scheme val="minor"/>
      </rPr>
      <t>※①～⑤のうち該当するものをプルダウンで「○」を選択してください</t>
    </r>
    <r>
      <rPr>
        <b/>
        <sz val="11"/>
        <color rgb="FFFF0000"/>
        <rFont val="游ゴシック"/>
        <family val="3"/>
        <charset val="128"/>
        <scheme val="minor"/>
      </rPr>
      <t>（また、</t>
    </r>
    <r>
      <rPr>
        <b/>
        <u/>
        <sz val="11"/>
        <color rgb="FFFF0000"/>
        <rFont val="游ゴシック"/>
        <family val="3"/>
        <charset val="128"/>
        <scheme val="minor"/>
      </rPr>
      <t>①の場合、「基準期間における課税売上高（税抜）」欄</t>
    </r>
    <r>
      <rPr>
        <b/>
        <sz val="11"/>
        <color rgb="FFFF0000"/>
        <rFont val="游ゴシック"/>
        <family val="3"/>
        <charset val="128"/>
        <scheme val="minor"/>
      </rPr>
      <t>を、
　</t>
    </r>
    <r>
      <rPr>
        <b/>
        <u/>
        <sz val="11"/>
        <color rgb="FFFF0000"/>
        <rFont val="游ゴシック"/>
        <family val="3"/>
        <charset val="128"/>
        <scheme val="minor"/>
      </rPr>
      <t>③の場合、「特定収入割合」欄を入力</t>
    </r>
    <r>
      <rPr>
        <b/>
        <sz val="11"/>
        <color rgb="FFFF0000"/>
        <rFont val="游ゴシック"/>
        <family val="3"/>
        <charset val="128"/>
        <scheme val="minor"/>
      </rPr>
      <t>してください）</t>
    </r>
    <rPh sb="7" eb="9">
      <t>ガイトウ</t>
    </rPh>
    <rPh sb="24" eb="26">
      <t>センタク</t>
    </rPh>
    <rPh sb="38" eb="40">
      <t>バアイ</t>
    </rPh>
    <rPh sb="80" eb="82">
      <t>ニュウリョク</t>
    </rPh>
    <phoneticPr fontId="5"/>
  </si>
  <si>
    <t>全体</t>
    <rPh sb="0" eb="2">
      <t>ゼンタイ</t>
    </rPh>
    <phoneticPr fontId="3"/>
  </si>
  <si>
    <t>入力判定</t>
    <rPh sb="0" eb="4">
      <t>ニュウリョクハンテイ</t>
    </rPh>
    <phoneticPr fontId="3"/>
  </si>
  <si>
    <t>HEPAフィルター付き空気清浄機</t>
    <rPh sb="9" eb="10">
      <t>ツ</t>
    </rPh>
    <rPh sb="11" eb="13">
      <t>クウキ</t>
    </rPh>
    <rPh sb="13" eb="16">
      <t>セイジョウキ</t>
    </rPh>
    <phoneticPr fontId="3"/>
  </si>
  <si>
    <t>HEPAフィルター付きパーテーション</t>
    <rPh sb="9" eb="10">
      <t>ツ</t>
    </rPh>
    <phoneticPr fontId="3"/>
  </si>
  <si>
    <t>個人防護具</t>
    <rPh sb="0" eb="5">
      <t>コジンボウゴグ</t>
    </rPh>
    <phoneticPr fontId="3"/>
  </si>
  <si>
    <t>簡易ベッド</t>
    <rPh sb="0" eb="2">
      <t>カンイ</t>
    </rPh>
    <phoneticPr fontId="3"/>
  </si>
  <si>
    <t>簡易診療室</t>
    <rPh sb="0" eb="5">
      <t>カンイシンリョウシツ</t>
    </rPh>
    <phoneticPr fontId="3"/>
  </si>
  <si>
    <t>入力完了後、入力判定欄が「×」の場合は以下に表示されるコメントに基づき、修正をしてください。</t>
    <rPh sb="0" eb="2">
      <t>ニュウリョク</t>
    </rPh>
    <rPh sb="2" eb="4">
      <t>カンリョウ</t>
    </rPh>
    <rPh sb="4" eb="5">
      <t>ゴ</t>
    </rPh>
    <rPh sb="6" eb="8">
      <t>ニュウリョク</t>
    </rPh>
    <rPh sb="8" eb="11">
      <t>ハンテイラン</t>
    </rPh>
    <rPh sb="16" eb="18">
      <t>バアイ</t>
    </rPh>
    <rPh sb="19" eb="21">
      <t>イカ</t>
    </rPh>
    <rPh sb="22" eb="24">
      <t>ヒョウジ</t>
    </rPh>
    <rPh sb="32" eb="33">
      <t>モト</t>
    </rPh>
    <rPh sb="36" eb="38">
      <t>シュウセイ</t>
    </rPh>
    <phoneticPr fontId="3"/>
  </si>
  <si>
    <t>入力欄</t>
    <rPh sb="0" eb="2">
      <t>ニュウリョク</t>
    </rPh>
    <rPh sb="2" eb="3">
      <t>ラン</t>
    </rPh>
    <phoneticPr fontId="3"/>
  </si>
  <si>
    <t>項　目</t>
    <rPh sb="0" eb="1">
      <t>コウ</t>
    </rPh>
    <rPh sb="2" eb="3">
      <t>メ</t>
    </rPh>
    <phoneticPr fontId="3"/>
  </si>
  <si>
    <t>補助金確定額
(実績額)</t>
    <rPh sb="0" eb="3">
      <t>ホジョキン</t>
    </rPh>
    <rPh sb="3" eb="5">
      <t>カクテイ</t>
    </rPh>
    <rPh sb="5" eb="6">
      <t>ガク</t>
    </rPh>
    <rPh sb="8" eb="11">
      <t>ジッセキガク</t>
    </rPh>
    <phoneticPr fontId="5"/>
  </si>
  <si>
    <t>摘要</t>
    <rPh sb="0" eb="2">
      <t>テキヨウ</t>
    </rPh>
    <phoneticPr fontId="3"/>
  </si>
  <si>
    <t>判定</t>
    <rPh sb="0" eb="2">
      <t>ハンテイ</t>
    </rPh>
    <phoneticPr fontId="3"/>
  </si>
  <si>
    <t>ー</t>
    <phoneticPr fontId="3"/>
  </si>
  <si>
    <t>所在地　</t>
    <phoneticPr fontId="3"/>
  </si>
  <si>
    <t>仕入控除税額（返還額）：</t>
    <phoneticPr fontId="5"/>
  </si>
  <si>
    <t xml:space="preserve"> 　＋（補助金確定額（精算額）×１０／１１０×ｃ×（g／h））=</t>
    <phoneticPr fontId="3"/>
  </si>
  <si>
    <t>　⑤ 補助対象経費が人件費等の非課税仕入となっている</t>
    <phoneticPr fontId="5"/>
  </si>
  <si>
    <t>　④ 補助対象経費にかかる消費税を、個別対応方式において、「非課税売上のみに要するもの」として申告している</t>
    <phoneticPr fontId="5"/>
  </si>
  <si>
    <t>　③ 公益法人等であって、特定収入割合が５％を超えている（医療法人社団及び医療法人財団を除く）</t>
    <phoneticPr fontId="5"/>
  </si>
  <si>
    <t>　② 簡易課税方式により申告している</t>
    <phoneticPr fontId="5"/>
  </si>
  <si>
    <t>　① 消費税の申告義務がない</t>
    <phoneticPr fontId="5"/>
  </si>
  <si>
    <t>提出日</t>
    <rPh sb="0" eb="2">
      <t>テイシュツ</t>
    </rPh>
    <rPh sb="2" eb="3">
      <t>ビ</t>
    </rPh>
    <phoneticPr fontId="3"/>
  </si>
  <si>
    <t>≪入力不要≫「額の確定通知書」の補助金額が自動で入力されます。</t>
    <rPh sb="7" eb="8">
      <t>ガク</t>
    </rPh>
    <rPh sb="9" eb="14">
      <t>カクテイツウチショ</t>
    </rPh>
    <rPh sb="16" eb="20">
      <t>ホジョキンガク</t>
    </rPh>
    <rPh sb="21" eb="23">
      <t>ジドウ</t>
    </rPh>
    <rPh sb="24" eb="26">
      <t>ニュウリョク</t>
    </rPh>
    <phoneticPr fontId="3"/>
  </si>
  <si>
    <t>ー</t>
    <phoneticPr fontId="3"/>
  </si>
  <si>
    <t>　　　3感対第2083
　　　又は4感対第61</t>
    <phoneticPr fontId="3"/>
  </si>
  <si>
    <t>上記とは別に、令和4年1月～3月におけるリース料の交付決定
（3次募集分）を受けた医療機関は以下も御確認ください。</t>
    <rPh sb="0" eb="2">
      <t>ジョウキ</t>
    </rPh>
    <rPh sb="4" eb="5">
      <t>ベツ</t>
    </rPh>
    <rPh sb="7" eb="9">
      <t>レイワ</t>
    </rPh>
    <rPh sb="10" eb="11">
      <t>ネン</t>
    </rPh>
    <rPh sb="12" eb="13">
      <t>ガツ</t>
    </rPh>
    <rPh sb="15" eb="16">
      <t>ガツ</t>
    </rPh>
    <rPh sb="23" eb="24">
      <t>リョウ</t>
    </rPh>
    <rPh sb="25" eb="29">
      <t>コウフケッテイ</t>
    </rPh>
    <rPh sb="32" eb="35">
      <t>ジボシュウ</t>
    </rPh>
    <rPh sb="35" eb="36">
      <t>ブン</t>
    </rPh>
    <rPh sb="38" eb="39">
      <t>ウ</t>
    </rPh>
    <rPh sb="41" eb="45">
      <t>イリョウキカン</t>
    </rPh>
    <rPh sb="46" eb="48">
      <t>イカ</t>
    </rPh>
    <rPh sb="49" eb="50">
      <t>ゴ</t>
    </rPh>
    <rPh sb="50" eb="52">
      <t>カクニン</t>
    </rPh>
    <phoneticPr fontId="3"/>
  </si>
  <si>
    <t>補助金確定額
（実績額）</t>
    <rPh sb="0" eb="3">
      <t>ホジョキン</t>
    </rPh>
    <rPh sb="3" eb="5">
      <t>カクテイ</t>
    </rPh>
    <rPh sb="5" eb="6">
      <t>ガク</t>
    </rPh>
    <rPh sb="8" eb="11">
      <t>ジッセキガク</t>
    </rPh>
    <phoneticPr fontId="5"/>
  </si>
  <si>
    <t>J5、Y6、U14～16、U30～35、AA48～53数式有</t>
  </si>
  <si>
    <t>①</t>
    <phoneticPr fontId="3"/>
  </si>
  <si>
    <t>②</t>
    <phoneticPr fontId="3"/>
  </si>
  <si>
    <t>③</t>
    <phoneticPr fontId="3"/>
  </si>
  <si>
    <t>④</t>
    <phoneticPr fontId="3"/>
  </si>
  <si>
    <t>返還あり</t>
    <rPh sb="0" eb="2">
      <t>ヘンカン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</si>
</sst>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quot;円&quot;"/>
  </numFmts>
  <fonts count="29"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明朝"/>
      <family val="1"/>
      <charset val="128"/>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
      <sz val="11"/>
      <color rgb="FF006100"/>
      <name val="游ゴシック"/>
      <family val="2"/>
      <charset val="128"/>
      <scheme val="minor"/>
    </font>
    <font>
      <sz val="11"/>
      <color rgb="FFFF0000"/>
      <name val="游ゴシック"/>
      <family val="2"/>
      <charset val="128"/>
      <scheme val="minor"/>
    </font>
    <font>
      <sz val="10"/>
      <color theme="1"/>
      <name val="游ゴシック"/>
      <family val="3"/>
      <charset val="128"/>
      <scheme val="minor"/>
    </font>
    <font>
      <sz val="13"/>
      <color theme="1"/>
      <name val="游ゴシック"/>
      <family val="3"/>
      <charset val="128"/>
      <scheme val="minor"/>
    </font>
    <font>
      <sz val="11"/>
      <color rgb="FFFF0000"/>
      <name val="游ゴシック"/>
      <family val="3"/>
      <charset val="128"/>
      <scheme val="minor"/>
    </font>
    <font>
      <sz val="11"/>
      <color theme="4"/>
      <name val="游ゴシック"/>
      <family val="3"/>
      <charset val="128"/>
      <scheme val="minor"/>
    </font>
    <font>
      <b/>
      <u/>
      <sz val="11"/>
      <color rgb="FFFF0000"/>
      <name val="游ゴシック"/>
      <family val="3"/>
      <charset val="128"/>
      <scheme val="minor"/>
    </font>
    <font>
      <b/>
      <sz val="13"/>
      <color theme="1"/>
      <name val="游ゴシック"/>
      <family val="3"/>
      <charset val="128"/>
      <scheme val="minor"/>
    </font>
    <font>
      <sz val="11"/>
      <name val="ＭＳ 明朝"/>
      <family val="1"/>
      <charset val="128"/>
    </font>
    <font>
      <sz val="6"/>
      <name val="ＭＳ Ｐゴシック"/>
      <family val="3"/>
      <charset val="128"/>
    </font>
    <font>
      <b/>
      <u/>
      <sz val="11"/>
      <color theme="1"/>
      <name val="游ゴシック"/>
      <family val="3"/>
      <charset val="128"/>
      <scheme val="minor"/>
    </font>
    <font>
      <b/>
      <sz val="12"/>
      <color theme="1"/>
      <name val="游ゴシック"/>
      <family val="3"/>
      <charset val="128"/>
      <scheme val="minor"/>
    </font>
    <font>
      <b/>
      <sz val="13"/>
      <name val="游ゴシック"/>
      <family val="3"/>
      <charset val="128"/>
      <scheme val="minor"/>
    </font>
    <font>
      <b/>
      <strike/>
      <sz val="11"/>
      <color theme="1"/>
      <name val="游ゴシック"/>
      <family val="3"/>
      <charset val="128"/>
      <scheme val="minor"/>
    </font>
    <font>
      <sz val="12"/>
      <color indexed="81"/>
      <name val="游ゴシック"/>
      <family val="3"/>
      <charset val="128"/>
      <scheme val="minor"/>
    </font>
    <font>
      <b/>
      <sz val="12"/>
      <color indexed="81"/>
      <name val="游ゴシック"/>
      <family val="3"/>
      <charset val="128"/>
      <scheme val="minor"/>
    </font>
    <font>
      <sz val="20"/>
      <color theme="1"/>
      <name val="游ゴシック"/>
      <family val="3"/>
      <charset val="128"/>
      <scheme val="minor"/>
    </font>
  </fonts>
  <fills count="10">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44"/>
        <bgColor indexed="64"/>
      </patternFill>
    </fill>
    <fill>
      <patternFill patternType="solid">
        <fgColor indexed="41"/>
        <bgColor indexed="64"/>
      </patternFill>
    </fill>
    <fill>
      <patternFill patternType="solid">
        <fgColor rgb="FF99CCFF"/>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58">
    <xf numFmtId="0" fontId="0" fillId="0" borderId="0" xfId="0">
      <alignment vertical="center"/>
    </xf>
    <xf numFmtId="0" fontId="7" fillId="0" borderId="0" xfId="0" applyFont="1" applyAlignment="1">
      <alignment horizontal="left" vertical="center"/>
    </xf>
    <xf numFmtId="0" fontId="0" fillId="0" borderId="0" xfId="0" applyProtection="1">
      <alignment vertical="center"/>
    </xf>
    <xf numFmtId="0" fontId="0" fillId="0" borderId="0" xfId="0" applyAlignment="1" applyProtection="1">
      <alignment vertical="center"/>
    </xf>
    <xf numFmtId="0" fontId="0" fillId="0" borderId="4" xfId="0" applyBorder="1" applyAlignment="1" applyProtection="1">
      <alignment vertical="center"/>
    </xf>
    <xf numFmtId="0" fontId="0" fillId="0" borderId="4" xfId="0" applyBorder="1" applyAlignment="1" applyProtection="1">
      <alignment horizontal="right" vertical="center"/>
    </xf>
    <xf numFmtId="0" fontId="0" fillId="0" borderId="15" xfId="0" applyBorder="1" applyAlignment="1" applyProtection="1">
      <alignment vertical="center"/>
    </xf>
    <xf numFmtId="0" fontId="0" fillId="0" borderId="0" xfId="0" applyFill="1" applyBorder="1" applyAlignment="1" applyProtection="1">
      <alignment vertical="center"/>
    </xf>
    <xf numFmtId="0" fontId="0" fillId="0" borderId="8" xfId="0" applyBorder="1" applyAlignment="1" applyProtection="1">
      <alignment horizontal="center" vertical="center"/>
    </xf>
    <xf numFmtId="0" fontId="0" fillId="0" borderId="13" xfId="0"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8" fillId="0" borderId="0" xfId="0" applyFont="1" applyAlignment="1" applyProtection="1">
      <alignment vertical="center"/>
    </xf>
    <xf numFmtId="0" fontId="0" fillId="0" borderId="0" xfId="0" applyBorder="1" applyAlignment="1" applyProtection="1">
      <alignment vertical="center"/>
    </xf>
    <xf numFmtId="38" fontId="0" fillId="0" borderId="0" xfId="1" applyFont="1">
      <alignment vertical="center"/>
    </xf>
    <xf numFmtId="0" fontId="0" fillId="0" borderId="0" xfId="0" applyAlignment="1">
      <alignment horizontal="right" vertical="center"/>
    </xf>
    <xf numFmtId="0" fontId="0" fillId="3" borderId="5" xfId="0" applyFill="1" applyBorder="1" applyAlignment="1">
      <alignment horizontal="center" vertical="center"/>
    </xf>
    <xf numFmtId="38" fontId="0" fillId="3" borderId="5" xfId="1" applyFont="1" applyFill="1" applyBorder="1" applyAlignment="1">
      <alignment horizontal="center" vertical="center"/>
    </xf>
    <xf numFmtId="0" fontId="0" fillId="0" borderId="5" xfId="0" applyBorder="1">
      <alignment vertical="center"/>
    </xf>
    <xf numFmtId="38" fontId="0" fillId="0" borderId="5" xfId="1" applyFont="1" applyBorder="1">
      <alignment vertical="center"/>
    </xf>
    <xf numFmtId="0" fontId="0" fillId="0" borderId="5" xfId="0" applyNumberFormat="1" applyBorder="1" applyAlignment="1">
      <alignment horizontal="right" vertical="center"/>
    </xf>
    <xf numFmtId="0" fontId="13" fillId="0" borderId="5" xfId="0" applyFont="1" applyBorder="1">
      <alignment vertical="center"/>
    </xf>
    <xf numFmtId="38" fontId="13" fillId="0" borderId="5" xfId="1" applyFont="1" applyBorder="1">
      <alignment vertical="center"/>
    </xf>
    <xf numFmtId="0" fontId="13" fillId="0" borderId="5" xfId="0" applyNumberFormat="1" applyFont="1" applyBorder="1" applyAlignment="1">
      <alignment horizontal="right" vertical="center"/>
    </xf>
    <xf numFmtId="38" fontId="0" fillId="2" borderId="5" xfId="1" applyFont="1" applyFill="1" applyBorder="1">
      <alignment vertical="center"/>
    </xf>
    <xf numFmtId="38" fontId="0" fillId="0" borderId="5" xfId="1" applyFont="1" applyFill="1" applyBorder="1" applyAlignment="1">
      <alignment horizontal="center" vertical="center"/>
    </xf>
    <xf numFmtId="0" fontId="0" fillId="2" borderId="5" xfId="0" applyFill="1" applyBorder="1">
      <alignment vertical="center"/>
    </xf>
    <xf numFmtId="0" fontId="0" fillId="0" borderId="0" xfId="0" applyFill="1">
      <alignment vertical="center"/>
    </xf>
    <xf numFmtId="0" fontId="0" fillId="2" borderId="5" xfId="0" applyFill="1" applyBorder="1" applyAlignment="1">
      <alignment vertical="center" shrinkToFit="1"/>
    </xf>
    <xf numFmtId="0" fontId="0" fillId="0" borderId="5" xfId="0" applyBorder="1" applyAlignment="1" applyProtection="1">
      <alignment horizontal="right" vertical="center"/>
    </xf>
    <xf numFmtId="0" fontId="0" fillId="0" borderId="5" xfId="0" applyBorder="1" applyAlignment="1" applyProtection="1">
      <alignment vertical="center" wrapText="1"/>
    </xf>
    <xf numFmtId="0" fontId="6" fillId="0" borderId="0" xfId="0" applyFont="1" applyAlignment="1" applyProtection="1">
      <alignment vertical="center"/>
    </xf>
    <xf numFmtId="38" fontId="0" fillId="6" borderId="5" xfId="1" applyFont="1" applyFill="1" applyBorder="1" applyAlignment="1">
      <alignment horizontal="center" vertical="center"/>
    </xf>
    <xf numFmtId="0" fontId="0" fillId="6" borderId="5" xfId="0" applyFill="1" applyBorder="1" applyAlignment="1">
      <alignment horizontal="center" vertical="center"/>
    </xf>
    <xf numFmtId="38" fontId="0" fillId="6" borderId="5" xfId="1" applyFont="1" applyFill="1" applyBorder="1" applyAlignment="1">
      <alignment horizontal="center" vertical="center" wrapText="1"/>
    </xf>
    <xf numFmtId="38" fontId="13" fillId="6" borderId="5" xfId="1" applyFont="1" applyFill="1" applyBorder="1" applyAlignment="1">
      <alignment horizontal="center" vertical="center"/>
    </xf>
    <xf numFmtId="38" fontId="16" fillId="6" borderId="5" xfId="1" applyFont="1" applyFill="1" applyBorder="1" applyAlignment="1">
      <alignment horizontal="center" vertical="center"/>
    </xf>
    <xf numFmtId="0" fontId="16" fillId="6" borderId="5" xfId="0" applyFont="1" applyFill="1" applyBorder="1" applyAlignment="1">
      <alignment horizontal="center" vertical="center"/>
    </xf>
    <xf numFmtId="38" fontId="17" fillId="6" borderId="5" xfId="1" applyFont="1" applyFill="1" applyBorder="1" applyAlignment="1">
      <alignment horizontal="center" vertical="center"/>
    </xf>
    <xf numFmtId="49" fontId="20" fillId="7" borderId="5" xfId="0" applyNumberFormat="1" applyFont="1" applyFill="1" applyBorder="1" applyAlignment="1">
      <alignment horizontal="left" vertical="top"/>
    </xf>
    <xf numFmtId="49" fontId="20" fillId="8" borderId="5" xfId="0" applyNumberFormat="1" applyFont="1" applyFill="1" applyBorder="1" applyAlignment="1">
      <alignment horizontal="left" vertical="top"/>
    </xf>
    <xf numFmtId="0" fontId="0" fillId="0" borderId="27" xfId="0" applyBorder="1">
      <alignment vertical="center"/>
    </xf>
    <xf numFmtId="49" fontId="20" fillId="9" borderId="5" xfId="0" applyNumberFormat="1" applyFont="1" applyFill="1" applyBorder="1" applyAlignment="1">
      <alignment horizontal="left" vertical="top"/>
    </xf>
    <xf numFmtId="0" fontId="0" fillId="0" borderId="25" xfId="0" applyFill="1" applyBorder="1" applyAlignment="1" applyProtection="1">
      <alignment horizontal="center" vertical="center" shrinkToFit="1"/>
    </xf>
    <xf numFmtId="0" fontId="7" fillId="0" borderId="0" xfId="0" applyFont="1" applyAlignment="1">
      <alignment vertical="center"/>
    </xf>
    <xf numFmtId="0" fontId="0" fillId="0" borderId="0" xfId="0" applyAlignment="1">
      <alignment vertical="center"/>
    </xf>
    <xf numFmtId="0" fontId="6" fillId="0" borderId="0" xfId="0" applyFont="1" applyAlignment="1">
      <alignment horizontal="left" vertical="center"/>
    </xf>
    <xf numFmtId="0" fontId="6" fillId="0" borderId="0" xfId="0" applyFont="1" applyProtection="1">
      <alignment vertical="center"/>
    </xf>
    <xf numFmtId="0" fontId="23" fillId="0" borderId="0" xfId="0" applyFont="1" applyAlignment="1" applyProtection="1">
      <alignment vertical="center"/>
    </xf>
    <xf numFmtId="0" fontId="6" fillId="0" borderId="5" xfId="0" applyFont="1" applyBorder="1" applyAlignment="1" applyProtection="1">
      <alignment vertical="center" wrapText="1"/>
    </xf>
    <xf numFmtId="0" fontId="6" fillId="0" borderId="0" xfId="0" applyFont="1" applyFill="1" applyProtection="1">
      <alignment vertical="center"/>
    </xf>
    <xf numFmtId="0" fontId="9" fillId="0" borderId="5" xfId="0" applyFont="1" applyFill="1" applyBorder="1" applyProtection="1">
      <alignment vertical="center"/>
      <protection locked="0"/>
    </xf>
    <xf numFmtId="0" fontId="6" fillId="0" borderId="5" xfId="0" applyFont="1" applyFill="1" applyBorder="1" applyProtection="1">
      <alignment vertical="center"/>
    </xf>
    <xf numFmtId="0" fontId="23" fillId="0" borderId="0" xfId="0" applyFont="1" applyBorder="1" applyAlignment="1" applyProtection="1">
      <alignment vertical="center"/>
    </xf>
    <xf numFmtId="0" fontId="6" fillId="0" borderId="0" xfId="0" applyFont="1" applyBorder="1" applyProtection="1">
      <alignment vertical="center"/>
    </xf>
    <xf numFmtId="0" fontId="23" fillId="0" borderId="0" xfId="0" applyFont="1" applyBorder="1" applyAlignment="1" applyProtection="1">
      <alignment vertical="center" wrapText="1"/>
    </xf>
    <xf numFmtId="0" fontId="6" fillId="0" borderId="0" xfId="0" applyFont="1" applyFill="1" applyAlignment="1" applyProtection="1">
      <alignment horizontal="center" vertical="center"/>
    </xf>
    <xf numFmtId="0" fontId="19" fillId="0" borderId="0" xfId="0" applyFont="1" applyBorder="1" applyAlignment="1" applyProtection="1">
      <alignment horizontal="center" vertical="center"/>
    </xf>
    <xf numFmtId="0" fontId="19" fillId="0" borderId="8" xfId="0" applyFont="1" applyFill="1" applyBorder="1" applyAlignment="1" applyProtection="1">
      <alignment horizontal="center" vertical="center" shrinkToFit="1"/>
    </xf>
    <xf numFmtId="0" fontId="6" fillId="0" borderId="0" xfId="2" applyFont="1" applyAlignment="1">
      <alignment horizontal="center" vertical="center"/>
    </xf>
    <xf numFmtId="0" fontId="6" fillId="0" borderId="0" xfId="2" applyFont="1" applyAlignment="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2" applyFont="1" applyFill="1" applyAlignment="1">
      <alignment vertical="center"/>
    </xf>
    <xf numFmtId="0" fontId="6" fillId="0" borderId="0" xfId="0" applyFont="1" applyBorder="1" applyAlignment="1">
      <alignment horizontal="left" vertical="center"/>
    </xf>
    <xf numFmtId="38" fontId="6" fillId="0" borderId="0" xfId="0" applyNumberFormat="1" applyFont="1" applyBorder="1" applyAlignment="1">
      <alignment horizontal="left" vertical="center"/>
    </xf>
    <xf numFmtId="0" fontId="6" fillId="0" borderId="0" xfId="2" applyFont="1" applyFill="1" applyAlignment="1">
      <alignment horizontal="centerContinuous" vertical="center"/>
    </xf>
    <xf numFmtId="0" fontId="23" fillId="0" borderId="0" xfId="2" applyFont="1" applyAlignment="1">
      <alignment vertical="center"/>
    </xf>
    <xf numFmtId="0" fontId="6" fillId="0" borderId="0" xfId="2" applyFont="1" applyFill="1" applyAlignment="1">
      <alignment horizontal="distributed" vertical="center"/>
    </xf>
    <xf numFmtId="0" fontId="6" fillId="0" borderId="0" xfId="0" applyFont="1" applyAlignment="1">
      <alignment vertical="center" shrinkToFit="1"/>
    </xf>
    <xf numFmtId="0" fontId="6" fillId="0" borderId="0" xfId="2" applyFont="1" applyFill="1" applyAlignment="1">
      <alignment horizontal="center" vertical="center"/>
    </xf>
    <xf numFmtId="0" fontId="6" fillId="0" borderId="0" xfId="2" applyFont="1" applyFill="1" applyAlignment="1">
      <alignment horizontal="right" vertical="center"/>
    </xf>
    <xf numFmtId="0" fontId="25"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vertical="center" shrinkToFit="1"/>
    </xf>
    <xf numFmtId="0" fontId="0" fillId="2" borderId="5"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xf>
    <xf numFmtId="0" fontId="19" fillId="0" borderId="13" xfId="0" applyFont="1" applyBorder="1" applyAlignment="1" applyProtection="1">
      <alignment horizontal="center" vertical="center"/>
    </xf>
    <xf numFmtId="0" fontId="0" fillId="0" borderId="0" xfId="0" applyAlignment="1" applyProtection="1">
      <alignment horizontal="centerContinuous" vertical="center"/>
    </xf>
    <xf numFmtId="0" fontId="0" fillId="0" borderId="0" xfId="0" applyAlignment="1" applyProtection="1">
      <alignment horizontal="left" vertical="center"/>
    </xf>
    <xf numFmtId="0" fontId="6" fillId="0" borderId="0" xfId="0" applyFont="1" applyAlignment="1" applyProtection="1">
      <alignment horizontal="centerContinuous" vertical="center"/>
    </xf>
    <xf numFmtId="0" fontId="6" fillId="0" borderId="0" xfId="2" applyFont="1" applyFill="1" applyAlignment="1">
      <alignment vertical="center" wrapText="1"/>
    </xf>
    <xf numFmtId="0" fontId="6" fillId="0" borderId="0" xfId="2" applyFont="1" applyFill="1" applyAlignment="1">
      <alignment horizontal="distributed" vertical="center"/>
    </xf>
    <xf numFmtId="0" fontId="19" fillId="0" borderId="13" xfId="0" applyFont="1" applyFill="1" applyBorder="1" applyAlignment="1" applyProtection="1">
      <alignment horizontal="center" vertical="center"/>
    </xf>
    <xf numFmtId="0" fontId="19" fillId="0" borderId="7" xfId="0" applyFont="1" applyFill="1" applyBorder="1" applyAlignment="1" applyProtection="1">
      <alignment horizontal="center" vertical="center" shrinkToFit="1"/>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38" fontId="19" fillId="0" borderId="7" xfId="1"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23" fillId="0" borderId="0" xfId="2" applyFont="1" applyAlignment="1">
      <alignment horizontal="distributed" vertical="center"/>
    </xf>
    <xf numFmtId="0" fontId="24" fillId="0" borderId="7" xfId="0" applyNumberFormat="1" applyFont="1" applyFill="1" applyBorder="1" applyAlignment="1" applyProtection="1">
      <alignment horizontal="center" vertical="center" wrapText="1" shrinkToFit="1"/>
    </xf>
    <xf numFmtId="49" fontId="19" fillId="0" borderId="26" xfId="0" applyNumberFormat="1" applyFont="1" applyFill="1" applyBorder="1" applyAlignment="1" applyProtection="1">
      <alignment horizontal="center" vertical="center" shrinkToFit="1"/>
      <protection locked="0"/>
    </xf>
    <xf numFmtId="0" fontId="0" fillId="0" borderId="5" xfId="0" applyBorder="1" applyProtection="1">
      <alignment vertical="center"/>
    </xf>
    <xf numFmtId="0" fontId="0" fillId="0" borderId="5" xfId="0" applyFill="1" applyBorder="1" applyAlignment="1" applyProtection="1">
      <alignment horizontal="right" vertical="center"/>
    </xf>
    <xf numFmtId="0" fontId="7" fillId="0" borderId="5" xfId="0" applyFont="1" applyBorder="1" applyAlignment="1" applyProtection="1">
      <alignment horizontal="right" vertical="center"/>
    </xf>
    <xf numFmtId="0" fontId="15" fillId="4" borderId="5" xfId="0" applyFont="1" applyFill="1" applyBorder="1" applyAlignment="1" applyProtection="1">
      <alignment vertical="center" wrapText="1"/>
    </xf>
    <xf numFmtId="0" fontId="28" fillId="4" borderId="0" xfId="0" applyFont="1" applyFill="1" applyBorder="1" applyAlignment="1" applyProtection="1">
      <alignment vertical="center"/>
    </xf>
    <xf numFmtId="0" fontId="15" fillId="4" borderId="0" xfId="0" applyFont="1" applyFill="1" applyBorder="1" applyAlignment="1" applyProtection="1">
      <alignment vertical="center" wrapText="1"/>
    </xf>
    <xf numFmtId="0" fontId="0" fillId="0" borderId="0" xfId="0" applyBorder="1" applyAlignment="1" applyProtection="1">
      <alignment horizontal="right" vertical="center"/>
    </xf>
    <xf numFmtId="0" fontId="15" fillId="4"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0" xfId="0" applyBorder="1" applyAlignment="1" applyProtection="1">
      <alignment horizontal="center" vertical="center"/>
    </xf>
    <xf numFmtId="0" fontId="9" fillId="0" borderId="0" xfId="0" applyFont="1" applyBorder="1" applyAlignment="1" applyProtection="1">
      <alignment vertical="center" wrapText="1"/>
    </xf>
    <xf numFmtId="0" fontId="0" fillId="0" borderId="0" xfId="0" applyBorder="1" applyAlignment="1" applyProtection="1">
      <alignment vertical="center" wrapText="1"/>
    </xf>
    <xf numFmtId="0" fontId="19" fillId="4" borderId="5" xfId="0" applyFont="1" applyFill="1" applyBorder="1" applyAlignment="1" applyProtection="1">
      <alignment vertical="center" shrinkToFit="1"/>
    </xf>
    <xf numFmtId="0" fontId="6" fillId="0" borderId="0" xfId="0" applyFont="1" applyAlignment="1">
      <alignment horizontal="left"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19" fillId="0" borderId="11"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2" borderId="5" xfId="0" applyFont="1" applyFill="1" applyBorder="1" applyAlignment="1" applyProtection="1">
      <alignment horizontal="left" vertical="center"/>
    </xf>
    <xf numFmtId="0" fontId="19" fillId="0" borderId="5" xfId="0" applyFont="1" applyFill="1" applyBorder="1" applyAlignment="1" applyProtection="1">
      <alignment horizontal="left" vertical="center" wrapText="1"/>
    </xf>
    <xf numFmtId="0" fontId="19" fillId="0" borderId="23" xfId="0" applyFont="1"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4" xfId="0" applyFill="1" applyBorder="1" applyAlignment="1" applyProtection="1">
      <alignment horizontal="center" vertical="center"/>
    </xf>
    <xf numFmtId="0" fontId="19" fillId="0" borderId="5" xfId="0" applyFont="1" applyBorder="1" applyAlignment="1" applyProtection="1">
      <alignment vertical="center" wrapText="1" shrinkToFit="1"/>
    </xf>
    <xf numFmtId="0" fontId="19" fillId="0" borderId="5" xfId="0" applyFont="1" applyBorder="1" applyAlignment="1" applyProtection="1">
      <alignment horizontal="left" vertical="center" wrapText="1" shrinkToFit="1"/>
    </xf>
    <xf numFmtId="0" fontId="19" fillId="0" borderId="5" xfId="0" applyFont="1" applyBorder="1" applyAlignment="1" applyProtection="1">
      <alignment vertical="center" shrinkToFit="1"/>
    </xf>
    <xf numFmtId="0" fontId="19" fillId="0" borderId="5" xfId="0" applyFont="1" applyBorder="1" applyAlignment="1" applyProtection="1">
      <alignment horizontal="left" vertical="center" shrinkToFi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7" xfId="0" applyFont="1" applyFill="1" applyBorder="1" applyAlignment="1" applyProtection="1">
      <alignment horizontal="center" vertical="center" shrinkToFit="1"/>
    </xf>
    <xf numFmtId="0" fontId="24" fillId="0" borderId="6" xfId="0" applyFont="1" applyFill="1" applyBorder="1" applyAlignment="1" applyProtection="1">
      <alignment horizontal="left" vertical="center" wrapText="1"/>
    </xf>
    <xf numFmtId="0" fontId="24" fillId="0" borderId="7" xfId="0" applyFont="1" applyFill="1" applyBorder="1" applyAlignment="1" applyProtection="1">
      <alignment horizontal="left"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38" fontId="19" fillId="0" borderId="6" xfId="1" applyFont="1" applyFill="1" applyBorder="1" applyAlignment="1" applyProtection="1">
      <alignment horizontal="center" vertical="center" shrinkToFit="1"/>
    </xf>
    <xf numFmtId="38" fontId="19" fillId="0" borderId="7" xfId="1" applyFont="1" applyFill="1" applyBorder="1" applyAlignment="1" applyProtection="1">
      <alignment horizontal="center" vertical="center" shrinkToFit="1"/>
    </xf>
    <xf numFmtId="0" fontId="19" fillId="5" borderId="6" xfId="0" applyFont="1" applyFill="1" applyBorder="1" applyAlignment="1" applyProtection="1">
      <alignment horizontal="left" vertical="center" wrapText="1"/>
    </xf>
    <xf numFmtId="0" fontId="19" fillId="5" borderId="7" xfId="0" applyFont="1" applyFill="1" applyBorder="1" applyAlignment="1" applyProtection="1">
      <alignment horizontal="left" vertical="center" wrapText="1"/>
    </xf>
    <xf numFmtId="0" fontId="19" fillId="5" borderId="8" xfId="0" applyFont="1" applyFill="1" applyBorder="1" applyAlignment="1" applyProtection="1">
      <alignment horizontal="left" vertical="center" wrapText="1"/>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5" xfId="0" applyFont="1" applyBorder="1" applyAlignment="1" applyProtection="1">
      <alignment horizontal="left" vertical="center" wrapText="1"/>
    </xf>
    <xf numFmtId="0" fontId="19" fillId="0" borderId="5" xfId="0" applyFont="1" applyBorder="1" applyAlignment="1" applyProtection="1">
      <alignment horizontal="left" vertical="center"/>
    </xf>
    <xf numFmtId="0" fontId="19" fillId="0" borderId="5" xfId="0" applyFont="1" applyBorder="1" applyAlignment="1" applyProtection="1">
      <alignment horizontal="center" vertical="center"/>
    </xf>
    <xf numFmtId="0" fontId="19" fillId="2" borderId="6" xfId="0" applyFont="1" applyFill="1" applyBorder="1" applyAlignment="1" applyProtection="1">
      <alignment horizontal="left" vertical="center" shrinkToFit="1"/>
      <protection locked="0"/>
    </xf>
    <xf numFmtId="0" fontId="19" fillId="2" borderId="7" xfId="0" applyFont="1" applyFill="1" applyBorder="1" applyAlignment="1" applyProtection="1">
      <alignment horizontal="left" vertical="center" shrinkToFit="1"/>
      <protection locked="0"/>
    </xf>
    <xf numFmtId="0" fontId="19" fillId="2" borderId="8" xfId="0" applyFont="1" applyFill="1" applyBorder="1" applyAlignment="1" applyProtection="1">
      <alignment horizontal="left" vertical="center" shrinkToFit="1"/>
      <protection locked="0"/>
    </xf>
    <xf numFmtId="49" fontId="24" fillId="2" borderId="6" xfId="0" applyNumberFormat="1" applyFont="1" applyFill="1" applyBorder="1" applyAlignment="1" applyProtection="1">
      <alignment horizontal="center" vertical="center" shrinkToFit="1"/>
      <protection locked="0"/>
    </xf>
    <xf numFmtId="49" fontId="24" fillId="2" borderId="7" xfId="0" applyNumberFormat="1" applyFont="1" applyFill="1" applyBorder="1" applyAlignment="1" applyProtection="1">
      <alignment horizontal="center" vertical="center" shrinkToFit="1"/>
      <protection locked="0"/>
    </xf>
    <xf numFmtId="49" fontId="24" fillId="2" borderId="8" xfId="0" applyNumberFormat="1" applyFont="1" applyFill="1" applyBorder="1" applyAlignment="1" applyProtection="1">
      <alignment horizontal="center" vertical="center" shrinkToFit="1"/>
      <protection locked="0"/>
    </xf>
    <xf numFmtId="0" fontId="19" fillId="0" borderId="6" xfId="0" applyFont="1" applyBorder="1" applyAlignment="1" applyProtection="1">
      <alignment vertical="center"/>
    </xf>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6" fillId="0" borderId="4" xfId="0" applyFont="1" applyBorder="1" applyAlignment="1" applyProtection="1">
      <alignment horizontal="right" vertical="center"/>
    </xf>
    <xf numFmtId="0" fontId="19" fillId="2" borderId="7" xfId="0" applyFont="1" applyFill="1" applyBorder="1" applyAlignment="1" applyProtection="1">
      <alignment horizontal="center" vertical="center" shrinkToFit="1"/>
      <protection locked="0"/>
    </xf>
    <xf numFmtId="0" fontId="11" fillId="5" borderId="1"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23" fillId="0" borderId="5" xfId="0" applyFont="1" applyBorder="1" applyAlignment="1" applyProtection="1">
      <alignment vertical="center" wrapText="1"/>
    </xf>
    <xf numFmtId="0" fontId="0" fillId="0" borderId="5" xfId="0" applyBorder="1" applyAlignment="1" applyProtection="1">
      <alignment vertical="center"/>
    </xf>
    <xf numFmtId="0" fontId="19"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9" fillId="0" borderId="6" xfId="0" applyFont="1" applyBorder="1" applyAlignment="1" applyProtection="1">
      <alignment horizontal="center" vertical="center" wrapText="1" shrinkToFit="1"/>
    </xf>
    <xf numFmtId="0" fontId="19" fillId="0" borderId="7"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6" fillId="0" borderId="5" xfId="0" applyFont="1" applyFill="1" applyBorder="1" applyAlignment="1" applyProtection="1">
      <alignment vertical="center" shrinkToFit="1"/>
    </xf>
    <xf numFmtId="0" fontId="0" fillId="0" borderId="5" xfId="0" applyBorder="1" applyAlignment="1" applyProtection="1">
      <alignment vertical="center" shrinkToFit="1"/>
    </xf>
    <xf numFmtId="0" fontId="6" fillId="0" borderId="5" xfId="0" applyFont="1" applyFill="1" applyBorder="1" applyAlignment="1" applyProtection="1">
      <alignment vertical="center"/>
    </xf>
    <xf numFmtId="0" fontId="7" fillId="0" borderId="13" xfId="0" applyFont="1" applyBorder="1" applyAlignment="1" applyProtection="1">
      <alignment horizontal="left" vertical="center" shrinkToFit="1"/>
    </xf>
    <xf numFmtId="0" fontId="7" fillId="0" borderId="0" xfId="0" applyFont="1" applyAlignment="1" applyProtection="1">
      <alignment horizontal="left" vertical="center" shrinkToFit="1"/>
    </xf>
    <xf numFmtId="0" fontId="0" fillId="0" borderId="5" xfId="0" applyBorder="1" applyAlignment="1" applyProtection="1">
      <alignment horizontal="center" vertical="center"/>
    </xf>
    <xf numFmtId="0" fontId="0" fillId="0" borderId="5" xfId="0" applyBorder="1" applyAlignment="1" applyProtection="1">
      <alignment horizontal="center" vertical="center" wrapText="1"/>
    </xf>
    <xf numFmtId="177" fontId="0" fillId="2" borderId="6" xfId="1" applyNumberFormat="1" applyFont="1" applyFill="1" applyBorder="1" applyAlignment="1" applyProtection="1">
      <alignment vertical="center" shrinkToFit="1"/>
      <protection locked="0"/>
    </xf>
    <xf numFmtId="177" fontId="0" fillId="2" borderId="7" xfId="1" applyNumberFormat="1" applyFont="1" applyFill="1" applyBorder="1" applyAlignment="1" applyProtection="1">
      <alignment vertical="center" shrinkToFit="1"/>
      <protection locked="0"/>
    </xf>
    <xf numFmtId="177" fontId="0" fillId="2" borderId="8" xfId="1" applyNumberFormat="1" applyFont="1" applyFill="1" applyBorder="1" applyAlignment="1" applyProtection="1">
      <alignment vertical="center" shrinkToFit="1"/>
      <protection locked="0"/>
    </xf>
    <xf numFmtId="177" fontId="0" fillId="2" borderId="5" xfId="1" applyNumberFormat="1" applyFont="1" applyFill="1" applyBorder="1" applyAlignment="1" applyProtection="1">
      <alignment vertical="center" shrinkToFit="1"/>
      <protection locked="0"/>
    </xf>
    <xf numFmtId="177" fontId="0" fillId="4" borderId="25" xfId="1" applyNumberFormat="1" applyFont="1" applyFill="1" applyBorder="1" applyAlignment="1" applyProtection="1">
      <alignment vertical="center" shrinkToFit="1"/>
    </xf>
    <xf numFmtId="177" fontId="0" fillId="0" borderId="5" xfId="1" applyNumberFormat="1" applyFont="1" applyBorder="1" applyAlignment="1" applyProtection="1">
      <alignment vertical="center"/>
    </xf>
    <xf numFmtId="0" fontId="0" fillId="0" borderId="0" xfId="0" applyBorder="1" applyAlignment="1" applyProtection="1">
      <alignment horizontal="center" vertical="center"/>
    </xf>
    <xf numFmtId="177" fontId="0" fillId="0" borderId="1" xfId="1" applyNumberFormat="1" applyFont="1" applyBorder="1" applyAlignment="1" applyProtection="1">
      <alignment vertical="center"/>
    </xf>
    <xf numFmtId="177" fontId="0" fillId="0" borderId="2" xfId="1" applyNumberFormat="1" applyFont="1" applyBorder="1" applyAlignment="1" applyProtection="1">
      <alignment vertical="center"/>
    </xf>
    <xf numFmtId="177" fontId="0" fillId="0" borderId="3" xfId="1" applyNumberFormat="1" applyFont="1" applyBorder="1" applyAlignment="1" applyProtection="1">
      <alignment vertical="center"/>
    </xf>
    <xf numFmtId="0" fontId="6" fillId="5" borderId="1"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38" fontId="0" fillId="4" borderId="25" xfId="1" applyFont="1" applyFill="1" applyBorder="1" applyAlignment="1" applyProtection="1">
      <alignment vertical="center" shrinkToFit="1"/>
    </xf>
    <xf numFmtId="0" fontId="10" fillId="0" borderId="0" xfId="0" applyFont="1" applyAlignment="1" applyProtection="1">
      <alignment horizontal="center" vertical="center"/>
    </xf>
    <xf numFmtId="0" fontId="0" fillId="0" borderId="13" xfId="0" applyBorder="1" applyAlignment="1" applyProtection="1">
      <alignment vertical="center" shrinkToFit="1"/>
    </xf>
    <xf numFmtId="0" fontId="0" fillId="0" borderId="0" xfId="0" applyAlignment="1" applyProtection="1">
      <alignment vertical="center" shrinkToFit="1"/>
    </xf>
    <xf numFmtId="0" fontId="0" fillId="0" borderId="15" xfId="0"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22" xfId="0" applyFont="1" applyBorder="1" applyAlignment="1" applyProtection="1">
      <alignment vertical="center" wrapText="1"/>
    </xf>
    <xf numFmtId="0" fontId="0" fillId="0" borderId="22" xfId="0" applyBorder="1" applyAlignment="1" applyProtection="1">
      <alignment vertical="center" wrapText="1"/>
    </xf>
    <xf numFmtId="0" fontId="0" fillId="0" borderId="0" xfId="0" applyFont="1" applyAlignment="1" applyProtection="1">
      <alignment vertical="center" wrapText="1" shrinkToFit="1"/>
    </xf>
    <xf numFmtId="0" fontId="9" fillId="0" borderId="18" xfId="0" applyFont="1" applyBorder="1" applyAlignment="1" applyProtection="1">
      <alignment vertical="center" wrapText="1"/>
    </xf>
    <xf numFmtId="0" fontId="9" fillId="0" borderId="0" xfId="0" applyFont="1" applyBorder="1" applyAlignment="1" applyProtection="1">
      <alignment vertical="center" wrapText="1"/>
    </xf>
    <xf numFmtId="176" fontId="0" fillId="2" borderId="6" xfId="1" applyNumberFormat="1" applyFont="1" applyFill="1" applyBorder="1" applyAlignment="1" applyProtection="1">
      <alignment vertical="center" shrinkToFit="1"/>
      <protection locked="0"/>
    </xf>
    <xf numFmtId="176" fontId="0" fillId="2" borderId="7" xfId="1" applyNumberFormat="1" applyFont="1" applyFill="1" applyBorder="1" applyAlignment="1" applyProtection="1">
      <alignment vertical="center" shrinkToFit="1"/>
      <protection locked="0"/>
    </xf>
    <xf numFmtId="38" fontId="0" fillId="2" borderId="6" xfId="1" applyFont="1" applyFill="1" applyBorder="1" applyAlignment="1" applyProtection="1">
      <alignment vertical="center" shrinkToFit="1"/>
      <protection locked="0"/>
    </xf>
    <xf numFmtId="38" fontId="0" fillId="2" borderId="7" xfId="1" applyFont="1" applyFill="1" applyBorder="1" applyAlignment="1" applyProtection="1">
      <alignment vertical="center" shrinkToFit="1"/>
      <protection locked="0"/>
    </xf>
    <xf numFmtId="38" fontId="0" fillId="0" borderId="1" xfId="1" applyFont="1" applyBorder="1" applyAlignment="1" applyProtection="1">
      <alignment vertical="center"/>
    </xf>
    <xf numFmtId="38" fontId="0" fillId="0" borderId="2" xfId="1" applyFont="1" applyBorder="1" applyAlignment="1" applyProtection="1">
      <alignment vertical="center"/>
    </xf>
    <xf numFmtId="38" fontId="0" fillId="0" borderId="3" xfId="1" applyFont="1" applyBorder="1" applyAlignment="1" applyProtection="1">
      <alignment vertical="center"/>
    </xf>
    <xf numFmtId="0" fontId="0" fillId="2" borderId="19" xfId="0"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0" fillId="2" borderId="21" xfId="0" applyFill="1" applyBorder="1" applyAlignment="1" applyProtection="1">
      <alignment vertical="center" shrinkToFit="1"/>
      <protection locked="0"/>
    </xf>
    <xf numFmtId="0" fontId="6" fillId="0" borderId="18"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Alignment="1" applyProtection="1">
      <alignment horizontal="center" vertical="center"/>
    </xf>
    <xf numFmtId="0" fontId="6"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6" fillId="0" borderId="14"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16" xfId="0" applyFont="1" applyBorder="1" applyAlignment="1" applyProtection="1">
      <alignment horizontal="left" vertical="center"/>
    </xf>
    <xf numFmtId="0" fontId="19" fillId="4" borderId="6" xfId="0" applyFont="1" applyFill="1" applyBorder="1" applyAlignment="1" applyProtection="1">
      <alignment horizontal="left" vertical="center"/>
    </xf>
    <xf numFmtId="0" fontId="19" fillId="4" borderId="7" xfId="0" applyFont="1" applyFill="1" applyBorder="1" applyAlignment="1" applyProtection="1">
      <alignment horizontal="left" vertical="center"/>
    </xf>
    <xf numFmtId="0" fontId="19" fillId="4" borderId="8" xfId="0" applyFont="1" applyFill="1" applyBorder="1" applyAlignment="1" applyProtection="1">
      <alignment horizontal="left" vertical="center"/>
    </xf>
    <xf numFmtId="0" fontId="19" fillId="4" borderId="5" xfId="0" applyFont="1" applyFill="1" applyBorder="1" applyAlignment="1" applyProtection="1">
      <alignment horizontal="center" vertical="center"/>
    </xf>
    <xf numFmtId="0" fontId="19" fillId="4" borderId="5" xfId="0" applyFont="1" applyFill="1" applyBorder="1" applyAlignment="1" applyProtection="1">
      <alignment horizontal="left" vertical="center" wrapText="1"/>
    </xf>
    <xf numFmtId="0" fontId="28" fillId="4" borderId="5" xfId="0" applyFont="1" applyFill="1" applyBorder="1" applyAlignment="1" applyProtection="1">
      <alignment horizontal="center" vertical="center"/>
    </xf>
    <xf numFmtId="0" fontId="0" fillId="0" borderId="0" xfId="0" applyBorder="1" applyAlignment="1" applyProtection="1">
      <alignment vertical="center" wrapText="1"/>
    </xf>
    <xf numFmtId="0" fontId="0" fillId="0" borderId="0" xfId="0" applyAlignment="1" applyProtection="1">
      <alignment vertical="center" wrapText="1"/>
    </xf>
    <xf numFmtId="0" fontId="6" fillId="0" borderId="0" xfId="2" applyFont="1" applyAlignment="1">
      <alignment horizontal="distributed" vertical="center"/>
    </xf>
    <xf numFmtId="0" fontId="6" fillId="0" borderId="0" xfId="2" applyFont="1" applyFill="1" applyAlignment="1">
      <alignment horizontal="right" vertical="center"/>
    </xf>
    <xf numFmtId="0" fontId="6" fillId="0" borderId="0" xfId="2" applyFont="1" applyFill="1" applyAlignment="1">
      <alignment horizontal="left" vertical="center" shrinkToFit="1"/>
    </xf>
    <xf numFmtId="0" fontId="6" fillId="0" borderId="0" xfId="2" applyFont="1" applyFill="1" applyAlignment="1">
      <alignment horizontal="left" vertical="center" wrapText="1"/>
    </xf>
    <xf numFmtId="0" fontId="6" fillId="0" borderId="0" xfId="0" applyFont="1" applyBorder="1" applyAlignment="1">
      <alignment horizontal="center" vertical="center"/>
    </xf>
    <xf numFmtId="0" fontId="6" fillId="0" borderId="0" xfId="2" applyFont="1" applyFill="1" applyAlignment="1">
      <alignment vertical="center" wrapText="1"/>
    </xf>
    <xf numFmtId="0" fontId="6" fillId="0" borderId="0" xfId="2" applyFont="1" applyFill="1" applyAlignment="1">
      <alignment horizontal="distributed" vertical="center"/>
    </xf>
    <xf numFmtId="0" fontId="6" fillId="0" borderId="0" xfId="0" applyFont="1" applyAlignment="1">
      <alignment horizontal="distributed" vertical="center"/>
    </xf>
    <xf numFmtId="38" fontId="6" fillId="0" borderId="0" xfId="1" applyFont="1" applyFill="1" applyAlignment="1">
      <alignment vertical="center" shrinkToFit="1"/>
    </xf>
    <xf numFmtId="0" fontId="0" fillId="0" borderId="0" xfId="0" applyAlignment="1">
      <alignment vertical="center" shrinkToFit="1"/>
    </xf>
    <xf numFmtId="0" fontId="0" fillId="9" borderId="5" xfId="0" applyFont="1" applyFill="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38" fontId="0" fillId="6" borderId="5" xfId="1" applyFont="1" applyFill="1" applyBorder="1" applyAlignment="1">
      <alignment horizontal="center" vertical="center" wrapText="1"/>
    </xf>
    <xf numFmtId="0" fontId="0" fillId="6" borderId="5" xfId="0" applyFill="1" applyBorder="1" applyAlignment="1">
      <alignment horizontal="center" vertical="center"/>
    </xf>
    <xf numFmtId="38" fontId="0" fillId="6" borderId="6" xfId="1" applyFont="1" applyFill="1" applyBorder="1" applyAlignment="1">
      <alignment horizontal="center" vertical="center"/>
    </xf>
    <xf numFmtId="38" fontId="0" fillId="6" borderId="8" xfId="1" applyFont="1" applyFill="1" applyBorder="1" applyAlignment="1">
      <alignment horizontal="center" vertical="center"/>
    </xf>
    <xf numFmtId="38" fontId="0" fillId="6" borderId="23" xfId="1" applyFont="1" applyFill="1" applyBorder="1" applyAlignment="1">
      <alignment horizontal="center" vertical="center"/>
    </xf>
    <xf numFmtId="38" fontId="0" fillId="6" borderId="24" xfId="1" applyFont="1" applyFill="1" applyBorder="1" applyAlignment="1">
      <alignment horizontal="center" vertical="center"/>
    </xf>
    <xf numFmtId="0" fontId="0" fillId="6" borderId="5" xfId="0" applyFill="1" applyBorder="1" applyAlignment="1">
      <alignment horizontal="center" vertical="center" wrapText="1"/>
    </xf>
    <xf numFmtId="0" fontId="0" fillId="0" borderId="5" xfId="0" applyBorder="1" applyAlignment="1" applyProtection="1">
      <alignment horizontal="center" vertical="center" shrinkToFit="1"/>
    </xf>
  </cellXfs>
  <cellStyles count="3">
    <cellStyle name="桁区切り" xfId="1" builtinId="6"/>
    <cellStyle name="標準" xfId="0" builtinId="0"/>
    <cellStyle name="標準 2" xfId="2" xr:uid="{00000000-0005-0000-0000-000002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theme="7" tint="0.79998168889431442"/>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9C000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X$6" lockText="1" noThreeD="1"/>
</file>

<file path=xl/ctrlProps/ctrlProp2.xml><?xml version="1.0" encoding="utf-8"?>
<formControlPr xmlns="http://schemas.microsoft.com/office/spreadsheetml/2009/9/main" objectType="CheckBox" fmlaLink="$AX$7" lockText="1" noThreeD="1"/>
</file>

<file path=xl/ctrlProps/ctrlProp3.xml><?xml version="1.0" encoding="utf-8"?>
<formControlPr xmlns="http://schemas.microsoft.com/office/spreadsheetml/2009/9/main" objectType="CheckBox" fmlaLink="$AX$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41</xdr:col>
      <xdr:colOff>136072</xdr:colOff>
      <xdr:row>0</xdr:row>
      <xdr:rowOff>81643</xdr:rowOff>
    </xdr:from>
    <xdr:to>
      <xdr:col>46</xdr:col>
      <xdr:colOff>415636</xdr:colOff>
      <xdr:row>9</xdr:row>
      <xdr:rowOff>317499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344072" y="81643"/>
          <a:ext cx="3533939" cy="4220481"/>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mn-ea"/>
              <a:ea typeface="+mn-ea"/>
              <a:cs typeface="+mn-cs"/>
            </a:rPr>
            <a:t>黄色セル部分に入力してください。</a:t>
          </a:r>
          <a:endParaRPr kumimoji="1" lang="en-US" altLang="ja-JP" sz="16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n-ea"/>
              <a:ea typeface="+mn-ea"/>
              <a:cs typeface="+mn-cs"/>
            </a:rPr>
            <a:t>※</a:t>
          </a:r>
          <a:r>
            <a:rPr kumimoji="1" lang="ja-JP" altLang="en-US" sz="1400" b="0" i="0" u="none" strike="noStrike" kern="0" cap="none" spc="0" normalizeH="0" baseline="0" noProof="0">
              <a:ln>
                <a:noFill/>
              </a:ln>
              <a:solidFill>
                <a:srgbClr val="FF0000"/>
              </a:solidFill>
              <a:effectLst/>
              <a:uLnTx/>
              <a:uFillTx/>
              <a:latin typeface="+mn-ea"/>
              <a:ea typeface="+mn-ea"/>
              <a:cs typeface="+mn-cs"/>
            </a:rPr>
            <a:t>本様式は</a:t>
          </a:r>
          <a:r>
            <a:rPr kumimoji="1" lang="ja-JP" altLang="en-US" sz="1400" b="1" i="0" u="sng" strike="noStrike" kern="0" cap="none" spc="0" normalizeH="0" baseline="0" noProof="0">
              <a:ln>
                <a:noFill/>
              </a:ln>
              <a:solidFill>
                <a:srgbClr val="FF0000"/>
              </a:solidFill>
              <a:effectLst/>
              <a:uLnTx/>
              <a:uFillTx/>
              <a:latin typeface="+mn-ea"/>
              <a:ea typeface="+mn-ea"/>
              <a:cs typeface="+mn-cs"/>
            </a:rPr>
            <a:t>以下のいずれか</a:t>
          </a:r>
          <a:r>
            <a:rPr kumimoji="1" lang="ja-JP" altLang="en-US" sz="1400" b="0" i="0" u="none" strike="noStrike" kern="0" cap="none" spc="0" normalizeH="0" baseline="0" noProof="0">
              <a:ln>
                <a:noFill/>
              </a:ln>
              <a:solidFill>
                <a:srgbClr val="FF0000"/>
              </a:solidFill>
              <a:effectLst/>
              <a:uLnTx/>
              <a:uFillTx/>
              <a:latin typeface="+mn-ea"/>
              <a:ea typeface="+mn-ea"/>
              <a:cs typeface="+mn-cs"/>
            </a:rPr>
            <a:t>の補助を受けた医療機関用です。</a:t>
          </a:r>
          <a:endParaRPr kumimoji="1" lang="en-US" altLang="ja-JP" sz="1400" b="0"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ea"/>
              <a:ea typeface="+mn-ea"/>
              <a:cs typeface="+mn-cs"/>
            </a:rPr>
            <a:t>①</a:t>
          </a:r>
          <a:r>
            <a:rPr kumimoji="1" lang="en-US" altLang="ja-JP" sz="1400" b="1" i="0" u="none" strike="noStrike" kern="0" cap="none" spc="0" normalizeH="0" baseline="0" noProof="0">
              <a:ln>
                <a:noFill/>
              </a:ln>
              <a:solidFill>
                <a:srgbClr val="FF0000"/>
              </a:solidFill>
              <a:effectLst/>
              <a:uLnTx/>
              <a:uFillTx/>
              <a:latin typeface="+mn-ea"/>
              <a:ea typeface="+mn-ea"/>
              <a:cs typeface="+mn-cs"/>
            </a:rPr>
            <a:t>HEPA</a:t>
          </a:r>
          <a:r>
            <a:rPr kumimoji="1" lang="ja-JP" altLang="en-US" sz="1400" b="1" i="0" u="none" strike="noStrike" kern="0" cap="none" spc="0" normalizeH="0" baseline="0" noProof="0">
              <a:ln>
                <a:noFill/>
              </a:ln>
              <a:solidFill>
                <a:srgbClr val="FF0000"/>
              </a:solidFill>
              <a:effectLst/>
              <a:uLnTx/>
              <a:uFillTx/>
              <a:latin typeface="+mn-ea"/>
              <a:ea typeface="+mn-ea"/>
              <a:cs typeface="+mn-cs"/>
            </a:rPr>
            <a:t>フィルター付き空気清浄機</a:t>
          </a:r>
          <a:endParaRPr kumimoji="1" lang="en-US" altLang="ja-JP" sz="1400" b="1"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ea"/>
              <a:ea typeface="+mn-ea"/>
              <a:cs typeface="+mn-cs"/>
            </a:rPr>
            <a:t>②</a:t>
          </a:r>
          <a:r>
            <a:rPr kumimoji="1" lang="en-US" altLang="ja-JP" sz="1400" b="1" i="0" u="none" strike="noStrike" kern="0" cap="none" spc="0" normalizeH="0" baseline="0" noProof="0">
              <a:ln>
                <a:noFill/>
              </a:ln>
              <a:solidFill>
                <a:srgbClr val="FF0000"/>
              </a:solidFill>
              <a:effectLst/>
              <a:uLnTx/>
              <a:uFillTx/>
              <a:latin typeface="+mn-ea"/>
              <a:ea typeface="+mn-ea"/>
              <a:cs typeface="+mn-cs"/>
            </a:rPr>
            <a:t>HEPA</a:t>
          </a:r>
          <a:r>
            <a:rPr kumimoji="1" lang="ja-JP" altLang="en-US" sz="1400" b="1" i="0" u="none" strike="noStrike" kern="0" cap="none" spc="0" normalizeH="0" baseline="0" noProof="0">
              <a:ln>
                <a:noFill/>
              </a:ln>
              <a:solidFill>
                <a:srgbClr val="FF0000"/>
              </a:solidFill>
              <a:effectLst/>
              <a:uLnTx/>
              <a:uFillTx/>
              <a:latin typeface="+mn-ea"/>
              <a:ea typeface="+mn-ea"/>
              <a:cs typeface="+mn-cs"/>
            </a:rPr>
            <a:t>フィルター付きパーテーション</a:t>
          </a:r>
          <a:endParaRPr kumimoji="1" lang="en-US" altLang="ja-JP" sz="1400" b="1"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ea"/>
              <a:ea typeface="+mn-ea"/>
              <a:cs typeface="+mn-cs"/>
            </a:rPr>
            <a:t>③個人防護具</a:t>
          </a:r>
          <a:endParaRPr kumimoji="1" lang="en-US" altLang="ja-JP" sz="1400" b="1"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ea"/>
              <a:ea typeface="+mn-ea"/>
              <a:cs typeface="+mn-cs"/>
            </a:rPr>
            <a:t>④簡易ベッド</a:t>
          </a:r>
          <a:endParaRPr kumimoji="1" lang="en-US" altLang="ja-JP" sz="1400" b="1"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ea"/>
              <a:ea typeface="+mn-ea"/>
              <a:cs typeface="+mn-cs"/>
            </a:rPr>
            <a:t>⑤簡易診療室</a:t>
          </a:r>
          <a:endParaRPr kumimoji="1" lang="en-US" altLang="ja-JP" sz="1400" b="1"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ea"/>
              <a:ea typeface="+mn-ea"/>
              <a:cs typeface="+mn-cs"/>
            </a:rPr>
            <a:t>PCR</a:t>
          </a:r>
          <a:r>
            <a:rPr kumimoji="1" lang="ja-JP" altLang="en-US" sz="1400" b="1" i="0" u="none" strike="noStrike" kern="0" cap="none" spc="0" normalizeH="0" baseline="0" noProof="0">
              <a:ln>
                <a:noFill/>
              </a:ln>
              <a:solidFill>
                <a:srgbClr val="FF0000"/>
              </a:solidFill>
              <a:effectLst/>
              <a:uLnTx/>
              <a:uFillTx/>
              <a:latin typeface="+mn-ea"/>
              <a:ea typeface="+mn-ea"/>
              <a:cs typeface="+mn-cs"/>
            </a:rPr>
            <a:t>検査機器に関する補助金は別の様式</a:t>
          </a:r>
          <a:r>
            <a:rPr kumimoji="1" lang="ja-JP" altLang="en-US" sz="1400" b="0" i="0" u="none" strike="noStrike" kern="0" cap="none" spc="0" normalizeH="0" baseline="0" noProof="0">
              <a:ln>
                <a:noFill/>
              </a:ln>
              <a:solidFill>
                <a:srgbClr val="FF0000"/>
              </a:solidFill>
              <a:effectLst/>
              <a:uLnTx/>
              <a:uFillTx/>
              <a:latin typeface="+mn-ea"/>
              <a:ea typeface="+mn-ea"/>
              <a:cs typeface="+mn-cs"/>
            </a:rPr>
            <a:t>となりますので御注意ください。</a:t>
          </a:r>
          <a:endParaRPr kumimoji="1" lang="en-US" altLang="ja-JP" sz="1400" b="0" i="0" u="none" strike="noStrike" kern="0" cap="none" spc="0" normalizeH="0" baseline="0" noProof="0">
            <a:ln>
              <a:noFill/>
            </a:ln>
            <a:solidFill>
              <a:srgbClr val="FF0000"/>
            </a:solidFill>
            <a:effectLst/>
            <a:uLnTx/>
            <a:uFillTx/>
            <a:latin typeface="+mn-ea"/>
            <a:ea typeface="+mn-ea"/>
            <a:cs typeface="+mn-cs"/>
          </a:endParaRPr>
        </a:p>
      </xdr:txBody>
    </xdr:sp>
    <xdr:clientData/>
  </xdr:twoCellAnchor>
  <xdr:twoCellAnchor>
    <xdr:from>
      <xdr:col>17</xdr:col>
      <xdr:colOff>169058</xdr:colOff>
      <xdr:row>22</xdr:row>
      <xdr:rowOff>27215</xdr:rowOff>
    </xdr:from>
    <xdr:to>
      <xdr:col>40</xdr:col>
      <xdr:colOff>0</xdr:colOff>
      <xdr:row>26</xdr:row>
      <xdr:rowOff>18143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30487" y="13716001"/>
          <a:ext cx="7423727" cy="1941285"/>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en-US" altLang="ja-JP" sz="1400" b="1">
              <a:latin typeface="+mn-ea"/>
              <a:ea typeface="+mn-ea"/>
            </a:rPr>
            <a:t>※</a:t>
          </a:r>
          <a:r>
            <a:rPr kumimoji="1" lang="ja-JP" altLang="en-US" sz="1400" b="1">
              <a:latin typeface="+mn-ea"/>
              <a:ea typeface="+mn-ea"/>
            </a:rPr>
            <a:t>「令和</a:t>
          </a:r>
          <a:r>
            <a:rPr kumimoji="1" lang="en-US" altLang="ja-JP" sz="1400" b="1">
              <a:latin typeface="+mn-ea"/>
              <a:ea typeface="+mn-ea"/>
            </a:rPr>
            <a:t>3</a:t>
          </a:r>
          <a:r>
            <a:rPr kumimoji="1" lang="ja-JP" altLang="en-US" sz="1400" b="1">
              <a:latin typeface="+mn-ea"/>
              <a:ea typeface="+mn-ea"/>
            </a:rPr>
            <a:t>年</a:t>
          </a:r>
          <a:r>
            <a:rPr kumimoji="1" lang="en-US" altLang="ja-JP" sz="1400" b="1">
              <a:latin typeface="+mn-ea"/>
              <a:ea typeface="+mn-ea"/>
            </a:rPr>
            <a:t>4</a:t>
          </a:r>
          <a:r>
            <a:rPr kumimoji="1" lang="ja-JP" altLang="en-US" sz="1400" b="1">
              <a:latin typeface="+mn-ea"/>
              <a:ea typeface="+mn-ea"/>
            </a:rPr>
            <a:t>月から</a:t>
          </a:r>
          <a:r>
            <a:rPr kumimoji="1" lang="en-US" altLang="ja-JP" sz="1400" b="1">
              <a:latin typeface="+mn-ea"/>
              <a:ea typeface="+mn-ea"/>
            </a:rPr>
            <a:t>12</a:t>
          </a:r>
          <a:r>
            <a:rPr kumimoji="1" lang="ja-JP" altLang="en-US" sz="1400" b="1">
              <a:latin typeface="+mn-ea"/>
              <a:ea typeface="+mn-ea"/>
            </a:rPr>
            <a:t>月までの整備分（</a:t>
          </a:r>
          <a:r>
            <a:rPr kumimoji="1" lang="en-US" altLang="ja-JP" sz="1400" b="1">
              <a:latin typeface="+mn-ea"/>
              <a:ea typeface="+mn-ea"/>
            </a:rPr>
            <a:t>1</a:t>
          </a:r>
          <a:r>
            <a:rPr kumimoji="1" lang="ja-JP" altLang="en-US" sz="1400" b="1">
              <a:latin typeface="+mn-ea"/>
              <a:ea typeface="+mn-ea"/>
            </a:rPr>
            <a:t>・</a:t>
          </a:r>
          <a:r>
            <a:rPr kumimoji="1" lang="en-US" altLang="ja-JP" sz="1400" b="1">
              <a:latin typeface="+mn-ea"/>
              <a:ea typeface="+mn-ea"/>
            </a:rPr>
            <a:t>2</a:t>
          </a:r>
          <a:r>
            <a:rPr kumimoji="1" lang="ja-JP" altLang="en-US" sz="1400" b="1">
              <a:latin typeface="+mn-ea"/>
              <a:ea typeface="+mn-ea"/>
            </a:rPr>
            <a:t>次募集）」及び「令和</a:t>
          </a:r>
          <a:r>
            <a:rPr kumimoji="1" lang="en-US" altLang="ja-JP" sz="1400" b="1">
              <a:latin typeface="+mn-ea"/>
              <a:ea typeface="+mn-ea"/>
            </a:rPr>
            <a:t>4</a:t>
          </a:r>
          <a:r>
            <a:rPr kumimoji="1" lang="ja-JP" altLang="en-US" sz="1400" b="1">
              <a:latin typeface="+mn-ea"/>
              <a:ea typeface="+mn-ea"/>
            </a:rPr>
            <a:t>年</a:t>
          </a:r>
          <a:r>
            <a:rPr kumimoji="1" lang="en-US" altLang="ja-JP" sz="1400" b="1">
              <a:latin typeface="+mn-ea"/>
              <a:ea typeface="+mn-ea"/>
            </a:rPr>
            <a:t>1</a:t>
          </a:r>
          <a:r>
            <a:rPr kumimoji="1" lang="ja-JP" altLang="en-US" sz="1400" b="1">
              <a:latin typeface="+mn-ea"/>
              <a:ea typeface="+mn-ea"/>
            </a:rPr>
            <a:t>月から</a:t>
          </a:r>
          <a:r>
            <a:rPr kumimoji="1" lang="en-US" altLang="ja-JP" sz="1400" b="1">
              <a:latin typeface="+mn-ea"/>
              <a:ea typeface="+mn-ea"/>
            </a:rPr>
            <a:t>3</a:t>
          </a:r>
          <a:r>
            <a:rPr kumimoji="1" lang="ja-JP" altLang="en-US" sz="1400" b="1">
              <a:latin typeface="+mn-ea"/>
              <a:ea typeface="+mn-ea"/>
            </a:rPr>
            <a:t>月までのリース料分（</a:t>
          </a:r>
          <a:r>
            <a:rPr kumimoji="1" lang="en-US" altLang="ja-JP" sz="1400" b="1">
              <a:latin typeface="+mn-ea"/>
              <a:ea typeface="+mn-ea"/>
            </a:rPr>
            <a:t>3</a:t>
          </a:r>
          <a:r>
            <a:rPr kumimoji="1" lang="ja-JP" altLang="en-US" sz="1400" b="1">
              <a:latin typeface="+mn-ea"/>
              <a:ea typeface="+mn-ea"/>
            </a:rPr>
            <a:t>次募集）」の</a:t>
          </a:r>
          <a:r>
            <a:rPr kumimoji="1" lang="en-US" altLang="ja-JP" sz="1400" b="1">
              <a:latin typeface="+mn-ea"/>
              <a:ea typeface="+mn-ea"/>
            </a:rPr>
            <a:t>2</a:t>
          </a:r>
          <a:r>
            <a:rPr kumimoji="1" lang="ja-JP" altLang="en-US" sz="1400" b="1">
              <a:latin typeface="+mn-ea"/>
              <a:ea typeface="+mn-ea"/>
            </a:rPr>
            <a:t>回に分けて交付決定を受けた医療機関については、両方の補助金額をまとめて仕入控除税額の報告をしていただきます。</a:t>
          </a:r>
          <a:endParaRPr kumimoji="1" lang="en-US" altLang="ja-JP" sz="1400" b="1">
            <a:latin typeface="+mn-ea"/>
            <a:ea typeface="+mn-ea"/>
          </a:endParaRPr>
        </a:p>
        <a:p>
          <a:endParaRPr kumimoji="1" lang="en-US" altLang="ja-JP" sz="1400" b="1">
            <a:latin typeface="+mn-ea"/>
            <a:ea typeface="+mn-ea"/>
          </a:endParaRPr>
        </a:p>
        <a:p>
          <a:r>
            <a:rPr kumimoji="1" lang="ja-JP" altLang="en-US" sz="1400" b="1">
              <a:latin typeface="+mn-ea"/>
              <a:ea typeface="+mn-ea"/>
            </a:rPr>
            <a:t>「確定通知番号①」欄に</a:t>
          </a:r>
          <a:r>
            <a:rPr kumimoji="1" lang="en-US" altLang="ja-JP" sz="1400" b="1">
              <a:latin typeface="+mn-ea"/>
              <a:ea typeface="+mn-ea"/>
            </a:rPr>
            <a:t>1</a:t>
          </a:r>
          <a:r>
            <a:rPr kumimoji="1" lang="ja-JP" altLang="en-US" sz="1400" b="1">
              <a:latin typeface="+mn-ea"/>
              <a:ea typeface="+mn-ea"/>
            </a:rPr>
            <a:t>・</a:t>
          </a:r>
          <a:r>
            <a:rPr kumimoji="1" lang="en-US" altLang="ja-JP" sz="1400" b="1">
              <a:latin typeface="+mn-ea"/>
              <a:ea typeface="+mn-ea"/>
            </a:rPr>
            <a:t>2</a:t>
          </a:r>
          <a:r>
            <a:rPr kumimoji="1" lang="ja-JP" altLang="en-US" sz="1400" b="1">
              <a:latin typeface="+mn-ea"/>
              <a:ea typeface="+mn-ea"/>
            </a:rPr>
            <a:t>次募集分の番号を入力すると、</a:t>
          </a:r>
          <a:r>
            <a:rPr kumimoji="1" lang="en-US" altLang="ja-JP" sz="1400" b="1">
              <a:latin typeface="+mn-ea"/>
              <a:ea typeface="+mn-ea"/>
            </a:rPr>
            <a:t>3</a:t>
          </a:r>
          <a:r>
            <a:rPr kumimoji="1" lang="ja-JP" altLang="en-US" sz="1400" b="1">
              <a:latin typeface="+mn-ea"/>
              <a:ea typeface="+mn-ea"/>
            </a:rPr>
            <a:t>次募集分の確定通知番号②（</a:t>
          </a:r>
          <a:r>
            <a:rPr kumimoji="1" lang="en-US" altLang="ja-JP" sz="1400" b="1">
              <a:latin typeface="+mn-ea"/>
              <a:ea typeface="+mn-ea"/>
            </a:rPr>
            <a:t>446</a:t>
          </a:r>
          <a:r>
            <a:rPr kumimoji="1" lang="ja-JP" altLang="en-US" sz="1400" b="1">
              <a:latin typeface="+mn-ea"/>
              <a:ea typeface="+mn-ea"/>
            </a:rPr>
            <a:t>～</a:t>
          </a:r>
          <a:r>
            <a:rPr kumimoji="1" lang="en-US" altLang="ja-JP" sz="1400" b="1">
              <a:latin typeface="+mn-ea"/>
              <a:ea typeface="+mn-ea"/>
            </a:rPr>
            <a:t>459</a:t>
          </a:r>
          <a:r>
            <a:rPr kumimoji="1" lang="ja-JP" altLang="en-US" sz="1400" b="1">
              <a:latin typeface="+mn-ea"/>
              <a:ea typeface="+mn-ea"/>
            </a:rPr>
            <a:t>号）等が左の表に自動で反映されます。</a:t>
          </a:r>
        </a:p>
      </xdr:txBody>
    </xdr:sp>
    <xdr:clientData/>
  </xdr:twoCellAnchor>
  <xdr:twoCellAnchor editAs="oneCell">
    <xdr:from>
      <xdr:col>41</xdr:col>
      <xdr:colOff>106384</xdr:colOff>
      <xdr:row>15</xdr:row>
      <xdr:rowOff>682212</xdr:rowOff>
    </xdr:from>
    <xdr:to>
      <xdr:col>50</xdr:col>
      <xdr:colOff>17936</xdr:colOff>
      <xdr:row>21</xdr:row>
      <xdr:rowOff>15075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314384" y="9238837"/>
          <a:ext cx="5769427" cy="39048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95250</xdr:colOff>
          <xdr:row>5</xdr:row>
          <xdr:rowOff>107950</xdr:rowOff>
        </xdr:from>
        <xdr:to>
          <xdr:col>7</xdr:col>
          <xdr:colOff>31750</xdr:colOff>
          <xdr:row>5</xdr:row>
          <xdr:rowOff>317500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6</xdr:row>
          <xdr:rowOff>107950</xdr:rowOff>
        </xdr:from>
        <xdr:to>
          <xdr:col>7</xdr:col>
          <xdr:colOff>31750</xdr:colOff>
          <xdr:row>6</xdr:row>
          <xdr:rowOff>336550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7</xdr:row>
          <xdr:rowOff>107950</xdr:rowOff>
        </xdr:from>
        <xdr:to>
          <xdr:col>7</xdr:col>
          <xdr:colOff>31750</xdr:colOff>
          <xdr:row>7</xdr:row>
          <xdr:rowOff>323850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63500</xdr:colOff>
      <xdr:row>20</xdr:row>
      <xdr:rowOff>99786</xdr:rowOff>
    </xdr:from>
    <xdr:to>
      <xdr:col>3</xdr:col>
      <xdr:colOff>72571</xdr:colOff>
      <xdr:row>44</xdr:row>
      <xdr:rowOff>226786</xdr:rowOff>
    </xdr:to>
    <xdr:sp macro="" textlink="">
      <xdr:nvSpPr>
        <xdr:cNvPr id="2" name="角丸四角形 5">
          <a:extLst>
            <a:ext uri="{FF2B5EF4-FFF2-40B4-BE49-F238E27FC236}">
              <a16:creationId xmlns:a16="http://schemas.microsoft.com/office/drawing/2014/main" id="{00000000-0008-0000-0300-000002000000}"/>
            </a:ext>
          </a:extLst>
        </xdr:cNvPr>
        <xdr:cNvSpPr/>
      </xdr:nvSpPr>
      <xdr:spPr>
        <a:xfrm>
          <a:off x="63500" y="5098143"/>
          <a:ext cx="825500" cy="5978072"/>
        </a:xfrm>
        <a:prstGeom prst="roundRect">
          <a:avLst/>
        </a:prstGeom>
        <a:no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79830</xdr:colOff>
      <xdr:row>18</xdr:row>
      <xdr:rowOff>306294</xdr:rowOff>
    </xdr:from>
    <xdr:to>
      <xdr:col>9</xdr:col>
      <xdr:colOff>31750</xdr:colOff>
      <xdr:row>20</xdr:row>
      <xdr:rowOff>0</xdr:rowOff>
    </xdr:to>
    <xdr:sp macro="" textlink="">
      <xdr:nvSpPr>
        <xdr:cNvPr id="3" name="角丸四角形吹き出し 6">
          <a:extLst>
            <a:ext uri="{FF2B5EF4-FFF2-40B4-BE49-F238E27FC236}">
              <a16:creationId xmlns:a16="http://schemas.microsoft.com/office/drawing/2014/main" id="{00000000-0008-0000-0300-000003000000}"/>
            </a:ext>
          </a:extLst>
        </xdr:cNvPr>
        <xdr:cNvSpPr/>
      </xdr:nvSpPr>
      <xdr:spPr>
        <a:xfrm>
          <a:off x="206830" y="4636994"/>
          <a:ext cx="2549070" cy="550956"/>
        </a:xfrm>
        <a:prstGeom prst="wedgeRoundRectCallout">
          <a:avLst>
            <a:gd name="adj1" fmla="val -30407"/>
            <a:gd name="adj2" fmla="val 70522"/>
            <a:gd name="adj3" fmla="val 1666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３か所から該当するものに〇を入力</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してください。様式４転記用</a:t>
          </a:r>
        </a:p>
      </xdr:txBody>
    </xdr:sp>
    <xdr:clientData/>
  </xdr:twoCellAnchor>
  <xdr:twoCellAnchor>
    <xdr:from>
      <xdr:col>31</xdr:col>
      <xdr:colOff>115852</xdr:colOff>
      <xdr:row>12</xdr:row>
      <xdr:rowOff>156265</xdr:rowOff>
    </xdr:from>
    <xdr:to>
      <xdr:col>43</xdr:col>
      <xdr:colOff>230909</xdr:colOff>
      <xdr:row>26</xdr:row>
      <xdr:rowOff>1698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1539502" y="3147115"/>
          <a:ext cx="7239757" cy="3833233"/>
          <a:chOff x="9836093" y="2696883"/>
          <a:chExt cx="7315255" cy="3805730"/>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9836093" y="2696883"/>
            <a:ext cx="7315255" cy="38057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＜課税売上割合の金額について＞</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確定申告書の赤枠の箇所に記載されています。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a:t>
            </a:r>
            <a:r>
              <a:rPr kumimoji="1" lang="ja-JP" altLang="en-US" sz="1400">
                <a:latin typeface="ＭＳ ゴシック" panose="020B0609070205080204" pitchFamily="49" charset="-128"/>
                <a:ea typeface="ＭＳ ゴシック" panose="020B0609070205080204" pitchFamily="49" charset="-128"/>
              </a:rPr>
              <a:t>確定申告書の「課税資産の譲渡等の対価の額⑮」の金額を入力</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b…</a:t>
            </a:r>
            <a:r>
              <a:rPr kumimoji="1" lang="ja-JP" altLang="en-US" sz="1400">
                <a:latin typeface="ＭＳ ゴシック" panose="020B0609070205080204" pitchFamily="49" charset="-128"/>
                <a:ea typeface="ＭＳ ゴシック" panose="020B0609070205080204" pitchFamily="49" charset="-128"/>
              </a:rPr>
              <a:t>確定申告書の「資産の譲渡等の対価の額⑯」の金額を入力</a:t>
            </a:r>
          </a:p>
        </xdr:txBody>
      </xdr:sp>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10079423" y="3718480"/>
            <a:ext cx="6466329" cy="2698489"/>
          </a:xfrm>
          <a:prstGeom prst="rect">
            <a:avLst/>
          </a:prstGeom>
          <a:ln>
            <a:solidFill>
              <a:sysClr val="windowText" lastClr="000000"/>
            </a:solidFill>
          </a:ln>
        </xdr:spPr>
      </xdr:pic>
    </xdr:grpSp>
    <xdr:clientData/>
  </xdr:twoCellAnchor>
  <xdr:twoCellAnchor>
    <xdr:from>
      <xdr:col>0</xdr:col>
      <xdr:colOff>63500</xdr:colOff>
      <xdr:row>0</xdr:row>
      <xdr:rowOff>36286</xdr:rowOff>
    </xdr:from>
    <xdr:to>
      <xdr:col>0</xdr:col>
      <xdr:colOff>1115786</xdr:colOff>
      <xdr:row>60</xdr:row>
      <xdr:rowOff>54429</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63500" y="36286"/>
          <a:ext cx="1052286" cy="15112093"/>
          <a:chOff x="63500" y="36286"/>
          <a:chExt cx="1052286" cy="14784779"/>
        </a:xfrm>
      </xdr:grpSpPr>
      <xdr:sp macro="" textlink="">
        <xdr:nvSpPr>
          <xdr:cNvPr id="9" name="四角形: 角を丸くする 8">
            <a:extLst>
              <a:ext uri="{FF2B5EF4-FFF2-40B4-BE49-F238E27FC236}">
                <a16:creationId xmlns:a16="http://schemas.microsoft.com/office/drawing/2014/main" id="{00000000-0008-0000-0300-000009000000}"/>
              </a:ext>
            </a:extLst>
          </xdr:cNvPr>
          <xdr:cNvSpPr/>
        </xdr:nvSpPr>
        <xdr:spPr>
          <a:xfrm>
            <a:off x="63500" y="36286"/>
            <a:ext cx="1052286" cy="147847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rgbClr val="FF0000"/>
              </a:solidFill>
            </a:endParaRPr>
          </a:p>
        </xdr:txBody>
      </xdr:sp>
      <xdr:sp macro="" textlink="">
        <xdr:nvSpPr>
          <xdr:cNvPr id="13" name="矢印: 上向き折線 12">
            <a:extLst>
              <a:ext uri="{FF2B5EF4-FFF2-40B4-BE49-F238E27FC236}">
                <a16:creationId xmlns:a16="http://schemas.microsoft.com/office/drawing/2014/main" id="{00000000-0008-0000-0300-00000D000000}"/>
              </a:ext>
            </a:extLst>
          </xdr:cNvPr>
          <xdr:cNvSpPr/>
        </xdr:nvSpPr>
        <xdr:spPr>
          <a:xfrm rot="5400000">
            <a:off x="97724" y="1718212"/>
            <a:ext cx="1496374" cy="458108"/>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矢印: 上向き折線 15">
            <a:extLst>
              <a:ext uri="{FF2B5EF4-FFF2-40B4-BE49-F238E27FC236}">
                <a16:creationId xmlns:a16="http://schemas.microsoft.com/office/drawing/2014/main" id="{00000000-0008-0000-0300-000010000000}"/>
              </a:ext>
            </a:extLst>
          </xdr:cNvPr>
          <xdr:cNvSpPr/>
        </xdr:nvSpPr>
        <xdr:spPr>
          <a:xfrm rot="16200000" flipV="1">
            <a:off x="-12575" y="838077"/>
            <a:ext cx="1712438" cy="453572"/>
          </a:xfrm>
          <a:prstGeom prst="bentUpArrow">
            <a:avLst>
              <a:gd name="adj1" fmla="val 25000"/>
              <a:gd name="adj2" fmla="val 30941"/>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81642" y="348838"/>
            <a:ext cx="589643" cy="11669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200" b="1">
                <a:solidFill>
                  <a:srgbClr val="FF0000"/>
                </a:solidFill>
              </a:rPr>
              <a:t>返還額が「ない」又は「ある」場合の</a:t>
            </a:r>
            <a:r>
              <a:rPr kumimoji="1" lang="ja-JP" altLang="en-US" sz="1200" b="1" u="wavyDbl" baseline="0">
                <a:solidFill>
                  <a:srgbClr val="FF0000"/>
                </a:solidFill>
              </a:rPr>
              <a:t>いずれか該当の項目のみ</a:t>
            </a:r>
            <a:r>
              <a:rPr kumimoji="1" lang="ja-JP" altLang="en-US" sz="1200" b="1">
                <a:solidFill>
                  <a:srgbClr val="FF0000"/>
                </a:solidFill>
              </a:rPr>
              <a:t>に必要情報を入力してください。</a:t>
            </a:r>
            <a:endParaRPr kumimoji="1" lang="ja-JP" altLang="en-US" sz="1800" b="1">
              <a:solidFill>
                <a:srgbClr val="FF0000"/>
              </a:solidFill>
            </a:endParaRPr>
          </a:p>
        </xdr:txBody>
      </xdr:sp>
    </xdr:grpSp>
    <xdr:clientData/>
  </xdr:twoCellAnchor>
  <xdr:twoCellAnchor>
    <xdr:from>
      <xdr:col>31</xdr:col>
      <xdr:colOff>115454</xdr:colOff>
      <xdr:row>26</xdr:row>
      <xdr:rowOff>121225</xdr:rowOff>
    </xdr:from>
    <xdr:to>
      <xdr:col>43</xdr:col>
      <xdr:colOff>227720</xdr:colOff>
      <xdr:row>56</xdr:row>
      <xdr:rowOff>57726</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11539104" y="7099875"/>
          <a:ext cx="7236966" cy="7131051"/>
          <a:chOff x="12096750" y="8270874"/>
          <a:chExt cx="7208391" cy="6987651"/>
        </a:xfrm>
      </xdr:grpSpPr>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2096750" y="8270874"/>
            <a:ext cx="7208391" cy="698765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＜「■補助金対象経費の内訳」欄について＞</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「補助金対象経費の内訳」欄は、実績報告書（様式３－１）に記載した「対象経費支出済額」の金額を記載してください。（なお、「補助金額＝対象経費支出済額の</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合計</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」となった場合は、補助金額を記載することとなります。）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次の設備を購入した場合の記載例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HEPA</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フィルター付きパーテーション１台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220,000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・個人防護具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・簡易ベッド１台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20,000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合計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340,000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この場合、対象経費支出済額の合計は次のとおりになります。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○対象経費支出済額の合計　　　　　　  　</a:t>
            </a:r>
            <a:r>
              <a:rPr kumimoji="1" lang="en-US" altLang="ja-JP" sz="120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340,000</a:t>
            </a:r>
            <a:r>
              <a:rPr kumimoji="1" lang="ja-JP" altLang="en-US" sz="120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←この金額が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e</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欄または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欄の金額となります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○補助金額　　　　　　　　　　　　 　 　</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325,000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HEPA</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フィルター付きパーテーションの基準額が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205,000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円のため、</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15,000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円減額）</a:t>
            </a:r>
          </a:p>
        </xdr:txBody>
      </xdr:sp>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stretch>
            <a:fillRect/>
          </a:stretch>
        </xdr:blipFill>
        <xdr:spPr>
          <a:xfrm>
            <a:off x="12226047" y="9396477"/>
            <a:ext cx="6741682" cy="3257140"/>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31</xdr:col>
          <xdr:colOff>95250</xdr:colOff>
          <xdr:row>0</xdr:row>
          <xdr:rowOff>111125</xdr:rowOff>
        </xdr:from>
        <xdr:to>
          <xdr:col>42</xdr:col>
          <xdr:colOff>342900</xdr:colOff>
          <xdr:row>5</xdr:row>
          <xdr:rowOff>98425</xdr:rowOff>
        </xdr:to>
        <xdr:pic>
          <xdr:nvPicPr>
            <xdr:cNvPr id="11" name="図 10">
              <a:extLst>
                <a:ext uri="{FF2B5EF4-FFF2-40B4-BE49-F238E27FC236}">
                  <a16:creationId xmlns:a16="http://schemas.microsoft.com/office/drawing/2014/main" id="{00000000-0008-0000-0300-00000B000000}"/>
                </a:ext>
              </a:extLst>
            </xdr:cNvPr>
            <xdr:cNvPicPr>
              <a:picLocks noChangeAspect="1" noChangeArrowheads="1"/>
              <a:extLst>
                <a:ext uri="{84589F7E-364E-4C9E-8A38-B11213B215E9}">
                  <a14:cameraTool cellRange="$AV$17:$AX$20" spid="_x0000_s2186"/>
                </a:ext>
              </a:extLst>
            </xdr:cNvPicPr>
          </xdr:nvPicPr>
          <xdr:blipFill>
            <a:blip xmlns:r="http://schemas.openxmlformats.org/officeDocument/2006/relationships" r:embed="rId3"/>
            <a:srcRect/>
            <a:stretch>
              <a:fillRect/>
            </a:stretch>
          </xdr:blipFill>
          <xdr:spPr bwMode="auto">
            <a:xfrm>
              <a:off x="11699875" y="111125"/>
              <a:ext cx="6692900" cy="1320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100854</xdr:colOff>
      <xdr:row>0</xdr:row>
      <xdr:rowOff>72839</xdr:rowOff>
    </xdr:from>
    <xdr:to>
      <xdr:col>15</xdr:col>
      <xdr:colOff>386602</xdr:colOff>
      <xdr:row>6</xdr:row>
      <xdr:rowOff>140073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202458" y="72839"/>
          <a:ext cx="3703542" cy="1411940"/>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「基本情報」及び「別紙概要」シートに記入いただくと、自動で必要事項が転記されます。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適切に入力されているか確認をお願いします。</a:t>
          </a:r>
          <a:endParaRPr kumimoji="1" lang="en-US" altLang="ja-JP"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
  <sheetViews>
    <sheetView showGridLines="0" tabSelected="1" view="pageBreakPreview" zoomScale="70" zoomScaleNormal="100" zoomScaleSheetLayoutView="70" workbookViewId="0">
      <selection activeCell="M4" sqref="M4"/>
    </sheetView>
  </sheetViews>
  <sheetFormatPr defaultColWidth="8.58203125" defaultRowHeight="18" x14ac:dyDescent="0.55000000000000004"/>
  <cols>
    <col min="1" max="10" width="8.83203125" style="44"/>
    <col min="11" max="11" width="7.83203125" style="44" customWidth="1"/>
    <col min="12" max="16384" width="8.58203125" style="45"/>
  </cols>
  <sheetData>
    <row r="1" spans="1:18" s="44" customFormat="1" ht="18.5" thickBot="1" x14ac:dyDescent="0.6"/>
    <row r="2" spans="1:18" s="44" customFormat="1" ht="18.5" thickBot="1" x14ac:dyDescent="0.6">
      <c r="A2" s="112" t="s">
        <v>2</v>
      </c>
      <c r="B2" s="113"/>
      <c r="C2" s="113"/>
      <c r="D2" s="113"/>
      <c r="E2" s="113"/>
      <c r="F2" s="113"/>
      <c r="G2" s="113"/>
      <c r="H2" s="113"/>
      <c r="I2" s="113"/>
      <c r="J2" s="113"/>
      <c r="K2" s="114"/>
    </row>
    <row r="3" spans="1:18" s="44" customFormat="1" x14ac:dyDescent="0.55000000000000004"/>
    <row r="4" spans="1:18" s="44" customFormat="1" ht="25.5" customHeight="1" x14ac:dyDescent="0.55000000000000004">
      <c r="A4" s="117" t="s">
        <v>91</v>
      </c>
      <c r="B4" s="117"/>
      <c r="C4" s="117"/>
      <c r="D4" s="117"/>
      <c r="E4" s="117"/>
      <c r="F4" s="117"/>
      <c r="G4" s="117"/>
      <c r="H4" s="117"/>
      <c r="I4" s="117"/>
      <c r="J4" s="117"/>
      <c r="K4" s="117"/>
    </row>
    <row r="5" spans="1:18" s="44" customFormat="1" ht="43.5" customHeight="1" x14ac:dyDescent="0.55000000000000004">
      <c r="A5" s="116" t="s">
        <v>164</v>
      </c>
      <c r="B5" s="116"/>
      <c r="C5" s="116"/>
      <c r="D5" s="116"/>
      <c r="E5" s="116"/>
      <c r="F5" s="116"/>
      <c r="G5" s="116"/>
      <c r="H5" s="116"/>
      <c r="I5" s="116"/>
      <c r="J5" s="116"/>
      <c r="K5" s="116"/>
    </row>
    <row r="6" spans="1:18" s="44" customFormat="1" ht="25.5" customHeight="1" x14ac:dyDescent="0.55000000000000004">
      <c r="A6" s="116" t="s">
        <v>165</v>
      </c>
      <c r="B6" s="116"/>
      <c r="C6" s="116"/>
      <c r="D6" s="116"/>
      <c r="E6" s="116"/>
      <c r="F6" s="116"/>
      <c r="G6" s="116"/>
      <c r="H6" s="116"/>
      <c r="I6" s="116"/>
      <c r="J6" s="116"/>
      <c r="K6" s="116"/>
    </row>
    <row r="7" spans="1:18" x14ac:dyDescent="0.55000000000000004">
      <c r="A7" s="111" t="s">
        <v>166</v>
      </c>
      <c r="B7" s="111"/>
      <c r="C7" s="111"/>
      <c r="D7" s="111"/>
      <c r="E7" s="111"/>
      <c r="F7" s="111"/>
      <c r="G7" s="111"/>
      <c r="H7" s="111"/>
      <c r="I7" s="111"/>
      <c r="J7" s="111"/>
      <c r="K7" s="111"/>
    </row>
    <row r="8" spans="1:18" x14ac:dyDescent="0.55000000000000004">
      <c r="A8" s="115" t="s">
        <v>140</v>
      </c>
      <c r="B8" s="115"/>
      <c r="C8" s="115"/>
      <c r="D8" s="115"/>
      <c r="E8" s="115"/>
      <c r="F8" s="115"/>
      <c r="G8" s="115"/>
      <c r="H8" s="115"/>
      <c r="I8" s="115"/>
      <c r="J8" s="115"/>
      <c r="K8" s="115"/>
    </row>
    <row r="9" spans="1:18" x14ac:dyDescent="0.55000000000000004">
      <c r="A9" s="115" t="s">
        <v>167</v>
      </c>
      <c r="B9" s="115"/>
      <c r="C9" s="115"/>
      <c r="D9" s="115"/>
      <c r="E9" s="115"/>
      <c r="F9" s="115"/>
      <c r="G9" s="115"/>
      <c r="H9" s="115"/>
      <c r="I9" s="115"/>
      <c r="J9" s="115"/>
      <c r="K9" s="115"/>
    </row>
    <row r="10" spans="1:18" x14ac:dyDescent="0.55000000000000004">
      <c r="A10" s="115" t="s">
        <v>168</v>
      </c>
      <c r="B10" s="115"/>
      <c r="C10" s="115"/>
      <c r="D10" s="115"/>
      <c r="E10" s="115"/>
      <c r="F10" s="115"/>
      <c r="G10" s="115"/>
      <c r="H10" s="115"/>
      <c r="I10" s="115"/>
      <c r="J10" s="115"/>
      <c r="K10" s="115"/>
    </row>
    <row r="11" spans="1:18" x14ac:dyDescent="0.55000000000000004">
      <c r="A11" s="115" t="s">
        <v>169</v>
      </c>
      <c r="B11" s="115"/>
      <c r="C11" s="115"/>
      <c r="D11" s="115"/>
      <c r="E11" s="115"/>
      <c r="F11" s="115"/>
      <c r="G11" s="115"/>
      <c r="H11" s="115"/>
      <c r="I11" s="115"/>
      <c r="J11" s="115"/>
      <c r="K11" s="115"/>
    </row>
    <row r="12" spans="1:18" ht="10" customHeight="1" x14ac:dyDescent="0.55000000000000004">
      <c r="A12" s="46"/>
      <c r="B12" s="46"/>
      <c r="C12" s="46"/>
      <c r="D12" s="46"/>
      <c r="E12" s="46"/>
      <c r="F12" s="46"/>
      <c r="G12" s="46"/>
      <c r="H12" s="46"/>
      <c r="I12" s="46"/>
      <c r="J12" s="46"/>
      <c r="K12" s="46"/>
    </row>
    <row r="13" spans="1:18" s="44" customFormat="1" ht="20.5" customHeight="1" x14ac:dyDescent="0.55000000000000004">
      <c r="A13" s="111" t="s">
        <v>139</v>
      </c>
      <c r="B13" s="111"/>
      <c r="C13" s="111"/>
      <c r="D13" s="111"/>
      <c r="E13" s="111"/>
      <c r="F13" s="111"/>
      <c r="G13" s="111"/>
      <c r="H13" s="111"/>
      <c r="I13" s="111"/>
      <c r="J13" s="111"/>
      <c r="K13" s="111"/>
    </row>
    <row r="14" spans="1:18" s="44" customFormat="1" ht="19.899999999999999" customHeight="1" x14ac:dyDescent="0.55000000000000004">
      <c r="A14" s="115" t="s">
        <v>53</v>
      </c>
      <c r="B14" s="115"/>
      <c r="C14" s="115"/>
      <c r="D14" s="115"/>
      <c r="E14" s="115"/>
      <c r="F14" s="115"/>
      <c r="G14" s="115"/>
      <c r="H14" s="115"/>
      <c r="I14" s="115"/>
      <c r="J14" s="115"/>
      <c r="K14" s="115"/>
      <c r="R14" s="1"/>
    </row>
    <row r="15" spans="1:18" s="44" customFormat="1" ht="19.75" customHeight="1" x14ac:dyDescent="0.55000000000000004">
      <c r="A15" s="115" t="s">
        <v>54</v>
      </c>
      <c r="B15" s="115"/>
      <c r="C15" s="115"/>
      <c r="D15" s="115"/>
      <c r="E15" s="115"/>
      <c r="F15" s="115"/>
      <c r="G15" s="115"/>
      <c r="H15" s="115"/>
      <c r="I15" s="115"/>
      <c r="J15" s="115"/>
      <c r="K15" s="115"/>
    </row>
    <row r="16" spans="1:18" s="44" customFormat="1" ht="19.75" customHeight="1" x14ac:dyDescent="0.55000000000000004">
      <c r="A16" s="111" t="s">
        <v>55</v>
      </c>
      <c r="B16" s="111"/>
      <c r="C16" s="111"/>
      <c r="D16" s="111"/>
      <c r="E16" s="111"/>
      <c r="F16" s="111"/>
      <c r="G16" s="111"/>
      <c r="H16" s="111"/>
      <c r="I16" s="111"/>
      <c r="J16" s="111"/>
      <c r="K16" s="111"/>
    </row>
  </sheetData>
  <mergeCells count="13">
    <mergeCell ref="A7:K7"/>
    <mergeCell ref="A2:K2"/>
    <mergeCell ref="A16:K16"/>
    <mergeCell ref="A15:K15"/>
    <mergeCell ref="A5:K5"/>
    <mergeCell ref="A6:K6"/>
    <mergeCell ref="A4:K4"/>
    <mergeCell ref="A14:K14"/>
    <mergeCell ref="A13:K13"/>
    <mergeCell ref="A8:K8"/>
    <mergeCell ref="A10:K10"/>
    <mergeCell ref="A11:K11"/>
    <mergeCell ref="A9:K9"/>
  </mergeCells>
  <phoneticPr fontId="3"/>
  <pageMargins left="0.61" right="0.2" top="0.74803149606299213" bottom="0.74803149606299213"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
  <sheetViews>
    <sheetView workbookViewId="0"/>
  </sheetViews>
  <sheetFormatPr defaultRowHeight="18" x14ac:dyDescent="0.55000000000000004"/>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AY26"/>
  <sheetViews>
    <sheetView showGridLines="0" view="pageBreakPreview" zoomScale="55" zoomScaleNormal="55" zoomScaleSheetLayoutView="55" workbookViewId="0">
      <selection activeCell="G13" sqref="G13:Q13"/>
    </sheetView>
  </sheetViews>
  <sheetFormatPr defaultColWidth="8.58203125" defaultRowHeight="18" x14ac:dyDescent="0.55000000000000004"/>
  <cols>
    <col min="1" max="1" width="1.33203125" style="47" customWidth="1"/>
    <col min="2" max="6" width="4.58203125" style="31" customWidth="1"/>
    <col min="7" max="17" width="4.08203125" style="31" customWidth="1"/>
    <col min="18" max="18" width="5.58203125" style="31" customWidth="1"/>
    <col min="19" max="19" width="4.08203125" style="31" customWidth="1"/>
    <col min="20" max="40" width="4.33203125" style="31" customWidth="1"/>
    <col min="41" max="41" width="1.58203125" style="47" customWidth="1"/>
    <col min="42" max="16384" width="8.58203125" style="47"/>
  </cols>
  <sheetData>
    <row r="1" spans="2:51" ht="18.5" thickBot="1" x14ac:dyDescent="0.6">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row>
    <row r="2" spans="2:51" ht="23" thickBot="1" x14ac:dyDescent="0.6">
      <c r="B2" s="166" t="s">
        <v>3</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8"/>
    </row>
    <row r="4" spans="2:51" ht="30" customHeight="1" x14ac:dyDescent="0.55000000000000004">
      <c r="B4" s="171" t="s">
        <v>180</v>
      </c>
      <c r="C4" s="172"/>
      <c r="D4" s="172"/>
      <c r="E4" s="172"/>
      <c r="F4" s="173"/>
      <c r="G4" s="171" t="s">
        <v>179</v>
      </c>
      <c r="H4" s="172"/>
      <c r="I4" s="172"/>
      <c r="J4" s="172"/>
      <c r="K4" s="172"/>
      <c r="L4" s="172"/>
      <c r="M4" s="172"/>
      <c r="N4" s="172"/>
      <c r="O4" s="172"/>
      <c r="P4" s="172"/>
      <c r="Q4" s="173"/>
      <c r="R4" s="89" t="s">
        <v>183</v>
      </c>
      <c r="S4" s="171" t="s">
        <v>182</v>
      </c>
      <c r="T4" s="172"/>
      <c r="U4" s="172"/>
      <c r="V4" s="172"/>
      <c r="W4" s="172"/>
      <c r="X4" s="172"/>
      <c r="Y4" s="172"/>
      <c r="Z4" s="172"/>
      <c r="AA4" s="172"/>
      <c r="AB4" s="172"/>
      <c r="AC4" s="172"/>
      <c r="AD4" s="172"/>
      <c r="AE4" s="172"/>
      <c r="AF4" s="172"/>
      <c r="AG4" s="172"/>
      <c r="AH4" s="172"/>
      <c r="AI4" s="172"/>
      <c r="AJ4" s="172"/>
      <c r="AK4" s="172"/>
      <c r="AL4" s="172"/>
      <c r="AM4" s="172"/>
      <c r="AN4" s="173"/>
    </row>
    <row r="5" spans="2:51" ht="60" customHeight="1" x14ac:dyDescent="0.55000000000000004">
      <c r="B5" s="154" t="s">
        <v>4</v>
      </c>
      <c r="C5" s="154"/>
      <c r="D5" s="154"/>
      <c r="E5" s="154"/>
      <c r="F5" s="154"/>
      <c r="G5" s="149" t="s">
        <v>5</v>
      </c>
      <c r="H5" s="150"/>
      <c r="I5" s="139">
        <v>5</v>
      </c>
      <c r="J5" s="139"/>
      <c r="K5" s="92" t="s">
        <v>6</v>
      </c>
      <c r="L5" s="165"/>
      <c r="M5" s="165"/>
      <c r="N5" s="92" t="s">
        <v>7</v>
      </c>
      <c r="O5" s="165"/>
      <c r="P5" s="165"/>
      <c r="Q5" s="93" t="s">
        <v>8</v>
      </c>
      <c r="R5" s="93" t="str">
        <f xml:space="preserve">
IF(COUNTA(L5,O5)=0,"×",
IF(AND(COUNTA(L5,O5)&gt;0,COUNTA(L5,O5)&lt;2),"×",
IF(COUNTA(L5,O5)=2,"○")))</f>
        <v>×</v>
      </c>
      <c r="S5" s="169" t="str">
        <f xml:space="preserve">
IF(COUNTA(L5,O5)=0,"【要修正】提出日を入力してください。",
IF(AND(COUNTA(L5,O5)&gt;0,COUNTA(L5,O5)&lt;2),"【要修正】入力が不十分です。（２つの欄が全て入力されているかご確認ください。）",
IF(COUNTA(L5,O5)=2,"適切に入力がされました。")))</f>
        <v>【要修正】提出日を入力してください。</v>
      </c>
      <c r="T5" s="170"/>
      <c r="U5" s="170"/>
      <c r="V5" s="170"/>
      <c r="W5" s="170"/>
      <c r="X5" s="170"/>
      <c r="Y5" s="170"/>
      <c r="Z5" s="170"/>
      <c r="AA5" s="170"/>
      <c r="AB5" s="170"/>
      <c r="AC5" s="170"/>
      <c r="AD5" s="170"/>
      <c r="AE5" s="170"/>
      <c r="AF5" s="170"/>
      <c r="AG5" s="170"/>
      <c r="AH5" s="170"/>
      <c r="AI5" s="170"/>
      <c r="AJ5" s="170"/>
      <c r="AK5" s="170"/>
      <c r="AL5" s="170"/>
      <c r="AM5" s="170"/>
      <c r="AN5" s="170"/>
      <c r="AX5" s="49" t="s">
        <v>162</v>
      </c>
    </row>
    <row r="6" spans="2:51" s="50" customFormat="1" ht="35.25" customHeight="1" x14ac:dyDescent="0.55000000000000004">
      <c r="B6" s="118" t="s">
        <v>144</v>
      </c>
      <c r="C6" s="119"/>
      <c r="D6" s="119"/>
      <c r="E6" s="119"/>
      <c r="F6" s="120"/>
      <c r="G6" s="127" t="s">
        <v>145</v>
      </c>
      <c r="H6" s="127"/>
      <c r="I6" s="127"/>
      <c r="J6" s="127"/>
      <c r="K6" s="127"/>
      <c r="L6" s="127"/>
      <c r="M6" s="127"/>
      <c r="N6" s="127"/>
      <c r="O6" s="127"/>
      <c r="P6" s="127"/>
      <c r="Q6" s="127"/>
      <c r="R6" s="129" t="str">
        <f xml:space="preserve">
IF(COUNTIF(AY6:AY8,"○")=0,"×",
IF(COUNTIF(AY6:AY8,"○")=1,"○",
IF(COUNTIF(AY6:AY8,"○")&gt;=2,"×")))</f>
        <v>×</v>
      </c>
      <c r="S6" s="128" t="str">
        <f xml:space="preserve">
IF(COUNTIF(AY6:AY8,"○")=0,"【要修正】いずれかのボックスにチェックを入れてください。",
IF(COUNTIF(AY6:AY8,"○")=1,"適切に入力がされました。",
IF(COUNTIF(AY6:AY8,"○")&gt;=2,"【要修正】いずれか１つのボックスのみにチェックを入れてください。")))</f>
        <v>【要修正】いずれかのボックスにチェックを入れてください。</v>
      </c>
      <c r="T6" s="128"/>
      <c r="U6" s="128"/>
      <c r="V6" s="128"/>
      <c r="W6" s="128"/>
      <c r="X6" s="128"/>
      <c r="Y6" s="128"/>
      <c r="Z6" s="128"/>
      <c r="AA6" s="128"/>
      <c r="AB6" s="128"/>
      <c r="AC6" s="128"/>
      <c r="AD6" s="128"/>
      <c r="AE6" s="128"/>
      <c r="AF6" s="128"/>
      <c r="AG6" s="128"/>
      <c r="AH6" s="128"/>
      <c r="AI6" s="128"/>
      <c r="AJ6" s="128"/>
      <c r="AK6" s="128"/>
      <c r="AL6" s="128"/>
      <c r="AM6" s="128"/>
      <c r="AN6" s="128"/>
      <c r="AX6" s="51" t="b">
        <v>0</v>
      </c>
      <c r="AY6" s="56" t="str">
        <f>IF(AX6=TRUE,"○","×")</f>
        <v>×</v>
      </c>
    </row>
    <row r="7" spans="2:51" s="50" customFormat="1" ht="35.25" customHeight="1" x14ac:dyDescent="0.55000000000000004">
      <c r="B7" s="121"/>
      <c r="C7" s="122"/>
      <c r="D7" s="122"/>
      <c r="E7" s="122"/>
      <c r="F7" s="123"/>
      <c r="G7" s="127" t="s">
        <v>146</v>
      </c>
      <c r="H7" s="127"/>
      <c r="I7" s="127"/>
      <c r="J7" s="127"/>
      <c r="K7" s="127"/>
      <c r="L7" s="127"/>
      <c r="M7" s="127"/>
      <c r="N7" s="127"/>
      <c r="O7" s="127"/>
      <c r="P7" s="127"/>
      <c r="Q7" s="127"/>
      <c r="R7" s="130"/>
      <c r="S7" s="128"/>
      <c r="T7" s="128"/>
      <c r="U7" s="128"/>
      <c r="V7" s="128"/>
      <c r="W7" s="128"/>
      <c r="X7" s="128"/>
      <c r="Y7" s="128"/>
      <c r="Z7" s="128"/>
      <c r="AA7" s="128"/>
      <c r="AB7" s="128"/>
      <c r="AC7" s="128"/>
      <c r="AD7" s="128"/>
      <c r="AE7" s="128"/>
      <c r="AF7" s="128"/>
      <c r="AG7" s="128"/>
      <c r="AH7" s="128"/>
      <c r="AI7" s="128"/>
      <c r="AJ7" s="128"/>
      <c r="AK7" s="128"/>
      <c r="AL7" s="128"/>
      <c r="AM7" s="128"/>
      <c r="AN7" s="128"/>
      <c r="AX7" s="51" t="b">
        <v>0</v>
      </c>
      <c r="AY7" s="56" t="str">
        <f>IF(AX7=TRUE,"○","×")</f>
        <v>×</v>
      </c>
    </row>
    <row r="8" spans="2:51" s="50" customFormat="1" ht="35.25" customHeight="1" x14ac:dyDescent="0.55000000000000004">
      <c r="B8" s="124"/>
      <c r="C8" s="125"/>
      <c r="D8" s="125"/>
      <c r="E8" s="125"/>
      <c r="F8" s="126"/>
      <c r="G8" s="127" t="s">
        <v>147</v>
      </c>
      <c r="H8" s="127"/>
      <c r="I8" s="127"/>
      <c r="J8" s="127"/>
      <c r="K8" s="127"/>
      <c r="L8" s="127"/>
      <c r="M8" s="127"/>
      <c r="N8" s="127"/>
      <c r="O8" s="127"/>
      <c r="P8" s="127"/>
      <c r="Q8" s="127"/>
      <c r="R8" s="131"/>
      <c r="S8" s="128"/>
      <c r="T8" s="128"/>
      <c r="U8" s="128"/>
      <c r="V8" s="128"/>
      <c r="W8" s="128"/>
      <c r="X8" s="128"/>
      <c r="Y8" s="128"/>
      <c r="Z8" s="128"/>
      <c r="AA8" s="128"/>
      <c r="AB8" s="128"/>
      <c r="AC8" s="128"/>
      <c r="AD8" s="128"/>
      <c r="AE8" s="128"/>
      <c r="AF8" s="128"/>
      <c r="AG8" s="128"/>
      <c r="AH8" s="128"/>
      <c r="AI8" s="128"/>
      <c r="AJ8" s="128"/>
      <c r="AK8" s="128"/>
      <c r="AL8" s="128"/>
      <c r="AM8" s="128"/>
      <c r="AN8" s="128"/>
      <c r="AX8" s="51" t="b">
        <v>0</v>
      </c>
      <c r="AY8" s="56" t="str">
        <f>IF(AX8=TRUE,"○","×")</f>
        <v>×</v>
      </c>
    </row>
    <row r="9" spans="2:51" ht="60" customHeight="1" x14ac:dyDescent="0.55000000000000004">
      <c r="B9" s="154" t="s">
        <v>141</v>
      </c>
      <c r="C9" s="154"/>
      <c r="D9" s="154"/>
      <c r="E9" s="154"/>
      <c r="F9" s="154"/>
      <c r="G9" s="155"/>
      <c r="H9" s="156"/>
      <c r="I9" s="156"/>
      <c r="J9" s="156"/>
      <c r="K9" s="156"/>
      <c r="L9" s="156"/>
      <c r="M9" s="156"/>
      <c r="N9" s="156"/>
      <c r="O9" s="156"/>
      <c r="P9" s="156"/>
      <c r="Q9" s="157"/>
      <c r="R9" s="58" t="str">
        <f xml:space="preserve">
IF(COUNTA(G9)=0,"×",
IF(COUNTA(G9)=1,"○"))</f>
        <v>×</v>
      </c>
      <c r="S9" s="132" t="str">
        <f xml:space="preserve">
IF(COUNTA(G9)=0,
"【要修正】法人の場合は法人名、個人事業主の場合は屋号を入力してください。"&amp;CHAR(10)&amp;
"　　≪注意！≫代表の方の氏名は入力しないでください。",
IF(COUNTA(G9)=1,
"適切に入力がされました。"))</f>
        <v>【要修正】法人の場合は法人名、個人事業主の場合は屋号を入力してください。
　　≪注意！≫代表の方の氏名は入力しないでください。</v>
      </c>
      <c r="T9" s="132"/>
      <c r="U9" s="132"/>
      <c r="V9" s="132"/>
      <c r="W9" s="132"/>
      <c r="X9" s="132"/>
      <c r="Y9" s="132"/>
      <c r="Z9" s="132"/>
      <c r="AA9" s="132"/>
      <c r="AB9" s="132"/>
      <c r="AC9" s="132"/>
      <c r="AD9" s="132"/>
      <c r="AE9" s="132"/>
      <c r="AF9" s="132"/>
      <c r="AG9" s="132"/>
      <c r="AH9" s="132"/>
      <c r="AI9" s="132"/>
      <c r="AJ9" s="132"/>
      <c r="AK9" s="132"/>
      <c r="AL9" s="132"/>
      <c r="AM9" s="132"/>
      <c r="AN9" s="132"/>
      <c r="AX9" s="52" t="str">
        <f>ASC(PHONETIC(G9))</f>
        <v/>
      </c>
      <c r="AY9" s="56"/>
    </row>
    <row r="10" spans="2:51" ht="60" customHeight="1" x14ac:dyDescent="0.55000000000000004">
      <c r="B10" s="154" t="s">
        <v>142</v>
      </c>
      <c r="C10" s="154"/>
      <c r="D10" s="154"/>
      <c r="E10" s="154"/>
      <c r="F10" s="154"/>
      <c r="G10" s="155"/>
      <c r="H10" s="156"/>
      <c r="I10" s="156"/>
      <c r="J10" s="156"/>
      <c r="K10" s="156"/>
      <c r="L10" s="156"/>
      <c r="M10" s="156"/>
      <c r="N10" s="156"/>
      <c r="O10" s="156"/>
      <c r="P10" s="156"/>
      <c r="Q10" s="157"/>
      <c r="R10" s="58" t="str">
        <f xml:space="preserve">
IF(COUNTA(G10)=0,"×",
IF(COUNTA(G10)=1,"○"))</f>
        <v>×</v>
      </c>
      <c r="S10" s="134" t="str">
        <f xml:space="preserve">
IF(COUNTA(G10)=0,"【要修正】法人の場合は法人所在地、個人事業主の場合は貴医療機関の所在地を入力してください。",
IF(COUNTA(G10)=1,"適切に入力がされました。"))</f>
        <v>【要修正】法人の場合は法人所在地、個人事業主の場合は貴医療機関の所在地を入力してください。</v>
      </c>
      <c r="T10" s="134"/>
      <c r="U10" s="134"/>
      <c r="V10" s="134"/>
      <c r="W10" s="134"/>
      <c r="X10" s="134"/>
      <c r="Y10" s="134"/>
      <c r="Z10" s="134"/>
      <c r="AA10" s="134"/>
      <c r="AB10" s="134"/>
      <c r="AC10" s="134"/>
      <c r="AD10" s="134"/>
      <c r="AE10" s="134"/>
      <c r="AF10" s="134"/>
      <c r="AG10" s="134"/>
      <c r="AH10" s="134"/>
      <c r="AI10" s="134"/>
      <c r="AJ10" s="134"/>
      <c r="AK10" s="134"/>
      <c r="AL10" s="134"/>
      <c r="AM10" s="134"/>
      <c r="AN10" s="134"/>
    </row>
    <row r="11" spans="2:51" ht="60" customHeight="1" x14ac:dyDescent="0.55000000000000004">
      <c r="B11" s="154" t="s">
        <v>60</v>
      </c>
      <c r="C11" s="154"/>
      <c r="D11" s="154"/>
      <c r="E11" s="154"/>
      <c r="F11" s="154"/>
      <c r="G11" s="155"/>
      <c r="H11" s="156"/>
      <c r="I11" s="156"/>
      <c r="J11" s="156"/>
      <c r="K11" s="156"/>
      <c r="L11" s="156"/>
      <c r="M11" s="156"/>
      <c r="N11" s="156"/>
      <c r="O11" s="156"/>
      <c r="P11" s="156"/>
      <c r="Q11" s="157"/>
      <c r="R11" s="58" t="str">
        <f>IF(COUNTA(G11)=0,"×",
IF(AND(COUNTA(G11)=1,R6="×"),"×",
IF(AND(COUNTA(G11)=1,AY6="○",G9=G11),"×",
IF(AND(COUNTA(G11)=1,AY6="○",G9&lt;&gt;G11),"○",
IF(AND(COUNTA(G11)=1,AY7="○",G9=G11),"○",
IF(AND(COUNTA(G11)=1,AY7="○",G9&lt;&gt;G11),"×",
IF(AND(COUNTA(G11)=1,AY8="○",G9=G11),"×",
IF(AND(COUNTA(G11)=1,AY8="○",G9&lt;&gt;G11),"○"))))))))</f>
        <v>×</v>
      </c>
      <c r="S11" s="133" t="str">
        <f>IF(COUNTA(G11)=0,"【要修正】医療機関の施設名称を入力してください。"&amp;CHAR(10)&amp;
"　≪注意！≫個人事業主の場合は「補助事業者名」欄と同じ名称を入力してください。"&amp;CHAR(10)&amp;
"　≪注意！≫法人の場合は施設名のみ入力してください。（「○○会○○病院」等としない。）",
IF(AND(COUNTA(G11)=1,R6="×"),"【要修正】「法人・個人事業主の別」欄を正しく選択してください。",
IF(AND(COUNTA(G11)=1,AY6="○",G9=G11),"【要修正】法人名ではなく、施設名を入力してください。（「医療法人」等は記載不要）",
IF(AND(COUNTA(G11)=1,AY6="○",G9&lt;&gt;G11),"適切に入力がされました。",
IF(AND(COUNTA(G11)=1,AY7="○",G9=G11),"適切に入力がされました。",
IF(AND(COUNTA(G11)=1,AY7="○",G9&lt;&gt;G11),"【要修正】個人事業主の場合は「補助事業者名」欄と一致するように入力してください。（コピー＆貼り付け入力推奨）",
IF(AND(COUNTA(G11)=1,AY8="○",G9=G11),"【要修正】自治体名ではなく、施設名を入力してください。（自治体名の記載は不要）",
IF(AND(COUNTA(G11)=1,AY8="○",G9&lt;&gt;G11),"適切に入力がされました。"))))))))</f>
        <v>【要修正】医療機関の施設名称を入力してください。
　≪注意！≫個人事業主の場合は「補助事業者名」欄と同じ名称を入力してください。
　≪注意！≫法人の場合は施設名のみ入力してください。（「○○会○○病院」等としない。）</v>
      </c>
      <c r="T11" s="133"/>
      <c r="U11" s="133"/>
      <c r="V11" s="133"/>
      <c r="W11" s="133"/>
      <c r="X11" s="133"/>
      <c r="Y11" s="133"/>
      <c r="Z11" s="133"/>
      <c r="AA11" s="133"/>
      <c r="AB11" s="133"/>
      <c r="AC11" s="133"/>
      <c r="AD11" s="133"/>
      <c r="AE11" s="133"/>
      <c r="AF11" s="133"/>
      <c r="AG11" s="133"/>
      <c r="AH11" s="133"/>
      <c r="AI11" s="133"/>
      <c r="AJ11" s="133"/>
      <c r="AK11" s="133"/>
      <c r="AL11" s="133"/>
      <c r="AM11" s="133"/>
      <c r="AN11" s="133"/>
      <c r="AX11" s="52" t="str">
        <f>ASC(PHONETIC(G11))</f>
        <v/>
      </c>
    </row>
    <row r="12" spans="2:51" ht="60" customHeight="1" x14ac:dyDescent="0.55000000000000004">
      <c r="B12" s="154" t="s">
        <v>73</v>
      </c>
      <c r="C12" s="154"/>
      <c r="D12" s="154"/>
      <c r="E12" s="154"/>
      <c r="F12" s="154"/>
      <c r="G12" s="155"/>
      <c r="H12" s="156"/>
      <c r="I12" s="156"/>
      <c r="J12" s="156"/>
      <c r="K12" s="156"/>
      <c r="L12" s="156"/>
      <c r="M12" s="156"/>
      <c r="N12" s="156"/>
      <c r="O12" s="156"/>
      <c r="P12" s="156"/>
      <c r="Q12" s="157"/>
      <c r="R12" s="58" t="str">
        <f>IF(COUNTA(G12)=0,"×","○")</f>
        <v>×</v>
      </c>
      <c r="S12" s="133" t="str">
        <f>IF(COUNTA(G12)=0,"【要修正】「施設名」欄に入力した施設の所在地を入力してください。","適切に入力がされました。")</f>
        <v>【要修正】「施設名」欄に入力した施設の所在地を入力してください。</v>
      </c>
      <c r="T12" s="135"/>
      <c r="U12" s="135"/>
      <c r="V12" s="135"/>
      <c r="W12" s="135"/>
      <c r="X12" s="135"/>
      <c r="Y12" s="135"/>
      <c r="Z12" s="135"/>
      <c r="AA12" s="135"/>
      <c r="AB12" s="135"/>
      <c r="AC12" s="135"/>
      <c r="AD12" s="135"/>
      <c r="AE12" s="135"/>
      <c r="AF12" s="135"/>
      <c r="AG12" s="135"/>
      <c r="AH12" s="135"/>
      <c r="AI12" s="135"/>
      <c r="AJ12" s="135"/>
      <c r="AK12" s="135"/>
      <c r="AL12" s="135"/>
      <c r="AM12" s="135"/>
      <c r="AN12" s="135"/>
      <c r="AX12" s="50"/>
    </row>
    <row r="13" spans="2:51" ht="60" customHeight="1" x14ac:dyDescent="0.55000000000000004">
      <c r="B13" s="154" t="s">
        <v>59</v>
      </c>
      <c r="C13" s="154"/>
      <c r="D13" s="154"/>
      <c r="E13" s="154"/>
      <c r="F13" s="154"/>
      <c r="G13" s="155"/>
      <c r="H13" s="156"/>
      <c r="I13" s="156"/>
      <c r="J13" s="156"/>
      <c r="K13" s="156"/>
      <c r="L13" s="156"/>
      <c r="M13" s="156"/>
      <c r="N13" s="156"/>
      <c r="O13" s="156"/>
      <c r="P13" s="156"/>
      <c r="Q13" s="157"/>
      <c r="R13" s="58" t="str">
        <f>IF(COUNTA(G13)=0,"×","○")</f>
        <v>×</v>
      </c>
      <c r="S13" s="133" t="str">
        <f>IF(COUNTA(G13)=0,"【要修正】代表者の職名（「理事長」等）を入力してください。","適切に入力がされました。")</f>
        <v>【要修正】代表者の職名（「理事長」等）を入力してください。</v>
      </c>
      <c r="T13" s="135"/>
      <c r="U13" s="135"/>
      <c r="V13" s="135"/>
      <c r="W13" s="135"/>
      <c r="X13" s="135"/>
      <c r="Y13" s="135"/>
      <c r="Z13" s="135"/>
      <c r="AA13" s="135"/>
      <c r="AB13" s="135"/>
      <c r="AC13" s="135"/>
      <c r="AD13" s="135"/>
      <c r="AE13" s="135"/>
      <c r="AF13" s="135"/>
      <c r="AG13" s="135"/>
      <c r="AH13" s="135"/>
      <c r="AI13" s="135"/>
      <c r="AJ13" s="135"/>
      <c r="AK13" s="135"/>
      <c r="AL13" s="135"/>
      <c r="AM13" s="135"/>
      <c r="AN13" s="135"/>
      <c r="AX13" s="50"/>
    </row>
    <row r="14" spans="2:51" ht="60" customHeight="1" x14ac:dyDescent="0.55000000000000004">
      <c r="B14" s="154" t="s">
        <v>26</v>
      </c>
      <c r="C14" s="154"/>
      <c r="D14" s="154"/>
      <c r="E14" s="154"/>
      <c r="F14" s="154"/>
      <c r="G14" s="155"/>
      <c r="H14" s="156"/>
      <c r="I14" s="156"/>
      <c r="J14" s="156"/>
      <c r="K14" s="156"/>
      <c r="L14" s="156"/>
      <c r="M14" s="156"/>
      <c r="N14" s="156"/>
      <c r="O14" s="156"/>
      <c r="P14" s="156"/>
      <c r="Q14" s="157"/>
      <c r="R14" s="58" t="str">
        <f>IF(COUNTA(G14)=0,"×","○")</f>
        <v>×</v>
      </c>
      <c r="S14" s="161" t="str">
        <f>IF(COUNTA(G14)=0,"【要修正】代表者の氏名（例：「愛知　太郎」）を入力してください。","適切に入力がされました。")</f>
        <v>【要修正】代表者の氏名（例：「愛知　太郎」）を入力してください。</v>
      </c>
      <c r="T14" s="162"/>
      <c r="U14" s="162"/>
      <c r="V14" s="162"/>
      <c r="W14" s="162"/>
      <c r="X14" s="162"/>
      <c r="Y14" s="162"/>
      <c r="Z14" s="162"/>
      <c r="AA14" s="162"/>
      <c r="AB14" s="162"/>
      <c r="AC14" s="162"/>
      <c r="AD14" s="162"/>
      <c r="AE14" s="162"/>
      <c r="AF14" s="162"/>
      <c r="AG14" s="162"/>
      <c r="AH14" s="162"/>
      <c r="AI14" s="162"/>
      <c r="AJ14" s="162"/>
      <c r="AK14" s="162"/>
      <c r="AL14" s="162"/>
      <c r="AM14" s="162"/>
      <c r="AN14" s="163"/>
      <c r="AX14" s="52" t="str">
        <f>ASC(PHONETIC(G14))</f>
        <v/>
      </c>
    </row>
    <row r="15" spans="2:51" ht="60" customHeight="1" x14ac:dyDescent="0.55000000000000004">
      <c r="B15" s="154" t="s">
        <v>44</v>
      </c>
      <c r="C15" s="154"/>
      <c r="D15" s="154"/>
      <c r="E15" s="154"/>
      <c r="F15" s="154"/>
      <c r="G15" s="155"/>
      <c r="H15" s="156"/>
      <c r="I15" s="156"/>
      <c r="J15" s="156"/>
      <c r="K15" s="156"/>
      <c r="L15" s="156"/>
      <c r="M15" s="156"/>
      <c r="N15" s="156"/>
      <c r="O15" s="156"/>
      <c r="P15" s="156"/>
      <c r="Q15" s="157"/>
      <c r="R15" s="58" t="str">
        <f t="shared" ref="R15" si="0">IF(COUNTA(G15)=0,"×","○")</f>
        <v>×</v>
      </c>
      <c r="S15" s="161" t="str">
        <f>IF(COUNTA(G15)=0,"【要修正】ご担当される方の所属あるいは職名（医師、事務等）を入力してください。","適切に入力がされました。")</f>
        <v>【要修正】ご担当される方の所属あるいは職名（医師、事務等）を入力してください。</v>
      </c>
      <c r="T15" s="162"/>
      <c r="U15" s="162"/>
      <c r="V15" s="162"/>
      <c r="W15" s="162"/>
      <c r="X15" s="162"/>
      <c r="Y15" s="162"/>
      <c r="Z15" s="162"/>
      <c r="AA15" s="162"/>
      <c r="AB15" s="162"/>
      <c r="AC15" s="162"/>
      <c r="AD15" s="162"/>
      <c r="AE15" s="162"/>
      <c r="AF15" s="162"/>
      <c r="AG15" s="162"/>
      <c r="AH15" s="162"/>
      <c r="AI15" s="162"/>
      <c r="AJ15" s="162"/>
      <c r="AK15" s="162"/>
      <c r="AL15" s="162"/>
      <c r="AM15" s="162"/>
      <c r="AN15" s="163"/>
    </row>
    <row r="16" spans="2:51" ht="60" customHeight="1" x14ac:dyDescent="0.55000000000000004">
      <c r="B16" s="154" t="s">
        <v>45</v>
      </c>
      <c r="C16" s="154"/>
      <c r="D16" s="154"/>
      <c r="E16" s="154"/>
      <c r="F16" s="154"/>
      <c r="G16" s="155"/>
      <c r="H16" s="156"/>
      <c r="I16" s="156"/>
      <c r="J16" s="156"/>
      <c r="K16" s="156"/>
      <c r="L16" s="156"/>
      <c r="M16" s="156"/>
      <c r="N16" s="156"/>
      <c r="O16" s="156"/>
      <c r="P16" s="156"/>
      <c r="Q16" s="157"/>
      <c r="R16" s="58" t="str">
        <f>IF(COUNTA(G16)=0,"×","○")</f>
        <v>×</v>
      </c>
      <c r="S16" s="161" t="str">
        <f>IF(COUNTA(G16)=0,"【要修正】この申請をご担当される方の氏名（フルネーム）を入力してください。（例：愛知　太郎）","適切に入力がされました。")</f>
        <v>【要修正】この申請をご担当される方の氏名（フルネーム）を入力してください。（例：愛知　太郎）</v>
      </c>
      <c r="T16" s="162"/>
      <c r="U16" s="162"/>
      <c r="V16" s="162"/>
      <c r="W16" s="162"/>
      <c r="X16" s="162"/>
      <c r="Y16" s="162"/>
      <c r="Z16" s="162"/>
      <c r="AA16" s="162"/>
      <c r="AB16" s="162"/>
      <c r="AC16" s="162"/>
      <c r="AD16" s="162"/>
      <c r="AE16" s="162"/>
      <c r="AF16" s="162"/>
      <c r="AG16" s="162"/>
      <c r="AH16" s="162"/>
      <c r="AI16" s="162"/>
      <c r="AJ16" s="162"/>
      <c r="AK16" s="162"/>
      <c r="AL16" s="162"/>
      <c r="AM16" s="162"/>
      <c r="AN16" s="163"/>
    </row>
    <row r="17" spans="2:40" ht="60" customHeight="1" x14ac:dyDescent="0.55000000000000004">
      <c r="B17" s="154" t="s">
        <v>42</v>
      </c>
      <c r="C17" s="154"/>
      <c r="D17" s="154"/>
      <c r="E17" s="154"/>
      <c r="F17" s="154"/>
      <c r="G17" s="158"/>
      <c r="H17" s="159"/>
      <c r="I17" s="159"/>
      <c r="J17" s="96" t="s">
        <v>148</v>
      </c>
      <c r="K17" s="159"/>
      <c r="L17" s="159"/>
      <c r="M17" s="159"/>
      <c r="N17" s="96" t="s">
        <v>195</v>
      </c>
      <c r="O17" s="159"/>
      <c r="P17" s="159"/>
      <c r="Q17" s="160"/>
      <c r="R17" s="95" t="str">
        <f xml:space="preserve">
IF(SUM(COUNTA(G17),COUNTA(K17),COUNTA(O17))=0,"×",
IF(AND(SUM(COUNTA(G17),COUNTA(K17),COUNTA(O17))&gt;=1,SUM(COUNTA(G17),COUNTA(K17),COUNTA(O17))&lt;3),
"×",
IF(SUM(COUNTA(G17),COUNTA(K17),COUNTA(O17))=3,"○")))</f>
        <v>×</v>
      </c>
      <c r="S17" s="161" t="str">
        <f xml:space="preserve">
IF(SUM(COUNTA(G17),COUNTA(K17),COUNTA(O17))=0,"【要修正】担当の方に繋がる電話番号を入力してください。",
IF(AND(SUM(COUNTA(G17),COUNTA(K17),COUNTA(O17))&gt;=1,SUM(COUNTA(G17),COUNTA(K17),COUNTA(O17))&lt;3),
"【要修正】入力が不十分です。（３つの欄がいずれも入力されているかご確認ください。）",
IF(SUM(COUNTA(G17),COUNTA(K17),COUNTA(O17))=3,"適切に入力がされました。")))</f>
        <v>【要修正】担当の方に繋がる電話番号を入力してください。</v>
      </c>
      <c r="T17" s="162"/>
      <c r="U17" s="162"/>
      <c r="V17" s="162"/>
      <c r="W17" s="162"/>
      <c r="X17" s="162"/>
      <c r="Y17" s="162"/>
      <c r="Z17" s="162"/>
      <c r="AA17" s="162"/>
      <c r="AB17" s="162"/>
      <c r="AC17" s="162"/>
      <c r="AD17" s="162"/>
      <c r="AE17" s="162"/>
      <c r="AF17" s="162"/>
      <c r="AG17" s="162"/>
      <c r="AH17" s="162"/>
      <c r="AI17" s="162"/>
      <c r="AJ17" s="162"/>
      <c r="AK17" s="162"/>
      <c r="AL17" s="162"/>
      <c r="AM17" s="162"/>
      <c r="AN17" s="163"/>
    </row>
    <row r="18" spans="2:40" ht="60" customHeight="1" x14ac:dyDescent="0.55000000000000004">
      <c r="B18" s="154" t="s">
        <v>67</v>
      </c>
      <c r="C18" s="154"/>
      <c r="D18" s="154"/>
      <c r="E18" s="154"/>
      <c r="F18" s="154"/>
      <c r="G18" s="155"/>
      <c r="H18" s="156"/>
      <c r="I18" s="156"/>
      <c r="J18" s="156"/>
      <c r="K18" s="156"/>
      <c r="L18" s="156"/>
      <c r="M18" s="156"/>
      <c r="N18" s="156"/>
      <c r="O18" s="156"/>
      <c r="P18" s="156"/>
      <c r="Q18" s="157"/>
      <c r="R18" s="88" t="str">
        <f>IF(COUNTA(G18)=0,"× ","○")</f>
        <v xml:space="preserve">× </v>
      </c>
      <c r="S18" s="161" t="str">
        <f>IF(COUNTA(G18)=0,"【要修正】担当の方へ連絡が可能なメールアドレスを入力してください。 ","適切に入力がされました。 ")</f>
        <v xml:space="preserve">【要修正】担当の方へ連絡が可能なメールアドレスを入力してください。 </v>
      </c>
      <c r="T18" s="162"/>
      <c r="U18" s="162"/>
      <c r="V18" s="162"/>
      <c r="W18" s="162"/>
      <c r="X18" s="162"/>
      <c r="Y18" s="162"/>
      <c r="Z18" s="162"/>
      <c r="AA18" s="162"/>
      <c r="AB18" s="162"/>
      <c r="AC18" s="162"/>
      <c r="AD18" s="162"/>
      <c r="AE18" s="162"/>
      <c r="AF18" s="162"/>
      <c r="AG18" s="162"/>
      <c r="AH18" s="162"/>
      <c r="AI18" s="162"/>
      <c r="AJ18" s="162"/>
      <c r="AK18" s="162"/>
      <c r="AL18" s="162"/>
      <c r="AM18" s="162"/>
      <c r="AN18" s="163"/>
    </row>
    <row r="19" spans="2:40" ht="60" customHeight="1" x14ac:dyDescent="0.55000000000000004">
      <c r="B19" s="171" t="s">
        <v>137</v>
      </c>
      <c r="C19" s="142"/>
      <c r="D19" s="142"/>
      <c r="E19" s="142"/>
      <c r="F19" s="143"/>
      <c r="G19" s="140" t="s">
        <v>163</v>
      </c>
      <c r="H19" s="141"/>
      <c r="I19" s="141"/>
      <c r="J19" s="141"/>
      <c r="K19" s="141"/>
      <c r="L19" s="141"/>
      <c r="M19" s="141"/>
      <c r="N19" s="92" t="s">
        <v>57</v>
      </c>
      <c r="O19" s="165"/>
      <c r="P19" s="165"/>
      <c r="Q19" s="93" t="s">
        <v>56</v>
      </c>
      <c r="R19" s="93" t="str">
        <f xml:space="preserve">
IF(COUNTA(O19)=0,"×","○")</f>
        <v>×</v>
      </c>
      <c r="S19" s="152" t="str">
        <f xml:space="preserve">
IF(COUNTA(O19)=0,"【要修正】「額の確定通知書」（右図参照）の右上の番号をプルダウンから選択してください。"&amp;CHAR(10)&amp;
" 　　　　　（手入力も可能です。）",
"適切に入力がされました。")</f>
        <v>【要修正】「額の確定通知書」（右図参照）の右上の番号をプルダウンから選択してください。
 　　　　　（手入力も可能です。）</v>
      </c>
      <c r="T19" s="152"/>
      <c r="U19" s="152"/>
      <c r="V19" s="152"/>
      <c r="W19" s="152"/>
      <c r="X19" s="152"/>
      <c r="Y19" s="152"/>
      <c r="Z19" s="152"/>
      <c r="AA19" s="152"/>
      <c r="AB19" s="152"/>
      <c r="AC19" s="152"/>
      <c r="AD19" s="152"/>
      <c r="AE19" s="152"/>
      <c r="AF19" s="152"/>
      <c r="AG19" s="152"/>
      <c r="AH19" s="152"/>
      <c r="AI19" s="152"/>
      <c r="AJ19" s="152"/>
      <c r="AK19" s="152"/>
      <c r="AL19" s="152"/>
      <c r="AM19" s="152"/>
      <c r="AN19" s="152"/>
    </row>
    <row r="20" spans="2:40" ht="60" customHeight="1" x14ac:dyDescent="0.55000000000000004">
      <c r="B20" s="136" t="s">
        <v>9</v>
      </c>
      <c r="C20" s="137"/>
      <c r="D20" s="137"/>
      <c r="E20" s="137"/>
      <c r="F20" s="138"/>
      <c r="G20" s="149" t="str">
        <f>IF(O19="","",VLOOKUP(O19,転記用データ!B1:D460,3,FALSE))</f>
        <v/>
      </c>
      <c r="H20" s="150"/>
      <c r="I20" s="150"/>
      <c r="J20" s="150"/>
      <c r="K20" s="150"/>
      <c r="L20" s="150"/>
      <c r="M20" s="150"/>
      <c r="N20" s="150"/>
      <c r="O20" s="150"/>
      <c r="P20" s="150"/>
      <c r="Q20" s="151"/>
      <c r="R20" s="93" t="s">
        <v>184</v>
      </c>
      <c r="S20" s="133" t="str">
        <f>"≪入力不要≫交付決定日（又は変更交付決定日）が自動で表示されます。"&amp;CHAR(10)&amp;" （額の確定通知書の日付とは異なります。）"</f>
        <v>≪入力不要≫交付決定日（又は変更交付決定日）が自動で表示されます。
 （額の確定通知書の日付とは異なります。）</v>
      </c>
      <c r="T20" s="135"/>
      <c r="U20" s="135"/>
      <c r="V20" s="135"/>
      <c r="W20" s="135"/>
      <c r="X20" s="135"/>
      <c r="Y20" s="135"/>
      <c r="Z20" s="135"/>
      <c r="AA20" s="135"/>
      <c r="AB20" s="135"/>
      <c r="AC20" s="135"/>
      <c r="AD20" s="135"/>
      <c r="AE20" s="135"/>
      <c r="AF20" s="135"/>
      <c r="AG20" s="135"/>
      <c r="AH20" s="135"/>
      <c r="AI20" s="135"/>
      <c r="AJ20" s="135"/>
      <c r="AK20" s="135"/>
      <c r="AL20" s="135"/>
      <c r="AM20" s="135"/>
      <c r="AN20" s="135"/>
    </row>
    <row r="21" spans="2:40" ht="60" customHeight="1" x14ac:dyDescent="0.55000000000000004">
      <c r="B21" s="136" t="s">
        <v>181</v>
      </c>
      <c r="C21" s="142"/>
      <c r="D21" s="142"/>
      <c r="E21" s="142"/>
      <c r="F21" s="143"/>
      <c r="G21" s="144" t="str">
        <f>IF(O19="","",VLOOKUP(O19,転記用データ!B1:D460,2,FALSE))</f>
        <v/>
      </c>
      <c r="H21" s="145"/>
      <c r="I21" s="145"/>
      <c r="J21" s="145"/>
      <c r="K21" s="145"/>
      <c r="L21" s="145"/>
      <c r="M21" s="145"/>
      <c r="N21" s="145"/>
      <c r="O21" s="145"/>
      <c r="P21" s="145"/>
      <c r="Q21" s="90" t="s">
        <v>10</v>
      </c>
      <c r="R21" s="90" t="s">
        <v>184</v>
      </c>
      <c r="S21" s="153" t="s">
        <v>194</v>
      </c>
      <c r="T21" s="153"/>
      <c r="U21" s="153"/>
      <c r="V21" s="153"/>
      <c r="W21" s="153"/>
      <c r="X21" s="153"/>
      <c r="Y21" s="153"/>
      <c r="Z21" s="153"/>
      <c r="AA21" s="153"/>
      <c r="AB21" s="153"/>
      <c r="AC21" s="153"/>
      <c r="AD21" s="153"/>
      <c r="AE21" s="153"/>
      <c r="AF21" s="153"/>
      <c r="AG21" s="153"/>
      <c r="AH21" s="153"/>
      <c r="AI21" s="153"/>
      <c r="AJ21" s="153"/>
      <c r="AK21" s="153"/>
      <c r="AL21" s="153"/>
      <c r="AM21" s="153"/>
      <c r="AN21" s="153"/>
    </row>
    <row r="22" spans="2:40" s="54" customFormat="1" ht="43.5" customHeight="1" x14ac:dyDescent="0.55000000000000004">
      <c r="B22" s="89"/>
      <c r="C22" s="89"/>
      <c r="D22" s="89"/>
      <c r="E22" s="89"/>
      <c r="F22" s="89"/>
      <c r="G22" s="91"/>
      <c r="H22" s="91"/>
      <c r="I22" s="91"/>
      <c r="J22" s="91"/>
      <c r="K22" s="91"/>
      <c r="L22" s="91"/>
      <c r="M22" s="91"/>
      <c r="N22" s="91"/>
      <c r="O22" s="91"/>
      <c r="P22" s="91"/>
      <c r="Q22" s="89"/>
      <c r="R22" s="57"/>
      <c r="S22" s="53"/>
      <c r="T22" s="53"/>
      <c r="U22" s="53"/>
      <c r="V22" s="53"/>
      <c r="W22" s="53"/>
      <c r="X22" s="53"/>
      <c r="Y22" s="53"/>
      <c r="Z22" s="53"/>
      <c r="AA22" s="53"/>
      <c r="AB22" s="53"/>
      <c r="AC22" s="53"/>
      <c r="AD22" s="53"/>
      <c r="AE22" s="53"/>
      <c r="AF22" s="53"/>
      <c r="AG22" s="53"/>
      <c r="AH22" s="53"/>
      <c r="AI22" s="53"/>
      <c r="AJ22" s="53"/>
      <c r="AK22" s="53"/>
      <c r="AL22" s="53"/>
      <c r="AM22" s="53"/>
      <c r="AN22" s="53"/>
    </row>
    <row r="23" spans="2:40" ht="40" customHeight="1" x14ac:dyDescent="0.55000000000000004">
      <c r="B23" s="146" t="s">
        <v>197</v>
      </c>
      <c r="C23" s="147"/>
      <c r="D23" s="147"/>
      <c r="E23" s="147"/>
      <c r="F23" s="147"/>
      <c r="G23" s="147"/>
      <c r="H23" s="147"/>
      <c r="I23" s="147"/>
      <c r="J23" s="147"/>
      <c r="K23" s="147"/>
      <c r="L23" s="147"/>
      <c r="M23" s="147"/>
      <c r="N23" s="147"/>
      <c r="O23" s="147"/>
      <c r="P23" s="147"/>
      <c r="Q23" s="148"/>
      <c r="R23" s="79"/>
      <c r="S23" s="48"/>
      <c r="T23" s="48"/>
      <c r="U23" s="48"/>
      <c r="V23" s="48"/>
      <c r="W23" s="48"/>
      <c r="X23" s="48"/>
      <c r="Y23" s="48"/>
      <c r="Z23" s="48"/>
      <c r="AA23" s="48"/>
      <c r="AB23" s="48"/>
      <c r="AC23" s="48"/>
      <c r="AD23" s="48"/>
      <c r="AE23" s="48"/>
      <c r="AF23" s="48"/>
      <c r="AG23" s="48"/>
      <c r="AH23" s="48"/>
      <c r="AI23" s="48"/>
      <c r="AJ23" s="48"/>
      <c r="AK23" s="48"/>
      <c r="AL23" s="48"/>
      <c r="AM23" s="48"/>
      <c r="AN23" s="48"/>
    </row>
    <row r="24" spans="2:40" ht="38" customHeight="1" x14ac:dyDescent="0.55000000000000004">
      <c r="B24" s="136" t="s">
        <v>138</v>
      </c>
      <c r="C24" s="137"/>
      <c r="D24" s="137"/>
      <c r="E24" s="137"/>
      <c r="F24" s="138"/>
      <c r="G24" s="140" t="s">
        <v>196</v>
      </c>
      <c r="H24" s="141"/>
      <c r="I24" s="141"/>
      <c r="J24" s="141"/>
      <c r="K24" s="141"/>
      <c r="L24" s="141"/>
      <c r="M24" s="141"/>
      <c r="N24" s="92" t="s">
        <v>57</v>
      </c>
      <c r="O24" s="139" t="str">
        <f>IFERROR(VLOOKUP(O19,転記用データ!A447:D460,2,FALSE),"")</f>
        <v/>
      </c>
      <c r="P24" s="139"/>
      <c r="Q24" s="93" t="s">
        <v>56</v>
      </c>
      <c r="R24" s="87"/>
      <c r="S24" s="80"/>
      <c r="T24" s="55"/>
      <c r="U24" s="55"/>
      <c r="V24" s="55"/>
      <c r="W24" s="55"/>
      <c r="X24" s="55"/>
      <c r="Y24" s="55"/>
      <c r="Z24" s="55"/>
      <c r="AA24" s="55"/>
      <c r="AB24" s="55"/>
      <c r="AC24" s="55"/>
      <c r="AD24" s="55"/>
      <c r="AE24" s="55"/>
      <c r="AF24" s="55"/>
      <c r="AG24" s="55"/>
      <c r="AH24" s="55"/>
      <c r="AI24" s="55"/>
      <c r="AJ24" s="55"/>
      <c r="AK24" s="55"/>
      <c r="AL24" s="55"/>
      <c r="AM24" s="55"/>
      <c r="AN24" s="55"/>
    </row>
    <row r="25" spans="2:40" ht="38" customHeight="1" x14ac:dyDescent="0.55000000000000004">
      <c r="B25" s="136" t="s">
        <v>9</v>
      </c>
      <c r="C25" s="137"/>
      <c r="D25" s="137"/>
      <c r="E25" s="137"/>
      <c r="F25" s="138"/>
      <c r="G25" s="149" t="str">
        <f>IFERROR(VLOOKUP(O19,転記用データ!A447:D460,4,FALSE),"")</f>
        <v/>
      </c>
      <c r="H25" s="150"/>
      <c r="I25" s="150"/>
      <c r="J25" s="150"/>
      <c r="K25" s="150"/>
      <c r="L25" s="150"/>
      <c r="M25" s="150"/>
      <c r="N25" s="150"/>
      <c r="O25" s="150"/>
      <c r="P25" s="150"/>
      <c r="Q25" s="151"/>
      <c r="R25" s="87"/>
      <c r="S25" s="80"/>
      <c r="T25" s="55"/>
      <c r="U25" s="55"/>
      <c r="V25" s="55"/>
      <c r="W25" s="55"/>
      <c r="X25" s="55"/>
      <c r="Y25" s="55"/>
      <c r="Z25" s="55"/>
      <c r="AA25" s="55"/>
      <c r="AB25" s="55"/>
      <c r="AC25" s="55"/>
      <c r="AD25" s="55"/>
      <c r="AE25" s="55"/>
      <c r="AF25" s="55"/>
      <c r="AG25" s="55"/>
      <c r="AH25" s="55"/>
      <c r="AI25" s="55"/>
      <c r="AJ25" s="55"/>
      <c r="AK25" s="55"/>
      <c r="AL25" s="55"/>
      <c r="AM25" s="55"/>
      <c r="AN25" s="55"/>
    </row>
    <row r="26" spans="2:40" ht="38" customHeight="1" x14ac:dyDescent="0.55000000000000004">
      <c r="B26" s="174" t="s">
        <v>198</v>
      </c>
      <c r="C26" s="175"/>
      <c r="D26" s="175"/>
      <c r="E26" s="175"/>
      <c r="F26" s="176"/>
      <c r="G26" s="144">
        <f>IFERROR(VLOOKUP(O19,転記用データ!A447:D460,3,FALSE),0)</f>
        <v>0</v>
      </c>
      <c r="H26" s="145"/>
      <c r="I26" s="145"/>
      <c r="J26" s="145"/>
      <c r="K26" s="145"/>
      <c r="L26" s="145"/>
      <c r="M26" s="145"/>
      <c r="N26" s="145"/>
      <c r="O26" s="145"/>
      <c r="P26" s="145"/>
      <c r="Q26" s="90" t="s">
        <v>10</v>
      </c>
      <c r="R26" s="81"/>
      <c r="S26" s="53"/>
      <c r="T26" s="53"/>
      <c r="U26" s="53"/>
      <c r="V26" s="53"/>
      <c r="W26" s="53"/>
      <c r="X26" s="53"/>
      <c r="Y26" s="53"/>
      <c r="Z26" s="53"/>
      <c r="AA26" s="53"/>
      <c r="AB26" s="53"/>
      <c r="AC26" s="53"/>
      <c r="AD26" s="53"/>
      <c r="AE26" s="53"/>
      <c r="AF26" s="53"/>
      <c r="AG26" s="53"/>
      <c r="AH26" s="53"/>
      <c r="AI26" s="53"/>
      <c r="AJ26" s="53"/>
      <c r="AK26" s="53"/>
      <c r="AL26" s="53"/>
      <c r="AM26" s="53"/>
      <c r="AN26" s="53"/>
    </row>
  </sheetData>
  <sheetProtection algorithmName="SHA-512" hashValue="GJ0T48Si+XHnGkh8ioLe7i3yr6C67q+Mv8tcsEKEG/pZqMeJFaUgxfFB98gNFSN7Bl28TyUS3/SVHftDu3WMwA==" saltValue="h1MI2Plc8rbRlcEeaDZSmg==" spinCount="100000" sheet="1" objects="1" scenarios="1"/>
  <mergeCells count="67">
    <mergeCell ref="B26:F26"/>
    <mergeCell ref="G26:P26"/>
    <mergeCell ref="B9:F9"/>
    <mergeCell ref="G9:Q9"/>
    <mergeCell ref="B19:F19"/>
    <mergeCell ref="O19:P19"/>
    <mergeCell ref="G16:Q16"/>
    <mergeCell ref="B17:F17"/>
    <mergeCell ref="B18:F18"/>
    <mergeCell ref="G18:Q18"/>
    <mergeCell ref="G25:Q25"/>
    <mergeCell ref="B20:F20"/>
    <mergeCell ref="B25:F25"/>
    <mergeCell ref="B14:F14"/>
    <mergeCell ref="G14:Q14"/>
    <mergeCell ref="B11:F11"/>
    <mergeCell ref="B1:AN1"/>
    <mergeCell ref="B5:F5"/>
    <mergeCell ref="G5:H5"/>
    <mergeCell ref="I5:J5"/>
    <mergeCell ref="L5:M5"/>
    <mergeCell ref="O5:P5"/>
    <mergeCell ref="B2:AN2"/>
    <mergeCell ref="S5:AN5"/>
    <mergeCell ref="B4:F4"/>
    <mergeCell ref="G4:Q4"/>
    <mergeCell ref="S4:AN4"/>
    <mergeCell ref="G11:Q11"/>
    <mergeCell ref="B12:F12"/>
    <mergeCell ref="G12:Q12"/>
    <mergeCell ref="B10:F10"/>
    <mergeCell ref="G10:Q10"/>
    <mergeCell ref="S19:AN19"/>
    <mergeCell ref="S20:AN20"/>
    <mergeCell ref="S21:AN21"/>
    <mergeCell ref="B13:F13"/>
    <mergeCell ref="G13:Q13"/>
    <mergeCell ref="B15:F15"/>
    <mergeCell ref="B16:F16"/>
    <mergeCell ref="G15:Q15"/>
    <mergeCell ref="G17:I17"/>
    <mergeCell ref="K17:M17"/>
    <mergeCell ref="O17:Q17"/>
    <mergeCell ref="S14:AN14"/>
    <mergeCell ref="S15:AN15"/>
    <mergeCell ref="S16:AN16"/>
    <mergeCell ref="S17:AN17"/>
    <mergeCell ref="S18:AN18"/>
    <mergeCell ref="B24:F24"/>
    <mergeCell ref="O24:P24"/>
    <mergeCell ref="G19:M19"/>
    <mergeCell ref="G24:M24"/>
    <mergeCell ref="B21:F21"/>
    <mergeCell ref="G21:P21"/>
    <mergeCell ref="B23:Q23"/>
    <mergeCell ref="G20:Q20"/>
    <mergeCell ref="S9:AN9"/>
    <mergeCell ref="S11:AN11"/>
    <mergeCell ref="S10:AN10"/>
    <mergeCell ref="S12:AN12"/>
    <mergeCell ref="S13:AN13"/>
    <mergeCell ref="B6:F8"/>
    <mergeCell ref="G6:Q6"/>
    <mergeCell ref="S6:AN8"/>
    <mergeCell ref="G7:Q7"/>
    <mergeCell ref="G8:Q8"/>
    <mergeCell ref="R6:R8"/>
  </mergeCells>
  <phoneticPr fontId="3"/>
  <conditionalFormatting sqref="R1:R1048576">
    <cfRule type="containsText" dxfId="23" priority="3" operator="containsText" text="×">
      <formula>NOT(ISERROR(SEARCH("×",R1)))</formula>
    </cfRule>
  </conditionalFormatting>
  <conditionalFormatting sqref="S5:AN21">
    <cfRule type="containsText" dxfId="22" priority="1" operator="containsText" text="【要修正】">
      <formula>NOT(ISERROR(SEARCH("【要修正】",S5)))</formula>
    </cfRule>
  </conditionalFormatting>
  <dataValidations count="1">
    <dataValidation type="custom" allowBlank="1" showInputMessage="1" showErrorMessage="1" error="「金」や「円」等の文字は入力しないでください。" sqref="G26:P26 G22:P22" xr:uid="{00000000-0002-0000-0200-000000000000}">
      <formula1>ISNUMBER(G22)</formula1>
    </dataValidation>
  </dataValidations>
  <pageMargins left="0.51" right="0.48" top="0.52" bottom="0.16" header="0.31496062992125984" footer="0.2"/>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95250</xdr:colOff>
                    <xdr:row>5</xdr:row>
                    <xdr:rowOff>107950</xdr:rowOff>
                  </from>
                  <to>
                    <xdr:col>7</xdr:col>
                    <xdr:colOff>31750</xdr:colOff>
                    <xdr:row>5</xdr:row>
                    <xdr:rowOff>317500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88900</xdr:colOff>
                    <xdr:row>6</xdr:row>
                    <xdr:rowOff>107950</xdr:rowOff>
                  </from>
                  <to>
                    <xdr:col>7</xdr:col>
                    <xdr:colOff>31750</xdr:colOff>
                    <xdr:row>6</xdr:row>
                    <xdr:rowOff>336550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88900</xdr:colOff>
                    <xdr:row>7</xdr:row>
                    <xdr:rowOff>107950</xdr:rowOff>
                  </from>
                  <to>
                    <xdr:col>7</xdr:col>
                    <xdr:colOff>31750</xdr:colOff>
                    <xdr:row>7</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error="プルダウンから選択してください。" xr:uid="{00000000-0002-0000-0200-000001000000}">
          <x14:formula1>
            <xm:f>転記用データ!$B$2:$B$446</xm:f>
          </x14:formula1>
          <xm:sqref>O19:P19</xm:sqref>
        </x14:dataValidation>
        <x14:dataValidation type="list" allowBlank="1" showInputMessage="1" showErrorMessage="1" xr:uid="{00000000-0002-0000-0200-000003000000}">
          <x14:formula1>
            <xm:f>テーブル!$C$2:$C$32</xm:f>
          </x14:formula1>
          <xm:sqref>O5:P5</xm:sqref>
        </x14:dataValidation>
        <x14:dataValidation type="list" allowBlank="1" showInputMessage="1" showErrorMessage="1" xr:uid="{00000000-0002-0000-0200-000002000000}">
          <x14:formula1>
            <xm:f>テーブル!$B$2:$B$5</xm:f>
          </x14:formula1>
          <xm:sqref>L5:M5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C1:AZ62"/>
  <sheetViews>
    <sheetView showGridLines="0" view="pageBreakPreview" topLeftCell="A34" zoomScale="55" zoomScaleNormal="100" zoomScaleSheetLayoutView="55" workbookViewId="0">
      <selection activeCell="E36" sqref="E36:K36"/>
    </sheetView>
  </sheetViews>
  <sheetFormatPr defaultColWidth="8.58203125" defaultRowHeight="18" x14ac:dyDescent="0.55000000000000004"/>
  <cols>
    <col min="1" max="1" width="15.58203125" style="2" customWidth="1"/>
    <col min="2" max="2" width="1.58203125" style="2" customWidth="1"/>
    <col min="3" max="3" width="9.08203125" style="3" customWidth="1"/>
    <col min="4" max="9" width="4.08203125" style="3" customWidth="1"/>
    <col min="10" max="10" width="6.83203125" style="3" customWidth="1"/>
    <col min="11" max="25" width="4.08203125" style="3" customWidth="1"/>
    <col min="26" max="26" width="4.75" style="3" customWidth="1"/>
    <col min="27" max="30" width="4.08203125" style="3" customWidth="1"/>
    <col min="31" max="31" width="10" style="3" customWidth="1"/>
    <col min="32" max="32" width="4.33203125" style="3" customWidth="1"/>
    <col min="33" max="33" width="3.33203125" style="3" customWidth="1"/>
    <col min="34" max="43" width="8.58203125" style="2"/>
    <col min="44" max="46" width="8.58203125" style="2" customWidth="1"/>
    <col min="47" max="47" width="8.58203125" style="2"/>
    <col min="48" max="48" width="6.83203125" style="2" customWidth="1"/>
    <col min="49" max="49" width="5.5" style="2" customWidth="1"/>
    <col min="50" max="50" width="75.58203125" style="2" customWidth="1"/>
    <col min="51" max="16384" width="8.58203125" style="2"/>
  </cols>
  <sheetData>
    <row r="1" spans="3:52" ht="18.5" thickBot="1" x14ac:dyDescent="0.6">
      <c r="C1" s="2"/>
      <c r="D1" s="4"/>
      <c r="E1" s="4"/>
      <c r="F1" s="4"/>
      <c r="G1" s="4"/>
      <c r="H1" s="4"/>
      <c r="I1" s="4"/>
      <c r="J1" s="4"/>
      <c r="K1" s="4"/>
      <c r="L1" s="4"/>
      <c r="M1" s="4"/>
      <c r="N1" s="4"/>
      <c r="O1" s="4"/>
      <c r="P1" s="4"/>
      <c r="Q1" s="4"/>
      <c r="R1" s="4"/>
      <c r="S1" s="4"/>
      <c r="T1" s="4"/>
      <c r="U1" s="4"/>
      <c r="V1" s="4"/>
      <c r="W1" s="4"/>
      <c r="X1" s="4"/>
      <c r="Y1" s="4"/>
      <c r="Z1" s="4"/>
      <c r="AA1" s="4"/>
      <c r="AB1" s="4"/>
      <c r="AC1" s="4"/>
      <c r="AD1" s="5" t="s">
        <v>49</v>
      </c>
    </row>
    <row r="2" spans="3:52" s="3" customFormat="1" ht="18.5" thickBot="1" x14ac:dyDescent="0.6">
      <c r="C2" s="194" t="s">
        <v>11</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c r="AH2" s="2"/>
    </row>
    <row r="3" spans="3:52" s="3" customFormat="1" ht="35.5" customHeight="1" x14ac:dyDescent="0.55000000000000004">
      <c r="C3" s="205" t="s">
        <v>170</v>
      </c>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H3" s="2"/>
    </row>
    <row r="4" spans="3:52" ht="15" customHeight="1" x14ac:dyDescent="0.55000000000000004">
      <c r="Z4" s="6"/>
      <c r="AA4" s="6"/>
      <c r="AB4" s="6"/>
      <c r="AC4" s="6"/>
      <c r="AD4" s="7"/>
      <c r="AG4" s="2" t="s">
        <v>199</v>
      </c>
      <c r="AV4" s="201"/>
      <c r="AW4" s="201"/>
      <c r="AX4" s="201"/>
    </row>
    <row r="5" spans="3:52" x14ac:dyDescent="0.55000000000000004">
      <c r="C5" s="77"/>
      <c r="D5" s="83" t="s">
        <v>192</v>
      </c>
      <c r="J5" s="198" t="str">
        <f xml:space="preserve">
IF(AND(C5&lt;&gt;"○",Y5=""),"",
IF(AND(C5&lt;&gt;"○",Y5&lt;&gt;""),"←←こちらで○を選択してください←←",
IF(AND(C5="○",Y5=""),"→→こちらも入力してください→→",
IF(AND(C5="○",Y5&lt;&gt;""),""))))</f>
        <v/>
      </c>
      <c r="K5" s="198"/>
      <c r="L5" s="198"/>
      <c r="M5" s="198"/>
      <c r="N5" s="198"/>
      <c r="O5" s="198"/>
      <c r="P5" s="198"/>
      <c r="Q5" s="84" t="s">
        <v>51</v>
      </c>
      <c r="R5" s="82"/>
      <c r="S5" s="82"/>
      <c r="T5" s="82"/>
      <c r="U5" s="82"/>
      <c r="V5" s="82"/>
      <c r="W5" s="82"/>
      <c r="X5" s="82"/>
      <c r="Y5" s="212"/>
      <c r="Z5" s="213"/>
      <c r="AA5" s="213"/>
      <c r="AB5" s="213"/>
      <c r="AC5" s="213"/>
      <c r="AD5" s="8" t="s">
        <v>10</v>
      </c>
      <c r="AG5" s="3" t="str">
        <f>IF((COUNTIF(C5:C9,"○")+COUNTIF(C22:C44,"○"))&gt;0,"複数選択不可","○")</f>
        <v>○</v>
      </c>
      <c r="AH5" s="3" t="s">
        <v>12</v>
      </c>
      <c r="AV5" s="226" t="s">
        <v>171</v>
      </c>
      <c r="AW5" s="227"/>
      <c r="AX5" s="228"/>
      <c r="AZ5" s="105" t="str">
        <f>IF(C5="","",C5)</f>
        <v/>
      </c>
    </row>
    <row r="6" spans="3:52" ht="17.649999999999999" customHeight="1" x14ac:dyDescent="0.55000000000000004">
      <c r="C6" s="77"/>
      <c r="D6" s="83" t="s">
        <v>191</v>
      </c>
      <c r="Y6" s="224" t="str">
        <f>IF(AND(C7="○",AA7=""),"こちらも入力してください↓","")</f>
        <v/>
      </c>
      <c r="Z6" s="225"/>
      <c r="AA6" s="225"/>
      <c r="AB6" s="225"/>
      <c r="AC6" s="225"/>
      <c r="AD6" s="225"/>
      <c r="AV6" s="29"/>
      <c r="AW6" s="106" t="str">
        <f xml:space="preserve">
IF(COUNTIF(AZ5:AZ44,"○")=0,"×",
IF(COUNTIF(AZ5:AZ44,"○")=1,"○",
IF(COUNTIF(AZ5:AZ44,"○")&gt;=2,"×")))</f>
        <v>×</v>
      </c>
      <c r="AX6" s="30" t="str">
        <f xml:space="preserve">
IF(COUNTIF(AZ5:AZ44,"○")=0,"【要修正】【仕入控除税額（返還額）がない場合】の①～④又は、【仕入控除税額（返還額）がある場合】の①～③のいずれか一つのみ○を選択してください。",
IF(COUNTIF(AZ5:AZ44,"○")=1,"適切に入力されました。",
IF(COUNTIF(AZ5:AZ44,"○")&gt;=2,"【要修正】【仕入控除税額（返還額）がない場合】の①～④又は、【仕入控除税額（返還額）がある場合】の①～③のいずれか一つのみ○を選択してください。")))</f>
        <v>【要修正】【仕入控除税額（返還額）がない場合】の①～④又は、【仕入控除税額（返還額）がある場合】の①～③のいずれか一つのみ○を選択してください。</v>
      </c>
      <c r="AZ6" s="105" t="str">
        <f t="shared" ref="AZ6:AZ7" si="0">IF(C6="","",C6)</f>
        <v/>
      </c>
    </row>
    <row r="7" spans="3:52" x14ac:dyDescent="0.55000000000000004">
      <c r="C7" s="77"/>
      <c r="D7" s="83" t="s">
        <v>190</v>
      </c>
      <c r="X7" s="222" t="s">
        <v>52</v>
      </c>
      <c r="Y7" s="222"/>
      <c r="Z7" s="223"/>
      <c r="AA7" s="210"/>
      <c r="AB7" s="211"/>
      <c r="AC7" s="211"/>
      <c r="AD7" s="8" t="s">
        <v>50</v>
      </c>
      <c r="AV7" s="202" t="s">
        <v>143</v>
      </c>
      <c r="AW7" s="203"/>
      <c r="AX7" s="204"/>
      <c r="AZ7" s="105" t="str">
        <f t="shared" si="0"/>
        <v/>
      </c>
    </row>
    <row r="8" spans="3:52" x14ac:dyDescent="0.55000000000000004">
      <c r="C8" s="77"/>
      <c r="D8" s="83" t="s">
        <v>189</v>
      </c>
      <c r="AD8" s="7"/>
      <c r="AV8" s="29" t="s">
        <v>200</v>
      </c>
      <c r="AW8" s="105" t="str">
        <f xml:space="preserve">
IF(AND(C5="○",COUNTA(Y5)=0,COUNTA(AA7)=0,SUM(K15:O16,L31:N35,L49:T53)=0),"×",
IF(AND(C5="○",COUNTA(Y5)=0,COUNTA(AA7)&gt;=1,SUM(K15:O16,L31:N35,L49:T53)=0),"×",
IF(AND(C5="○",COUNTA(Y5)=0,COUNTA(AA7)&gt;=1,SUM(K15:O16,L31:N35,L49:T53)&gt;=1),"×",
IF(AND(C5="○",COUNTA(Y5)=0,COUNTA(AA7)=0,SUM(K15:O16,L31:N35,L49:T53)&gt;=1),"×",
IF(AND(C5="○",COUNTA(Y5)=1,COUNTA(AA7)=0,SUM(K15:O16,L31:N35,L49:T53)=0),"○",
IF(AND(C5="○",COUNTA(Y5)=1,COUNTA(AA7)&gt;=1,SUM(K15:O16,L31:N35,L49:T53)=0),"×",
IF(AND(C5="○",COUNTA(Y5)=1,COUNTA(AA7)&gt;=1,SUM(K15:O16,L31:N35,L49:T53)&gt;=1),"×",
IF(AND(C5="○",COUNTA(Y5)=1,COUNTA(AA7)=0,SUM(K15:O16,L31:N35,L49:T53)&gt;=1),"×",
"○"))))))))</f>
        <v>○</v>
      </c>
      <c r="AX8" s="30" t="str">
        <f xml:space="preserve">
IF(AND(C5="○",COUNTA(Y5)=0,COUNTA(AA7)=0,SUM(K15:O16,L31:N35,L49:T53)=0),"【要修正】「基準期間における課税売上高」欄を入力してください。",
IF(AND(C5="○",COUNTA(Y5)=0,COUNTA(AA7)&gt;=1,SUM(K15:O16,L31:N35,L49:T53)=0),"【要修正】「特定収入割合」欄は入力不要です。",
IF(AND(C5="○",COUNTA(Y5)=0,COUNTA(AA7)&gt;=1,SUM(K15:O16,L31:N35,L49:T53)&gt;=1),"【要修正】「特定収入割合」欄及び【仕入控除税額（返還額）がある場合】の欄（「課税売上割合」や「補助対象経費の内訳」欄）は入力不要です。",
IF(AND(C5="○",COUNTA(Y5)=0,COUNTA(AA7)=0,SUM(K15:O16,L31:N35,L49:T53)&gt;=1),"【要修正】【仕入控除税額（返還額）がある場合】の欄（「課税売上割合」や「補助対象経費の内訳」欄）は入力不要です。",
IF(AND(C5="○",COUNTA(Y5)=1,COUNTA(AA7)=0,SUM(K15:O16,L31:N35,L49:T53)=0),"適切に入力されました。",
IF(AND(C5="○",COUNTA(Y5)=1,COUNTA(AA7)&gt;=1,SUM(K15:O16,L31:N35,L49:T53)=0),"【要修正】「特定収入割合」欄は入力不要です。",
IF(AND(C5="○",COUNTA(Y5)=1,COUNTA(AA7)&gt;=1,SUM(K15:O16,L31:N35,L49:T53)&gt;=1),"【要修正】「特定収入割合」欄及び【仕入控除税額（返還額）がある場合】の欄（「課税売上割合」や「補助対象経費の内訳」欄）は入力不要です。",
IF(AND(C5="○",COUNTA(Y5)=1,COUNTA(AA7)=0,SUM(K15:O16,L31:N35,L49:T53)&gt;=1),"【要修正】【仕入控除税額（返還額）がある場合】の欄（「課税売上割合」や「補助対象経費の内訳」欄）は入力不要です。",
"該当しない場合は入力不要です。"))))))))</f>
        <v>該当しない場合は入力不要です。</v>
      </c>
      <c r="AZ8" s="105" t="str">
        <f>IF(C8="","",C8)</f>
        <v/>
      </c>
    </row>
    <row r="9" spans="3:52" x14ac:dyDescent="0.55000000000000004">
      <c r="C9" s="43"/>
      <c r="D9" s="83" t="s">
        <v>188</v>
      </c>
      <c r="AD9" s="7"/>
      <c r="AV9" s="29" t="s">
        <v>201</v>
      </c>
      <c r="AW9" s="105" t="str">
        <f xml:space="preserve">
IF(AND(C6="○",COUNTA(Y5)=0,COUNTA(AA7)=0,SUM(K15:O16,L31:N35,L49:T53)=0),"○",
IF(AND(C6="○",COUNTA(Y5)=0,COUNTA(AA7)&gt;=1,SUM(K15:O16,L31:N35,L49:T53)=0),"×",
IF(AND(C6="○",COUNTA(Y5)=0,COUNTA(AA7)&gt;=1,SUM(K15:O16,L31:N35,L49:T53)&gt;=1),"×",
IF(AND(C6="○",COUNTA(Y5)=0,COUNTA(AA7)=0,SUM(K15:O16,L31:N35,L49:T53)&gt;=1),"×",
IF(AND(C6="○",COUNTA(Y5)=1,COUNTA(AA7)=0,SUM(K15:O16,L31:N35,L49:T53)=0),"×",
IF(AND(C6="○",COUNTA(Y5)=1,COUNTA(AA7)&gt;=1,SUM(K15:O16,L31:N35,L49:T53)=0),"×",
IF(AND(C6="○",COUNTA(Y5)=1,COUNTA(AA7)&gt;=1,SUM(K15:O16,L31:N35,L49:T53)&gt;=1),"×",
IF(AND(C6="○",COUNTA(Y5)=1,COUNTA(AA7)=0,SUM(K15:O16,L31:N35,L49:T53)&gt;=1),"×",
"○"))))))))</f>
        <v>○</v>
      </c>
      <c r="AX9" s="30" t="str">
        <f xml:space="preserve">
IF(AND(C6="○",COUNTA(Y5)=0,COUNTA(AA7)=0,SUM(K15:O16,L31:N35,L49:T53)=0),"適切に入力されました。",
IF(AND(C6="○",COUNTA(Y5)=0,COUNTA(AA7)&gt;=1,SUM(K15:O16,L31:N35,L49:T53)=0),"【要修正】「特定収入割合」欄は入力不要です。",
IF(AND(C6="○",COUNTA(Y5)=0,COUNTA(AA7)&gt;=1,SUM(K15:O16,L31:N35,L49:T53)&gt;=1),"【要修正】「特定収入割合」欄及び【仕入控除税額（返還額）がある場合】の欄（「課税売上割合」や「補助対象経費の内訳」欄）は入力不要です。",
IF(AND(C6="○",COUNTA(Y5)=0,COUNTA(AA7)=0,SUM(K15:O16,L31:N35,L49:T53)&gt;=1),"【要修正】【仕入控除税額（返還額）がある場合】の欄（「課税売上割合」や「補助対象経費の内訳」欄）は入力不要です。",
IF(AND(C6="○",COUNTA(Y5)=1,COUNTA(AA7)=0,SUM(K15:O16,L31:N35,L49:T53)=0),"【要修正】「基準期間における課税売上高」欄は入力不要です。",
IF(AND(C6="○",COUNTA(Y5)=1,COUNTA(AA7)&gt;=1,SUM(K15:O16,L31:N35,L49:T53)=0),"【要修正】「特定収入割合」欄は入力不要です。",
IF(AND(C6="○",COUNTA(Y5)=1,COUNTA(AA7)&gt;=1,SUM(K15:O16,L31:N35,L49:T53)&gt;=1),"【要修正】「特定収入割合」欄及び【仕入控除税額（返還額）がある場合】の欄（「課税売上割合」や「補助対象経費の内訳」欄）は入力不要です。",
IF(AND(C6="○",COUNTA(Y5)=1,COUNTA(AA7)=0,SUM(K15:O16,L31:N35,L49:T53)&gt;=1),"【要修正】【仕入控除税額（返還額）がある場合】の欄（「課税売上割合」や「補助対象経費の内訳」欄）は入力不要です。",
"該当しない場合は入力不要です。"))))))))</f>
        <v>該当しない場合は入力不要です。</v>
      </c>
    </row>
    <row r="10" spans="3:52" ht="18.5" thickBot="1" x14ac:dyDescent="0.6">
      <c r="AD10" s="7"/>
      <c r="AV10" s="29" t="s">
        <v>202</v>
      </c>
      <c r="AW10" s="105" t="str">
        <f xml:space="preserve">
IF(AND(C7="○",COUNTA(Y5)=0,COUNTA(AA7)=0,SUM(K15:O16,L31:N35,L49:T53)=0),"×",
IF(AND(C7="○",COUNTA(Y5)=0,COUNTA(AA7)&gt;=1,SUM(K15:O16,L31:N35,L49:T53)=0),"○",
IF(AND(C7="○",COUNTA(Y5)=0,COUNTA(AA7)&gt;=1,SUM(K15:O16,L31:N35,L49:T53)&gt;=1),"×",
IF(AND(C7="○",COUNTA(Y5)=0,COUNTA(AA7)=0,SUM(K15:O16,L31:N35,L49:T53)&gt;=1),"×",
IF(AND(C7="○",COUNTA(Y5)=1,COUNTA(AA7)=0,SUM(K15:O16,L31:N35,L49:T53)=0),"×",
IF(AND(C7="○",COUNTA(Y5)=1,COUNTA(AA7)&gt;=1,SUM(K15:O16,L31:N35,L49:T53)=0),"×",
IF(AND(C7="○",COUNTA(Y5)=1,COUNTA(AA7)&gt;=1,SUM(K15:O16,L31:N35,L49:T53)&gt;=1),"×",
IF(AND(C7="○",COUNTA(Y5)=1,COUNTA(AA7)=0,SUM(K15:O16,L31:N35,L49:T53)&gt;=1),"×",
"○"))))))))</f>
        <v>○</v>
      </c>
      <c r="AX10" s="97" t="str">
        <f xml:space="preserve">
IF(AND(C7="○",COUNTA(Y5)=0,COUNTA(AA7)=0,SUM(K15:O16,L31:N35,L49:T53)=0),"【要修正】「特定収入割合」欄を入力してください。",
IF(AND(C7="○",COUNTA(Y5)=0,COUNTA(AA7)&gt;=1,SUM(K15:O16,L31:N35,L49:T53)=0),"適切に入力されました。",
IF(AND(C7="○",COUNTA(Y5)=0,COUNTA(AA7)&gt;=1,SUM(K15:O16,L31:N35,L49:T53)&gt;=1),"【要修正】【仕入控除税額（返還額）がある場合】の欄（「課税売上割合」や「補助対象経費の内訳」欄）は入力不要です。",
IF(AND(C7="○",COUNTA(Y5)=0,COUNTA(AA7)=0,SUM(K15:O16,L31:N35,L49:T53)&gt;=1),"【要修正】【仕入控除税額（返還額）がある場合】の欄（「課税売上割合」や「補助対象経費の内訳」欄）は入力不要です。",
IF(AND(C7="○",COUNTA(Y5)=1,COUNTA(AA7)=0,SUM(K15:O16,L31:N35,L49:T53)=0),"【要修正】「基準期間における課税売上高」欄は入力不要です。",
IF(AND(C7="○",COUNTA(Y5)=1,COUNTA(AA7)&gt;=1,SUM(K15:O16,L31:N35,L49:T53)=0),"【要修正】「基準期間における課税売上高」欄は入力不要です。",
IF(AND(C7="○",COUNTA(Y5)=1,COUNTA(AA7)&gt;=1,SUM(K15:O16,L31:N35,L49:T53)&gt;=1),"【要修正】「基準期間における課税売上高」欄及び【仕入控除税額（返還額）がある場合】の欄（「課税売上割合」や「補助対象経費の内訳」欄）は入力不要です。",
IF(AND(C7="○",COUNTA(Y5)=1,COUNTA(AA7)=0,SUM(K15:O16,L31:N35,L49:T53)&gt;=1),"【要修正】「基準期間における課税売上高」欄及び【仕入控除税額（返還額）がある場合】の欄（「課税売上割合」や「補助対象経費の内訳」欄）は入力不要です。",
"該当しない場合は入力不要です。"))))))))</f>
        <v>該当しない場合は入力不要です。</v>
      </c>
    </row>
    <row r="11" spans="3:52" ht="18.5" thickBot="1" x14ac:dyDescent="0.6">
      <c r="C11" s="194" t="s">
        <v>25</v>
      </c>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6"/>
      <c r="AV11" s="98" t="s">
        <v>203</v>
      </c>
      <c r="AW11" s="105" t="str">
        <f xml:space="preserve">
IF(AND(C8="○",COUNTA(Y5)=0,COUNTA(AA7)=0,SUM(K15:O16,L31:N35,L49:T53)=0),"○",
IF(AND(C8="○",COUNTA(Y5)=0,COUNTA(AA7)&gt;=1,SUM(K15:O16,L31:N35,L49:T53)=0),"×",
IF(AND(C8="○",COUNTA(Y5)=0,COUNTA(AA7)&gt;=1,SUM(K15:O16,L31:N35,L49:T53)&gt;=1),"×",
IF(AND(C8="○",COUNTA(Y5)=0,COUNTA(AA7)=0,SUM(K15:O16,L31:N35,L49:T53)&gt;=1),"×",
IF(AND(C8="○",COUNTA(Y5)=1,COUNTA(AA7)=0,SUM(K15:O16,L31:N35,L49:T53)=0),"×",
IF(AND(C8="○",COUNTA(Y5)=1,COUNTA(AA7)&gt;=1,SUM(K15:O16,L31:N35,L49:T53)=0),"×",
IF(AND(C8="○",COUNTA(Y5)=1,COUNTA(AA7)&gt;=1,SUM(K15:O16,L31:N35,L49:T53)&gt;=1),"×",
IF(AND(C8="○",COUNTA(Y5)=1,COUNTA(AA7)=0,SUM(K15:O16,L31:N35,L49:T53)&gt;=1),"×",
"○"))))))))</f>
        <v>○</v>
      </c>
      <c r="AX11" s="97" t="str">
        <f xml:space="preserve">
IF(AND(C8="○",COUNTA(Y5)=0,COUNTA(AA7)=0,SUM(K15:O16,L31:N35,L49:T53)=0),"適切に入力されました。",
IF(AND(C8="○",COUNTA(Y5)=0,COUNTA(AA7)&gt;=1,SUM(K15:O16,L31:N35,L49:T53)=0),"【要修正】「特定収入割合」欄は入力不要です。",
IF(AND(C8="○",COUNTA(Y5)=0,COUNTA(AA7)&gt;=1,SUM(K15:O16,L31:N35,L49:T53)&gt;=1),"【要修正】「特定収入割合」欄及び【仕入控除税額（返還額）がある場合】の欄（「課税売上割合」や「補助対象経費の内訳」欄）は入力不要です。",
IF(AND(C8="○",COUNTA(Y5)=0,COUNTA(AA7)=0,SUM(K15:O16,L31:N35,L49:T53)&gt;=1),"【要修正】【仕入控除税額（返還額）がある場合】の欄（「課税売上割合」や「補助対象経費の内訳」欄）は入力不要です。",
IF(AND(C8="○",COUNTA(Y5)=1,COUNTA(AA7)=0,SUM(K15:O16,L31:N35,L49:T53)=0),"【要修正】「基準期間における課税売上高」欄は入力不要です。",
IF(AND(C8="○",COUNTA(Y5)=1,COUNTA(AA7)&gt;=1,SUM(K15:O16,L31:N35,L49:T53)=0),"【要修正】「特定収入割合」欄は入力不要です。",
IF(AND(C8="○",COUNTA(Y5)=1,COUNTA(AA7)&gt;=1,SUM(K15:O16,L31:N35,L49:T53)&gt;=1),"【要修正】「特定収入割合」欄及び【仕入控除税額（返還額）がある場合】の欄（「課税売上割合」や「補助対象経費の内訳」欄）は入力不要です。",
IF(AND(C8="○",COUNTA(Y5)=1,COUNTA(AA7)=0,SUM(K15:O16,L31:N35,L49:T53)&gt;=1),"【要修正】【仕入控除税額（返還額）がある場合】の欄（「課税売上割合」や「補助対象経費の内訳」欄）は入力不要です。",
"該当しない場合は入力不要です。"))))))))</f>
        <v>該当しない場合は入力不要です。</v>
      </c>
    </row>
    <row r="12" spans="3:52" ht="21.5" x14ac:dyDescent="0.55000000000000004">
      <c r="C12" s="31" t="s">
        <v>13</v>
      </c>
      <c r="AV12" s="229" t="s">
        <v>204</v>
      </c>
      <c r="AW12" s="230"/>
      <c r="AX12" s="231"/>
    </row>
    <row r="13" spans="3:52" ht="18" customHeight="1" x14ac:dyDescent="0.55000000000000004">
      <c r="AV13" s="99" t="s">
        <v>200</v>
      </c>
      <c r="AW13" s="104" t="str">
        <f xml:space="preserve">
IF(AND(C22="○",COUNTA(K15:O16)&lt;2,COUNTA(L31:N35)=0,COUNTA(L49:T53)=0),"×",
IF(AND(C22="○",COUNTA(K15:O16)&lt;2,COUNTA(L31:N35)=0,COUNTA(L49:T53)&gt;=1),"×",
IF(AND(C22="○",COUNTA(K15:O16)&lt;2,COUNTA(L31:N35)&gt;=1,COUNTA(L49:T53)=0),"×",
IF(AND(C22="○",COUNTA(K15:O16)&lt;2,COUNTA(L31:N35)&gt;=1,COUNTA(L49:T53)&gt;=1),"×",
IF(AND(C22="○",COUNTA(K15:O16)=2,COUNTA(L31:N35)=0,COUNTA(L49:T53)=0),"○",
IF(AND(C22="○",COUNTA(K15:O16)=2,COUNTA(L31:N35)=0,COUNTA(L49:T53)&gt;=1),"×",
IF(AND(C22="○",COUNTA(K15:O16)=2,COUNTA(L31:N35)&gt;=1,COUNTA(L49:T53)=0),"×",
IF(AND(C22="○",COUNTA(K15:O16)=2,COUNTA(L31:N35)&gt;=1,COUNTA(L49:T53)&gt;=1),"×",
"○"))))))))</f>
        <v>○</v>
      </c>
      <c r="AX13" s="100" t="str">
        <f xml:space="preserve">
IF(AND(C22="○",COUNTA(K15:O16)&lt;2,COUNTA(L31:N35)=0,COUNTA(L49:T53)=0),"【要修正】「課税売上割合」欄を入力してください。",
IF(AND(C22="○",COUNTA(K15:O16)&lt;2,COUNTA(L31:N35)=0,COUNTA(L49:T53)&gt;=1),"【要修正】③の「補助対象経費の内訳」欄は入力不要です。",
IF(AND(C22="○",COUNTA(K15:O16)&lt;2,COUNTA(L31:N35)&gt;=1,COUNTA(L49:T53)=0),"【要修正】②の「補助対象経費の内訳」欄は入力不要です。",
IF(AND(C22="○",COUNTA(K15:O16)&lt;2,COUNTA(L31:N35)&gt;=1,COUNTA(L49:T53)&gt;=1),"【要修正】②、③の「補助対象経費の内訳」欄は入力不要です。",
IF(AND(C22="○",COUNTA(K15:O16)=2,COUNTA(L31:N35)=0,COUNTA(L49:T53)=0),"適切に入力されました。",
IF(AND(C22="○",COUNTA(K15:O16)=2,COUNTA(L31:N35)=0,COUNTA(L49:T53)&gt;=1),"【要修正】③の「補助対象経費の内訳」欄は入力不要です。",
IF(AND(C22="○",COUNTA(K15:O16)=2,COUNTA(L31:N35)&gt;=1,COUNTA(L49:T53)=0),"【要修正】②の「補助対象経費の内訳」欄は入力不要です。",
IF(AND(C22="○",COUNTA(K15:O16)=2,COUNTA(L31:N35)&gt;=1,COUNTA(L49:T53)&gt;=1),"【要修正】②、③の「補助対象経費の内訳」欄は入力不要です。",
"該当しない場合は入力不要です。"))))))))</f>
        <v>該当しない場合は入力不要です。</v>
      </c>
    </row>
    <row r="14" spans="3:52" ht="18" customHeight="1" x14ac:dyDescent="0.55000000000000004">
      <c r="C14" s="3" t="s">
        <v>14</v>
      </c>
      <c r="U14" s="200" t="str">
        <f>IF(AND(U15="",U16=""),"","↓以下の表示は【要修正】事項が解消されると消えます。")</f>
        <v/>
      </c>
      <c r="V14" s="200"/>
      <c r="W14" s="200"/>
      <c r="X14" s="200"/>
      <c r="Y14" s="200"/>
      <c r="Z14" s="200"/>
      <c r="AA14" s="200"/>
      <c r="AB14" s="200"/>
      <c r="AC14" s="200"/>
      <c r="AD14" s="200"/>
      <c r="AV14" s="99" t="s">
        <v>201</v>
      </c>
      <c r="AW14" s="104" t="str">
        <f xml:space="preserve">
IF(AND(C27="○",COUNTA(K15:O16)&lt;2,COUNTA(L31:N35)&lt;5,COUNTA(L49:T53)=0),"×",
IF(AND(C27="○",COUNTA(K15:O16)&lt;2,COUNTA(L31:N35)&lt;5,COUNTA(L49:T53)&gt;=1),"×",
IF(AND(C27="○",COUNTA(K15:O16)&lt;2,COUNTA(L31:N35)=5,COUNTA(L49:T53)=0),"×",
IF(AND(C27="○",COUNTA(K15:O16)&lt;2,COUNTA(L31:N35)=5,COUNTA(L49:T53)&gt;=1),"×",
IF(AND(C27="○",COUNTA(K15:O16)=2,COUNTA(L31:N35)&lt;5,COUNTA(L49:T53)=0),"×",
IF(AND(C27="○",COUNTA(K15:O16)=2,COUNTA(L31:N35)&lt;5,COUNTA(L49:T53)&gt;=1),"×",
IF(AND(C27="○",COUNTA(K15:O16)=2,COUNTA(L31:N35)=5,COUNTA(L49:T53)=0),"○",
IF(AND(C27="○",COUNTA(K15:O16)=2,COUNTA(L31:N35)=5,COUNTA(L49:T53)&gt;=1),"×",
"○"))))))))</f>
        <v>○</v>
      </c>
      <c r="AX14" s="100" t="str">
        <f xml:space="preserve">
IF(AND(C27="○",COUNTA(K15:O16)&lt;2,COUNTA(L31:N35)&lt;5,COUNTA(L49:T53)=0),"【要修正】「課税売上割合」欄及び②の「補助対象経費の内訳」欄を入力してください。",
IF(AND(C27="○",COUNTA(K15:O16)&lt;2,COUNTA(L31:N35)&lt;5,COUNTA(L49:T53)&gt;=1),"【要修正】③の「補助対象経費の内訳」欄は入力不要です。",
IF(AND(C27="○",COUNTA(K15:O16)&lt;2,COUNTA(L31:N35)=5,COUNTA(L49:T53)=0),"【要修正】「課税売上割合」欄を入力してください。",
IF(AND(C27="○",COUNTA(K15:O16)&lt;2,COUNTA(L31:N35)=5,COUNTA(L49:T53)&gt;=1),"【要修正】③の「補助対象経費の内訳」欄は入力不要です。",
IF(AND(C27="○",COUNTA(K15:O16)=2,COUNTA(L31:N35)&lt;5,COUNTA(L49:T53)=0),"【要修正】②の「補助対象経費の内訳」欄を入力してください。",
IF(AND(C27="○",COUNTA(K15:O16)=2,COUNTA(L31:N35)&lt;5,COUNTA(L49:T53)&gt;=1),"【要修正】③の「補助対象経費の内訳」欄は入力不要です。",
IF(AND(C27="○",COUNTA(K15:O16)=2,COUNTA(L31:N35)=5,COUNTA(L49:T53)=0),"適切に入力されました。",
IF(AND(C27="○",COUNTA(K15:O16)=2,COUNTA(L31:N35)=5,COUNTA(L49:T53)&gt;=1),"【要修正】③の「補助対象経費の内訳」欄は入力不要です。",
"該当しない場合は入力不要です。"))))))))</f>
        <v>該当しない場合は入力不要です。</v>
      </c>
    </row>
    <row r="15" spans="3:52" ht="17.649999999999999" customHeight="1" x14ac:dyDescent="0.55000000000000004">
      <c r="D15" s="3" t="s">
        <v>33</v>
      </c>
      <c r="K15" s="212"/>
      <c r="L15" s="213"/>
      <c r="M15" s="213"/>
      <c r="N15" s="213"/>
      <c r="O15" s="213"/>
      <c r="P15" s="8" t="s">
        <v>10</v>
      </c>
      <c r="Q15" s="9" t="s">
        <v>46</v>
      </c>
      <c r="R15" s="109"/>
      <c r="S15" s="109"/>
      <c r="T15" s="109"/>
      <c r="U15" s="235" t="str">
        <f>IF(AND(OR($C$22="○",$C$27="○",$C$44="○"),K15=""),"←【要修正】該当の金額を入力してください。","")</f>
        <v/>
      </c>
      <c r="V15" s="236"/>
      <c r="W15" s="236"/>
      <c r="X15" s="236"/>
      <c r="Y15" s="236"/>
      <c r="Z15" s="236"/>
      <c r="AA15" s="236"/>
      <c r="AB15" s="236"/>
      <c r="AC15" s="236"/>
      <c r="AD15" s="236"/>
      <c r="AV15" s="99" t="s">
        <v>202</v>
      </c>
      <c r="AW15" s="104" t="str">
        <f xml:space="preserve">
IF(AND(C44="○",COUNTA(K15:O16)&lt;2,COUNTA(L31:N35)=0,COUNTA(L49:T53)&lt;15),"×",
IF(AND(C44="○",COUNTA(K15:O16)&lt;2,COUNTA(L31:N35)=0,COUNTA(L49:T53)=15),"×",
IF(AND(C44="○",COUNTA(K15:O16)&lt;2,COUNTA(L31:N35)&gt;=1,COUNTA(L49:T53)&lt;15),"×",
IF(AND(C44="○",COUNTA(K15:O16)&lt;2,COUNTA(L31:N35)&gt;=1,COUNTA(L49:T53)=15),"×",
IF(AND(C44="○",COUNTA(K15:O16)=2,COUNTA(L31:N35)=0,COUNTA(L49:T53)&lt;15),"×",
IF(AND(C44="○",COUNTA(K15:O16)=2,COUNTA(L31:N35)=0,COUNTA(L49:T53)=15),"○",
IF(AND(C44="○",COUNTA(K15:O16)=2,COUNTA(L31:N35)&gt;=1,COUNTA(L49:T53)&lt;15),"×",
IF(AND(C44="○",COUNTA(K15:O16)=2,COUNTA(L31:N35)&gt;=1,COUNTA(L49:T53)=15),"×",
"○"))))))))</f>
        <v>○</v>
      </c>
      <c r="AX15" s="100" t="str">
        <f xml:space="preserve">
IF(AND(C44="○",COUNTA(K15:O16)&lt;2,COUNTA(L31:N35)=0,COUNTA(L49:T53)&lt;15),"【要修正】「課税売上割合」欄及び③の「補助対象経費の内訳」欄を入力してください。",
IF(AND(C44="○",COUNTA(K15:O16)&lt;2,COUNTA(L31:N35)=0,COUNTA(L49:T53)=15),"【要修正】「課税売上割合」欄を入力してください。",
IF(AND(C44="○",COUNTA(K15:O16)&lt;2,COUNTA(L31:N35)&gt;=1,COUNTA(L49:T53)&lt;15),"【要修正】②の「補助対象経費の内訳」欄は入力不要です。",
IF(AND(C44="○",COUNTA(K15:O16)&lt;2,COUNTA(L31:N35)&gt;=1,COUNTA(L49:T53)=15),"【要修正】②の「補助対象経費の内訳」欄は入力不要です。",
IF(AND(C44="○",COUNTA(K15:O16)=2,COUNTA(L31:N35)=0,COUNTA(L49:T53)&lt;15),"【要修正】③の「補助対象経費の内訳」欄を入力してください。",
IF(AND(C44="○",COUNTA(K15:O16)=2,COUNTA(L31:N35)=0,COUNTA(L49:T53)=15),"適切に入力されました。",
IF(AND(C44="○",COUNTA(K15:O16)=2,COUNTA(L31:N35)&gt;=1,COUNTA(L49:T53)&lt;15),"【要修正】②の「補助対象経費の内訳」欄は入力不要です。",
IF(AND(C44="○",COUNTA(K15:O16)=2,COUNTA(L31:N35)&gt;=1,COUNTA(L49:T53)=15),"【要修正】②の「補助対象経費の内訳」欄は入力不要です。",
"該当しない場合は入力不要です。"))))))))</f>
        <v>該当しない場合は入力不要です。</v>
      </c>
    </row>
    <row r="16" spans="3:52" ht="18" customHeight="1" x14ac:dyDescent="0.55000000000000004">
      <c r="D16" s="3" t="s">
        <v>34</v>
      </c>
      <c r="K16" s="212"/>
      <c r="L16" s="213"/>
      <c r="M16" s="213"/>
      <c r="N16" s="213"/>
      <c r="O16" s="213"/>
      <c r="P16" s="8" t="s">
        <v>10</v>
      </c>
      <c r="Q16" s="9" t="s">
        <v>47</v>
      </c>
      <c r="R16" s="109"/>
      <c r="S16" s="109"/>
      <c r="T16" s="109"/>
      <c r="U16" s="235" t="str">
        <f>IF(AND(OR($C$22="○",$C$27="○",$C$44="○"),K16=""),"←【要修正】該当の金額を入力してください。","")</f>
        <v/>
      </c>
      <c r="V16" s="236"/>
      <c r="W16" s="236"/>
      <c r="X16" s="236"/>
      <c r="Y16" s="236"/>
      <c r="Z16" s="236"/>
      <c r="AA16" s="236"/>
      <c r="AB16" s="236"/>
      <c r="AC16" s="236"/>
      <c r="AD16" s="236"/>
      <c r="AV16" s="101"/>
      <c r="AW16" s="101"/>
      <c r="AX16" s="102"/>
    </row>
    <row r="17" spans="3:52" ht="18.75" customHeight="1" thickBot="1" x14ac:dyDescent="0.6">
      <c r="AV17" s="232" t="s">
        <v>172</v>
      </c>
      <c r="AW17" s="232"/>
      <c r="AX17" s="110" t="s">
        <v>178</v>
      </c>
    </row>
    <row r="18" spans="3:52" ht="19" customHeight="1" thickTop="1" thickBot="1" x14ac:dyDescent="0.6">
      <c r="D18" s="3" t="s">
        <v>15</v>
      </c>
      <c r="K18" s="217" t="str">
        <f>IF(K16="","",K15/K16)</f>
        <v/>
      </c>
      <c r="L18" s="218"/>
      <c r="M18" s="218"/>
      <c r="N18" s="218"/>
      <c r="O18" s="218"/>
      <c r="P18" s="219"/>
      <c r="Q18" s="3" t="s">
        <v>16</v>
      </c>
      <c r="AV18" s="234" t="str">
        <f>IF(AND(AW6="○",AW8="○",AW9="○",AW10="○",AW11="○",AW13="○",AW14="○",AW15="○"),"◎",
"×")</f>
        <v>×</v>
      </c>
      <c r="AW18" s="234"/>
      <c r="AX18" s="233" t="str">
        <f>IF(AND(AW6="○",AW8="○",AW9="○",AW10="○",AW11="○",AW13="○",AW14="○",AW15="○"),"適切に入力されました。",
IF(AW6="○","",AX6)&amp;
IF(AW8="○","",AX8)&amp;
IF(AW9="○","",AX9)&amp;
IF(AW10="○","",AX10))&amp;
IF(AW11="○","",AX11)&amp;
IF(AW13="○","",AX13)&amp;
IF(AW14="○","",AX14)&amp;
IF(AW15="○","",AX15)</f>
        <v>【要修正】【仕入控除税額（返還額）がない場合】の①～④又は、【仕入控除税額（返還額）がある場合】の①～③のいずれか一つのみ○を選択してください。</v>
      </c>
    </row>
    <row r="19" spans="3:52" ht="38.25" customHeight="1" thickTop="1" x14ac:dyDescent="0.55000000000000004">
      <c r="K19" s="207" t="s">
        <v>61</v>
      </c>
      <c r="L19" s="207"/>
      <c r="M19" s="207"/>
      <c r="N19" s="207"/>
      <c r="O19" s="207"/>
      <c r="P19" s="207"/>
      <c r="Q19" s="207"/>
      <c r="R19" s="207"/>
      <c r="S19" s="207"/>
      <c r="T19" s="207"/>
      <c r="U19" s="207"/>
      <c r="V19" s="207"/>
      <c r="W19" s="207"/>
      <c r="X19" s="207"/>
      <c r="Y19" s="207"/>
      <c r="Z19" s="207"/>
      <c r="AA19" s="207"/>
      <c r="AB19" s="207"/>
      <c r="AC19" s="207"/>
      <c r="AD19" s="207"/>
      <c r="AV19" s="234"/>
      <c r="AW19" s="234"/>
      <c r="AX19" s="233"/>
    </row>
    <row r="20" spans="3:52" ht="29.5" customHeight="1" x14ac:dyDescent="0.55000000000000004">
      <c r="K20" s="3" t="s">
        <v>62</v>
      </c>
      <c r="AV20" s="234"/>
      <c r="AW20" s="234"/>
      <c r="AX20" s="233"/>
    </row>
    <row r="21" spans="3:52" ht="18.5" thickBot="1" x14ac:dyDescent="0.6">
      <c r="AV21" s="103"/>
      <c r="AW21" s="107"/>
      <c r="AX21" s="109"/>
    </row>
    <row r="22" spans="3:52" ht="36.75" customHeight="1" thickTop="1" thickBot="1" x14ac:dyDescent="0.6">
      <c r="C22" s="78"/>
      <c r="D22" s="220" t="s">
        <v>32</v>
      </c>
      <c r="E22" s="221"/>
      <c r="F22" s="221"/>
      <c r="G22" s="221"/>
      <c r="H22" s="221"/>
      <c r="I22" s="221"/>
      <c r="J22" s="221"/>
      <c r="K22" s="221"/>
      <c r="L22" s="221"/>
      <c r="M22" s="221"/>
      <c r="N22" s="221"/>
      <c r="O22" s="221"/>
      <c r="P22" s="221"/>
      <c r="Q22" s="221"/>
      <c r="R22" s="221"/>
      <c r="S22" s="221"/>
      <c r="T22" s="221"/>
      <c r="U22" s="221"/>
      <c r="AZ22" s="105" t="str">
        <f>IF(C22="","",C22)</f>
        <v/>
      </c>
    </row>
    <row r="23" spans="3:52" ht="19" thickTop="1" thickBot="1" x14ac:dyDescent="0.6">
      <c r="Y23" s="3" t="s">
        <v>36</v>
      </c>
    </row>
    <row r="24" spans="3:52" ht="18.5" thickBot="1" x14ac:dyDescent="0.6">
      <c r="E24" s="3" t="s">
        <v>17</v>
      </c>
      <c r="K24" s="3" t="s">
        <v>18</v>
      </c>
      <c r="Y24" s="214" t="str">
        <f>IF(C22="○",ROUNDDOWN((基本情報!G21+基本情報!G26)*10/110,0),"")</f>
        <v/>
      </c>
      <c r="Z24" s="215"/>
      <c r="AA24" s="215"/>
      <c r="AB24" s="215"/>
      <c r="AC24" s="215"/>
      <c r="AD24" s="216"/>
    </row>
    <row r="25" spans="3:52" ht="22.5" customHeight="1" x14ac:dyDescent="0.55000000000000004"/>
    <row r="26" spans="3:52" ht="22.5" customHeight="1" thickBot="1" x14ac:dyDescent="0.6"/>
    <row r="27" spans="3:52" ht="38.5" customHeight="1" thickTop="1" thickBot="1" x14ac:dyDescent="0.6">
      <c r="C27" s="78"/>
      <c r="D27" s="208" t="s">
        <v>63</v>
      </c>
      <c r="E27" s="209"/>
      <c r="F27" s="209"/>
      <c r="G27" s="209"/>
      <c r="H27" s="209"/>
      <c r="I27" s="209"/>
      <c r="J27" s="209"/>
      <c r="K27" s="209"/>
      <c r="L27" s="209"/>
      <c r="M27" s="209"/>
      <c r="N27" s="209"/>
      <c r="O27" s="209"/>
      <c r="P27" s="209"/>
      <c r="Q27" s="209"/>
      <c r="R27" s="209"/>
      <c r="S27" s="209"/>
      <c r="T27" s="209"/>
      <c r="U27" s="209"/>
      <c r="V27" s="209"/>
      <c r="W27" s="209"/>
      <c r="X27" s="209"/>
      <c r="Y27" s="209"/>
      <c r="Z27" s="108"/>
      <c r="AA27" s="108"/>
      <c r="AB27" s="108"/>
      <c r="AC27" s="10"/>
      <c r="AD27" s="10"/>
      <c r="AZ27" s="105" t="str">
        <f>IF(C27="","",C27)</f>
        <v/>
      </c>
    </row>
    <row r="28" spans="3:52" ht="18.5" thickTop="1" x14ac:dyDescent="0.55000000000000004">
      <c r="E28" s="3" t="s">
        <v>65</v>
      </c>
    </row>
    <row r="29" spans="3:52" ht="17.649999999999999" customHeight="1" x14ac:dyDescent="0.55000000000000004">
      <c r="E29" s="182" t="s">
        <v>19</v>
      </c>
      <c r="F29" s="182"/>
      <c r="G29" s="182"/>
      <c r="H29" s="182"/>
      <c r="I29" s="182"/>
      <c r="J29" s="182"/>
      <c r="K29" s="170"/>
      <c r="L29" s="183" t="s">
        <v>28</v>
      </c>
      <c r="M29" s="183"/>
      <c r="N29" s="183"/>
      <c r="O29" s="183" t="s">
        <v>20</v>
      </c>
      <c r="P29" s="183"/>
      <c r="Q29" s="183"/>
      <c r="R29" s="183" t="s">
        <v>66</v>
      </c>
      <c r="S29" s="183"/>
      <c r="T29" s="183"/>
      <c r="AF29" s="2"/>
      <c r="AG29" s="2"/>
    </row>
    <row r="30" spans="3:52" x14ac:dyDescent="0.55000000000000004">
      <c r="E30" s="182"/>
      <c r="F30" s="182"/>
      <c r="G30" s="182"/>
      <c r="H30" s="182"/>
      <c r="I30" s="182"/>
      <c r="J30" s="182"/>
      <c r="K30" s="170"/>
      <c r="L30" s="183"/>
      <c r="M30" s="183"/>
      <c r="N30" s="183"/>
      <c r="O30" s="183"/>
      <c r="P30" s="183"/>
      <c r="Q30" s="183"/>
      <c r="R30" s="183"/>
      <c r="S30" s="183"/>
      <c r="T30" s="183"/>
      <c r="U30" s="199" t="str">
        <f>IF(AND(U31="",U32="",U33="",U34="",U35=""),"","↓以下の表示は【要修正】事項が解消されると消えます。")</f>
        <v/>
      </c>
      <c r="V30" s="200"/>
      <c r="W30" s="200"/>
      <c r="X30" s="200"/>
      <c r="Y30" s="200"/>
      <c r="Z30" s="200"/>
      <c r="AA30" s="200"/>
      <c r="AB30" s="200"/>
      <c r="AC30" s="200"/>
      <c r="AD30" s="200"/>
      <c r="AE30" s="2"/>
      <c r="AF30" s="2"/>
      <c r="AG30" s="2"/>
    </row>
    <row r="31" spans="3:52" x14ac:dyDescent="0.55000000000000004">
      <c r="E31" s="177" t="s">
        <v>173</v>
      </c>
      <c r="F31" s="177"/>
      <c r="G31" s="177"/>
      <c r="H31" s="177"/>
      <c r="I31" s="177"/>
      <c r="J31" s="177"/>
      <c r="K31" s="178"/>
      <c r="L31" s="187"/>
      <c r="M31" s="187"/>
      <c r="N31" s="187"/>
      <c r="O31" s="197"/>
      <c r="P31" s="197"/>
      <c r="Q31" s="197"/>
      <c r="R31" s="189">
        <f>SUM(L31:Q31)</f>
        <v>0</v>
      </c>
      <c r="S31" s="189"/>
      <c r="T31" s="189"/>
      <c r="U31" s="199" t="str">
        <f>IF(AND($C$27="○",L31=""),"←【要修正】金額(ない場合は0)を入力してください。","")</f>
        <v/>
      </c>
      <c r="V31" s="200"/>
      <c r="W31" s="200"/>
      <c r="X31" s="200"/>
      <c r="Y31" s="200"/>
      <c r="Z31" s="200"/>
      <c r="AA31" s="200"/>
      <c r="AB31" s="200"/>
      <c r="AC31" s="200"/>
      <c r="AD31" s="200"/>
      <c r="AE31" s="2"/>
      <c r="AF31" s="2"/>
      <c r="AG31" s="2"/>
    </row>
    <row r="32" spans="3:52" x14ac:dyDescent="0.55000000000000004">
      <c r="E32" s="177" t="s">
        <v>174</v>
      </c>
      <c r="F32" s="177"/>
      <c r="G32" s="177"/>
      <c r="H32" s="177"/>
      <c r="I32" s="177"/>
      <c r="J32" s="177"/>
      <c r="K32" s="178"/>
      <c r="L32" s="187"/>
      <c r="M32" s="187"/>
      <c r="N32" s="187"/>
      <c r="O32" s="197"/>
      <c r="P32" s="197"/>
      <c r="Q32" s="197"/>
      <c r="R32" s="189">
        <f>SUM(L32:Q32)</f>
        <v>0</v>
      </c>
      <c r="S32" s="189"/>
      <c r="T32" s="189"/>
      <c r="U32" s="199" t="str">
        <f t="shared" ref="U32:U35" si="1">IF(AND($C$27="○",L32=""),"←【要修正】金額(ない場合は0)を入力してください。","")</f>
        <v/>
      </c>
      <c r="V32" s="200"/>
      <c r="W32" s="200"/>
      <c r="X32" s="200"/>
      <c r="Y32" s="200"/>
      <c r="Z32" s="200"/>
      <c r="AA32" s="200"/>
      <c r="AB32" s="200"/>
      <c r="AC32" s="200"/>
      <c r="AD32" s="200"/>
      <c r="AE32" s="2"/>
      <c r="AF32" s="2"/>
      <c r="AG32" s="2"/>
    </row>
    <row r="33" spans="3:52" x14ac:dyDescent="0.55000000000000004">
      <c r="E33" s="177" t="s">
        <v>175</v>
      </c>
      <c r="F33" s="177"/>
      <c r="G33" s="177"/>
      <c r="H33" s="177"/>
      <c r="I33" s="177"/>
      <c r="J33" s="177"/>
      <c r="K33" s="178"/>
      <c r="L33" s="187"/>
      <c r="M33" s="187"/>
      <c r="N33" s="187"/>
      <c r="O33" s="197"/>
      <c r="P33" s="197"/>
      <c r="Q33" s="197"/>
      <c r="R33" s="189">
        <f>SUM(L33:Q33)</f>
        <v>0</v>
      </c>
      <c r="S33" s="189"/>
      <c r="T33" s="189"/>
      <c r="U33" s="199" t="str">
        <f t="shared" si="1"/>
        <v/>
      </c>
      <c r="V33" s="200"/>
      <c r="W33" s="200"/>
      <c r="X33" s="200"/>
      <c r="Y33" s="200"/>
      <c r="Z33" s="200"/>
      <c r="AA33" s="200"/>
      <c r="AB33" s="200"/>
      <c r="AC33" s="200"/>
      <c r="AD33" s="200"/>
      <c r="AE33" s="2"/>
      <c r="AF33" s="2"/>
      <c r="AG33" s="2"/>
    </row>
    <row r="34" spans="3:52" x14ac:dyDescent="0.55000000000000004">
      <c r="E34" s="177" t="s">
        <v>176</v>
      </c>
      <c r="F34" s="177"/>
      <c r="G34" s="177"/>
      <c r="H34" s="177"/>
      <c r="I34" s="177"/>
      <c r="J34" s="177"/>
      <c r="K34" s="178"/>
      <c r="L34" s="187"/>
      <c r="M34" s="187"/>
      <c r="N34" s="187"/>
      <c r="O34" s="197"/>
      <c r="P34" s="197"/>
      <c r="Q34" s="197"/>
      <c r="R34" s="189">
        <f>SUM(L34:Q34)</f>
        <v>0</v>
      </c>
      <c r="S34" s="189"/>
      <c r="T34" s="189"/>
      <c r="U34" s="199" t="str">
        <f t="shared" si="1"/>
        <v/>
      </c>
      <c r="V34" s="200"/>
      <c r="W34" s="200"/>
      <c r="X34" s="200"/>
      <c r="Y34" s="200"/>
      <c r="Z34" s="200"/>
      <c r="AA34" s="200"/>
      <c r="AB34" s="200"/>
      <c r="AC34" s="200"/>
      <c r="AD34" s="200"/>
      <c r="AE34" s="2"/>
      <c r="AF34" s="2"/>
      <c r="AG34" s="2"/>
    </row>
    <row r="35" spans="3:52" x14ac:dyDescent="0.55000000000000004">
      <c r="E35" s="177" t="s">
        <v>177</v>
      </c>
      <c r="F35" s="177"/>
      <c r="G35" s="177"/>
      <c r="H35" s="177"/>
      <c r="I35" s="177"/>
      <c r="J35" s="177"/>
      <c r="K35" s="178"/>
      <c r="L35" s="187"/>
      <c r="M35" s="187"/>
      <c r="N35" s="187"/>
      <c r="O35" s="197"/>
      <c r="P35" s="197"/>
      <c r="Q35" s="197"/>
      <c r="R35" s="189">
        <f>SUM(L35:Q35)</f>
        <v>0</v>
      </c>
      <c r="S35" s="189"/>
      <c r="T35" s="189"/>
      <c r="U35" s="199" t="str">
        <f t="shared" si="1"/>
        <v/>
      </c>
      <c r="V35" s="200"/>
      <c r="W35" s="200"/>
      <c r="X35" s="200"/>
      <c r="Y35" s="200"/>
      <c r="Z35" s="200"/>
      <c r="AA35" s="200"/>
      <c r="AB35" s="200"/>
      <c r="AC35" s="200"/>
      <c r="AD35" s="200"/>
      <c r="AE35" s="2"/>
      <c r="AF35" s="2"/>
      <c r="AG35" s="2"/>
    </row>
    <row r="36" spans="3:52" ht="17.649999999999999" customHeight="1" x14ac:dyDescent="0.55000000000000004">
      <c r="E36" s="257" t="s">
        <v>66</v>
      </c>
      <c r="F36" s="257"/>
      <c r="G36" s="257"/>
      <c r="H36" s="257"/>
      <c r="I36" s="257"/>
      <c r="J36" s="257"/>
      <c r="K36" s="257"/>
      <c r="L36" s="189">
        <f>SUM(L31:N35)</f>
        <v>0</v>
      </c>
      <c r="M36" s="189"/>
      <c r="N36" s="189"/>
      <c r="O36" s="189">
        <f>SUM(O31:Q35)</f>
        <v>0</v>
      </c>
      <c r="P36" s="189"/>
      <c r="Q36" s="189"/>
      <c r="R36" s="189">
        <f>SUM(R31:T35)</f>
        <v>0</v>
      </c>
      <c r="S36" s="189"/>
      <c r="T36" s="189"/>
      <c r="AE36" s="2"/>
      <c r="AF36" s="2"/>
      <c r="AG36" s="2"/>
    </row>
    <row r="37" spans="3:52" x14ac:dyDescent="0.55000000000000004">
      <c r="L37" s="190" t="s">
        <v>21</v>
      </c>
      <c r="M37" s="190"/>
      <c r="N37" s="190"/>
      <c r="O37" s="190"/>
      <c r="P37" s="190"/>
      <c r="Q37" s="190"/>
      <c r="R37" s="190" t="s">
        <v>27</v>
      </c>
      <c r="S37" s="190"/>
      <c r="T37" s="190"/>
      <c r="AE37" s="2"/>
      <c r="AF37" s="2"/>
      <c r="AG37" s="2"/>
    </row>
    <row r="38" spans="3:52" ht="18.5" thickBot="1" x14ac:dyDescent="0.6">
      <c r="K38" s="107"/>
      <c r="L38" s="107"/>
      <c r="M38" s="107"/>
      <c r="N38" s="107"/>
      <c r="O38" s="107"/>
      <c r="P38" s="107"/>
      <c r="Q38" s="107"/>
      <c r="R38" s="107"/>
      <c r="S38" s="107"/>
      <c r="T38" s="107"/>
      <c r="U38" s="107"/>
      <c r="V38" s="107"/>
      <c r="Y38" s="3" t="s">
        <v>35</v>
      </c>
      <c r="AE38" s="2"/>
      <c r="AF38" s="2"/>
      <c r="AG38" s="2"/>
    </row>
    <row r="39" spans="3:52" ht="18.5" thickBot="1" x14ac:dyDescent="0.6">
      <c r="E39" s="82" t="s">
        <v>186</v>
      </c>
      <c r="F39" s="82"/>
      <c r="G39" s="82"/>
      <c r="H39" s="82"/>
      <c r="I39" s="82"/>
      <c r="J39" s="82"/>
      <c r="K39" s="82" t="s">
        <v>58</v>
      </c>
      <c r="L39" s="82"/>
      <c r="M39" s="82"/>
      <c r="N39" s="82"/>
      <c r="O39" s="82"/>
      <c r="P39" s="82"/>
      <c r="Q39" s="82"/>
      <c r="R39" s="82"/>
      <c r="S39" s="82"/>
      <c r="T39" s="82"/>
      <c r="U39" s="82"/>
      <c r="V39" s="82"/>
      <c r="W39" s="82"/>
      <c r="X39" s="82"/>
      <c r="Y39" s="191" t="str">
        <f>IFERROR(ROUNDDOWN((基本情報!G21+基本情報!G26)*10/110*K18*L36/R36,0),"")</f>
        <v/>
      </c>
      <c r="Z39" s="192"/>
      <c r="AA39" s="192"/>
      <c r="AB39" s="192"/>
      <c r="AC39" s="192"/>
      <c r="AD39" s="193"/>
      <c r="AE39" s="2"/>
      <c r="AF39" s="2"/>
      <c r="AG39" s="2"/>
    </row>
    <row r="40" spans="3:52" ht="18" customHeight="1" x14ac:dyDescent="0.55000000000000004"/>
    <row r="42" spans="3:52" ht="11.5" customHeight="1" x14ac:dyDescent="0.55000000000000004"/>
    <row r="43" spans="3:52" ht="11.5" customHeight="1" thickBot="1" x14ac:dyDescent="0.6"/>
    <row r="44" spans="3:52" ht="36.75" customHeight="1" thickTop="1" thickBot="1" x14ac:dyDescent="0.6">
      <c r="C44" s="78"/>
      <c r="D44" s="208" t="s">
        <v>64</v>
      </c>
      <c r="E44" s="209"/>
      <c r="F44" s="209"/>
      <c r="G44" s="209"/>
      <c r="H44" s="209"/>
      <c r="I44" s="209"/>
      <c r="J44" s="209"/>
      <c r="K44" s="209"/>
      <c r="L44" s="209"/>
      <c r="M44" s="209"/>
      <c r="N44" s="209"/>
      <c r="O44" s="209"/>
      <c r="P44" s="209"/>
      <c r="Q44" s="209"/>
      <c r="R44" s="209"/>
      <c r="S44" s="209"/>
      <c r="T44" s="209"/>
      <c r="U44" s="209"/>
      <c r="V44" s="209"/>
      <c r="W44" s="209"/>
      <c r="X44" s="209"/>
      <c r="Y44" s="209"/>
      <c r="Z44" s="108"/>
      <c r="AA44" s="108"/>
      <c r="AB44" s="108"/>
      <c r="AC44" s="11"/>
      <c r="AD44" s="11"/>
      <c r="AZ44" s="105" t="str">
        <f>IF(C44="","",C44)</f>
        <v/>
      </c>
    </row>
    <row r="45" spans="3:52" ht="18.5" thickTop="1" x14ac:dyDescent="0.55000000000000004">
      <c r="E45" s="3" t="s">
        <v>65</v>
      </c>
    </row>
    <row r="46" spans="3:52" ht="18" customHeight="1" x14ac:dyDescent="0.55000000000000004">
      <c r="E46" s="182" t="s">
        <v>19</v>
      </c>
      <c r="F46" s="182"/>
      <c r="G46" s="182"/>
      <c r="H46" s="182"/>
      <c r="I46" s="182"/>
      <c r="J46" s="182"/>
      <c r="K46" s="170"/>
      <c r="L46" s="182" t="s">
        <v>28</v>
      </c>
      <c r="M46" s="182"/>
      <c r="N46" s="182"/>
      <c r="O46" s="182"/>
      <c r="P46" s="182"/>
      <c r="Q46" s="182"/>
      <c r="R46" s="182"/>
      <c r="S46" s="182"/>
      <c r="T46" s="182"/>
      <c r="U46" s="183" t="s">
        <v>20</v>
      </c>
      <c r="V46" s="183"/>
      <c r="W46" s="183"/>
      <c r="X46" s="182" t="s">
        <v>66</v>
      </c>
      <c r="Y46" s="182"/>
      <c r="Z46" s="182"/>
      <c r="AF46" s="2"/>
      <c r="AG46" s="2"/>
    </row>
    <row r="47" spans="3:52" ht="17.649999999999999" customHeight="1" x14ac:dyDescent="0.55000000000000004">
      <c r="E47" s="182"/>
      <c r="F47" s="182"/>
      <c r="G47" s="182"/>
      <c r="H47" s="182"/>
      <c r="I47" s="182"/>
      <c r="J47" s="182"/>
      <c r="K47" s="170"/>
      <c r="L47" s="183" t="s">
        <v>22</v>
      </c>
      <c r="M47" s="183"/>
      <c r="N47" s="183"/>
      <c r="O47" s="183" t="s">
        <v>23</v>
      </c>
      <c r="P47" s="183"/>
      <c r="Q47" s="183"/>
      <c r="R47" s="183" t="s">
        <v>24</v>
      </c>
      <c r="S47" s="183"/>
      <c r="T47" s="183"/>
      <c r="U47" s="183"/>
      <c r="V47" s="183"/>
      <c r="W47" s="183"/>
      <c r="X47" s="182"/>
      <c r="Y47" s="182"/>
      <c r="Z47" s="182"/>
      <c r="AE47" s="2"/>
      <c r="AF47" s="2"/>
      <c r="AG47" s="2"/>
    </row>
    <row r="48" spans="3:52" x14ac:dyDescent="0.55000000000000004">
      <c r="E48" s="182"/>
      <c r="F48" s="182"/>
      <c r="G48" s="182"/>
      <c r="H48" s="182"/>
      <c r="I48" s="182"/>
      <c r="J48" s="182"/>
      <c r="K48" s="170"/>
      <c r="L48" s="183"/>
      <c r="M48" s="183"/>
      <c r="N48" s="183"/>
      <c r="O48" s="183"/>
      <c r="P48" s="183"/>
      <c r="Q48" s="183"/>
      <c r="R48" s="183"/>
      <c r="S48" s="183"/>
      <c r="T48" s="183"/>
      <c r="U48" s="183"/>
      <c r="V48" s="183"/>
      <c r="W48" s="183"/>
      <c r="X48" s="182"/>
      <c r="Y48" s="182"/>
      <c r="Z48" s="182"/>
      <c r="AA48" s="180" t="str">
        <f>IF(AND(AA49="",AA50="",AA51="",AA52="",AA53=""),"","↓以下の表示は【要修正】事項が解消されると消えます。")</f>
        <v/>
      </c>
      <c r="AB48" s="181"/>
      <c r="AC48" s="181"/>
      <c r="AD48" s="181"/>
      <c r="AE48" s="181"/>
      <c r="AF48" s="2"/>
      <c r="AG48" s="2"/>
    </row>
    <row r="49" spans="5:33" x14ac:dyDescent="0.55000000000000004">
      <c r="E49" s="179" t="s">
        <v>173</v>
      </c>
      <c r="F49" s="179"/>
      <c r="G49" s="179"/>
      <c r="H49" s="179"/>
      <c r="I49" s="179"/>
      <c r="J49" s="179"/>
      <c r="K49" s="170"/>
      <c r="L49" s="184"/>
      <c r="M49" s="185"/>
      <c r="N49" s="186"/>
      <c r="O49" s="187"/>
      <c r="P49" s="187"/>
      <c r="Q49" s="187"/>
      <c r="R49" s="187"/>
      <c r="S49" s="187"/>
      <c r="T49" s="187"/>
      <c r="U49" s="188"/>
      <c r="V49" s="188"/>
      <c r="W49" s="188"/>
      <c r="X49" s="189">
        <f>SUM(L49:W49)</f>
        <v>0</v>
      </c>
      <c r="Y49" s="189"/>
      <c r="Z49" s="189"/>
      <c r="AA49" s="180" t="str">
        <f>IF(AND($C$44="○",COUNTA(L49:T49)&lt;3),"←【要修正】金額(ない場合は0)を入力してください。","")</f>
        <v/>
      </c>
      <c r="AB49" s="181"/>
      <c r="AC49" s="181"/>
      <c r="AD49" s="181"/>
      <c r="AE49" s="181"/>
      <c r="AF49" s="2"/>
      <c r="AG49" s="2"/>
    </row>
    <row r="50" spans="5:33" x14ac:dyDescent="0.55000000000000004">
      <c r="E50" s="177" t="s">
        <v>174</v>
      </c>
      <c r="F50" s="177"/>
      <c r="G50" s="177"/>
      <c r="H50" s="177"/>
      <c r="I50" s="177"/>
      <c r="J50" s="177"/>
      <c r="K50" s="178"/>
      <c r="L50" s="184"/>
      <c r="M50" s="185"/>
      <c r="N50" s="186"/>
      <c r="O50" s="187"/>
      <c r="P50" s="187"/>
      <c r="Q50" s="187"/>
      <c r="R50" s="187"/>
      <c r="S50" s="187"/>
      <c r="T50" s="187"/>
      <c r="U50" s="188"/>
      <c r="V50" s="188"/>
      <c r="W50" s="188"/>
      <c r="X50" s="189">
        <f t="shared" ref="X50:X52" si="2">SUM(L50:W50)</f>
        <v>0</v>
      </c>
      <c r="Y50" s="189"/>
      <c r="Z50" s="189"/>
      <c r="AA50" s="180" t="str">
        <f t="shared" ref="AA50:AA52" si="3">IF(AND($C$44="○",COUNTA(L50:T50)&lt;3),"←【要修正】金額(ない場合は0)を入力してください。","")</f>
        <v/>
      </c>
      <c r="AB50" s="181"/>
      <c r="AC50" s="181"/>
      <c r="AD50" s="181"/>
      <c r="AE50" s="181"/>
      <c r="AF50" s="2"/>
      <c r="AG50" s="2"/>
    </row>
    <row r="51" spans="5:33" x14ac:dyDescent="0.55000000000000004">
      <c r="E51" s="179" t="s">
        <v>175</v>
      </c>
      <c r="F51" s="179"/>
      <c r="G51" s="179"/>
      <c r="H51" s="179"/>
      <c r="I51" s="179"/>
      <c r="J51" s="179"/>
      <c r="K51" s="170"/>
      <c r="L51" s="184"/>
      <c r="M51" s="185"/>
      <c r="N51" s="186"/>
      <c r="O51" s="187"/>
      <c r="P51" s="187"/>
      <c r="Q51" s="187"/>
      <c r="R51" s="187"/>
      <c r="S51" s="187"/>
      <c r="T51" s="187"/>
      <c r="U51" s="188"/>
      <c r="V51" s="188"/>
      <c r="W51" s="188"/>
      <c r="X51" s="189">
        <f t="shared" si="2"/>
        <v>0</v>
      </c>
      <c r="Y51" s="189"/>
      <c r="Z51" s="189"/>
      <c r="AA51" s="180" t="str">
        <f t="shared" si="3"/>
        <v/>
      </c>
      <c r="AB51" s="181"/>
      <c r="AC51" s="181"/>
      <c r="AD51" s="181"/>
      <c r="AE51" s="181"/>
      <c r="AF51" s="2"/>
      <c r="AG51" s="2"/>
    </row>
    <row r="52" spans="5:33" x14ac:dyDescent="0.55000000000000004">
      <c r="E52" s="179" t="s">
        <v>176</v>
      </c>
      <c r="F52" s="179"/>
      <c r="G52" s="179"/>
      <c r="H52" s="179"/>
      <c r="I52" s="179"/>
      <c r="J52" s="179"/>
      <c r="K52" s="170"/>
      <c r="L52" s="184"/>
      <c r="M52" s="185"/>
      <c r="N52" s="186"/>
      <c r="O52" s="187"/>
      <c r="P52" s="187"/>
      <c r="Q52" s="187"/>
      <c r="R52" s="187"/>
      <c r="S52" s="187"/>
      <c r="T52" s="187"/>
      <c r="U52" s="188"/>
      <c r="V52" s="188"/>
      <c r="W52" s="188"/>
      <c r="X52" s="189">
        <f t="shared" si="2"/>
        <v>0</v>
      </c>
      <c r="Y52" s="189"/>
      <c r="Z52" s="189"/>
      <c r="AA52" s="180" t="str">
        <f t="shared" si="3"/>
        <v/>
      </c>
      <c r="AB52" s="181"/>
      <c r="AC52" s="181"/>
      <c r="AD52" s="181"/>
      <c r="AE52" s="181"/>
      <c r="AF52" s="2"/>
      <c r="AG52" s="2"/>
    </row>
    <row r="53" spans="5:33" x14ac:dyDescent="0.55000000000000004">
      <c r="E53" s="179" t="s">
        <v>177</v>
      </c>
      <c r="F53" s="179"/>
      <c r="G53" s="179"/>
      <c r="H53" s="179"/>
      <c r="I53" s="179"/>
      <c r="J53" s="179"/>
      <c r="K53" s="170"/>
      <c r="L53" s="184"/>
      <c r="M53" s="185"/>
      <c r="N53" s="186"/>
      <c r="O53" s="187"/>
      <c r="P53" s="187"/>
      <c r="Q53" s="187"/>
      <c r="R53" s="187"/>
      <c r="S53" s="187"/>
      <c r="T53" s="187"/>
      <c r="U53" s="188"/>
      <c r="V53" s="188"/>
      <c r="W53" s="188"/>
      <c r="X53" s="189">
        <f>SUM(L53:W53)</f>
        <v>0</v>
      </c>
      <c r="Y53" s="189"/>
      <c r="Z53" s="189"/>
      <c r="AA53" s="180" t="str">
        <f>IF(AND($C$44="○",COUNTA(L53:T53)&lt;3),"←【要修正】金額(ない場合は0)を入力してください。","")</f>
        <v/>
      </c>
      <c r="AB53" s="181"/>
      <c r="AC53" s="181"/>
      <c r="AD53" s="181"/>
      <c r="AE53" s="181"/>
      <c r="AF53" s="2"/>
      <c r="AG53" s="2"/>
    </row>
    <row r="54" spans="5:33" x14ac:dyDescent="0.55000000000000004">
      <c r="E54" s="182" t="s">
        <v>66</v>
      </c>
      <c r="F54" s="182"/>
      <c r="G54" s="182"/>
      <c r="H54" s="182"/>
      <c r="I54" s="182"/>
      <c r="J54" s="182"/>
      <c r="K54" s="170"/>
      <c r="L54" s="189">
        <f>SUM(L49:N53)</f>
        <v>0</v>
      </c>
      <c r="M54" s="189"/>
      <c r="N54" s="189"/>
      <c r="O54" s="189">
        <f>SUM(O49:Q53)</f>
        <v>0</v>
      </c>
      <c r="P54" s="189"/>
      <c r="Q54" s="189"/>
      <c r="R54" s="189">
        <f>SUM(R49:T53)</f>
        <v>0</v>
      </c>
      <c r="S54" s="189"/>
      <c r="T54" s="189"/>
      <c r="U54" s="189">
        <f>SUM(U49:W53)</f>
        <v>0</v>
      </c>
      <c r="V54" s="189"/>
      <c r="W54" s="189"/>
      <c r="X54" s="189">
        <f>SUM(X49:Z53)</f>
        <v>0</v>
      </c>
      <c r="Y54" s="189"/>
      <c r="Z54" s="189"/>
      <c r="AE54" s="2"/>
      <c r="AF54" s="2"/>
      <c r="AG54" s="2"/>
    </row>
    <row r="55" spans="5:33" x14ac:dyDescent="0.55000000000000004">
      <c r="L55" s="190" t="s">
        <v>29</v>
      </c>
      <c r="M55" s="190"/>
      <c r="N55" s="190"/>
      <c r="O55" s="190" t="s">
        <v>30</v>
      </c>
      <c r="P55" s="190"/>
      <c r="Q55" s="190"/>
      <c r="X55" s="190" t="s">
        <v>31</v>
      </c>
      <c r="Y55" s="190"/>
      <c r="Z55" s="190"/>
      <c r="AE55" s="2"/>
      <c r="AF55" s="2"/>
      <c r="AG55" s="2"/>
    </row>
    <row r="56" spans="5:33" x14ac:dyDescent="0.55000000000000004">
      <c r="AC56" s="2"/>
      <c r="AD56" s="2"/>
      <c r="AE56" s="2"/>
      <c r="AF56" s="2"/>
      <c r="AG56" s="2"/>
    </row>
    <row r="57" spans="5:33" ht="18.5" thickBot="1" x14ac:dyDescent="0.6">
      <c r="E57" s="82" t="s">
        <v>186</v>
      </c>
      <c r="F57" s="82"/>
      <c r="G57" s="82"/>
      <c r="H57" s="82"/>
      <c r="I57" s="82"/>
      <c r="J57" s="82"/>
      <c r="K57" s="12" t="s">
        <v>48</v>
      </c>
      <c r="Y57" s="3" t="s">
        <v>36</v>
      </c>
      <c r="AE57" s="2"/>
      <c r="AF57" s="2"/>
      <c r="AG57" s="2"/>
    </row>
    <row r="58" spans="5:33" ht="18" customHeight="1" thickBot="1" x14ac:dyDescent="0.6">
      <c r="K58" s="12" t="s">
        <v>187</v>
      </c>
      <c r="Y58" s="191" t="str">
        <f>IFERROR((ROUNDDOWN((基本情報!G21+基本情報!G26)*10/110*L54/X54,0)+ROUNDDOWN((基本情報!G21+基本情報!G26)*10/110*K18*O54/X54,0)),"")</f>
        <v/>
      </c>
      <c r="Z58" s="192"/>
      <c r="AA58" s="192"/>
      <c r="AB58" s="192"/>
      <c r="AC58" s="192"/>
      <c r="AD58" s="193"/>
    </row>
    <row r="61" spans="5:33" ht="7.5" customHeight="1" x14ac:dyDescent="0.55000000000000004">
      <c r="AB61" s="13"/>
      <c r="AC61" s="13"/>
    </row>
    <row r="62" spans="5:33" ht="15" customHeight="1" x14ac:dyDescent="0.55000000000000004"/>
  </sheetData>
  <sheetProtection algorithmName="SHA-512" hashValue="O8urmSPQXFKY4l5oBCXRpG/Eee8rzPyCJZMl7pUcTmuNxBb7nUx4tbBHOECbpZlsujVIyj1BQu2QtsAQ+bhmDg==" saltValue="WJLgYxfNXHFUuBva5pA0Ow==" spinCount="100000" sheet="1" objects="1" scenarios="1"/>
  <mergeCells count="117">
    <mergeCell ref="AV12:AX12"/>
    <mergeCell ref="AV17:AW17"/>
    <mergeCell ref="AX18:AX20"/>
    <mergeCell ref="AV18:AW20"/>
    <mergeCell ref="U30:AD30"/>
    <mergeCell ref="U34:AD34"/>
    <mergeCell ref="U35:AD35"/>
    <mergeCell ref="U15:AD15"/>
    <mergeCell ref="U16:AD16"/>
    <mergeCell ref="E31:K31"/>
    <mergeCell ref="E32:K32"/>
    <mergeCell ref="E33:K33"/>
    <mergeCell ref="E34:K34"/>
    <mergeCell ref="E35:K35"/>
    <mergeCell ref="L32:N32"/>
    <mergeCell ref="O32:Q32"/>
    <mergeCell ref="E46:K48"/>
    <mergeCell ref="E49:K49"/>
    <mergeCell ref="AV4:AX4"/>
    <mergeCell ref="AV7:AX7"/>
    <mergeCell ref="C3:AD3"/>
    <mergeCell ref="K19:AD19"/>
    <mergeCell ref="D44:Y44"/>
    <mergeCell ref="D27:Y27"/>
    <mergeCell ref="AA7:AC7"/>
    <mergeCell ref="Y5:AC5"/>
    <mergeCell ref="Y24:AD24"/>
    <mergeCell ref="L29:N30"/>
    <mergeCell ref="O29:Q30"/>
    <mergeCell ref="R29:T30"/>
    <mergeCell ref="L31:N31"/>
    <mergeCell ref="O31:Q31"/>
    <mergeCell ref="R31:T31"/>
    <mergeCell ref="K16:O16"/>
    <mergeCell ref="K18:P18"/>
    <mergeCell ref="D22:U22"/>
    <mergeCell ref="K15:O15"/>
    <mergeCell ref="X7:Z7"/>
    <mergeCell ref="Y6:AD6"/>
    <mergeCell ref="U31:AD31"/>
    <mergeCell ref="AV5:AX5"/>
    <mergeCell ref="R37:T37"/>
    <mergeCell ref="C2:AD2"/>
    <mergeCell ref="C11:AD11"/>
    <mergeCell ref="Y39:AD39"/>
    <mergeCell ref="L34:N34"/>
    <mergeCell ref="O34:Q34"/>
    <mergeCell ref="R34:T34"/>
    <mergeCell ref="L35:N35"/>
    <mergeCell ref="O35:Q35"/>
    <mergeCell ref="R35:T35"/>
    <mergeCell ref="L33:N33"/>
    <mergeCell ref="O33:Q33"/>
    <mergeCell ref="R33:T33"/>
    <mergeCell ref="R32:T32"/>
    <mergeCell ref="J5:P5"/>
    <mergeCell ref="E36:K36"/>
    <mergeCell ref="E29:K30"/>
    <mergeCell ref="U32:AD32"/>
    <mergeCell ref="U33:AD33"/>
    <mergeCell ref="U14:AD14"/>
    <mergeCell ref="L36:N36"/>
    <mergeCell ref="O36:Q36"/>
    <mergeCell ref="R36:T36"/>
    <mergeCell ref="L37:N37"/>
    <mergeCell ref="O37:Q37"/>
    <mergeCell ref="E52:K52"/>
    <mergeCell ref="L55:N55"/>
    <mergeCell ref="O55:Q55"/>
    <mergeCell ref="X55:Z55"/>
    <mergeCell ref="R53:T53"/>
    <mergeCell ref="U53:W53"/>
    <mergeCell ref="X53:Z53"/>
    <mergeCell ref="Y58:AD58"/>
    <mergeCell ref="L54:N54"/>
    <mergeCell ref="O54:Q54"/>
    <mergeCell ref="R54:T54"/>
    <mergeCell ref="U54:W54"/>
    <mergeCell ref="X54:Z54"/>
    <mergeCell ref="L53:N53"/>
    <mergeCell ref="O53:Q53"/>
    <mergeCell ref="E53:K53"/>
    <mergeCell ref="E54:K54"/>
    <mergeCell ref="X49:Z49"/>
    <mergeCell ref="L50:N50"/>
    <mergeCell ref="O50:Q50"/>
    <mergeCell ref="R50:T50"/>
    <mergeCell ref="U50:W50"/>
    <mergeCell ref="X50:Z50"/>
    <mergeCell ref="L51:N51"/>
    <mergeCell ref="O51:Q51"/>
    <mergeCell ref="R51:T51"/>
    <mergeCell ref="U51:W51"/>
    <mergeCell ref="E50:K50"/>
    <mergeCell ref="E51:K51"/>
    <mergeCell ref="AA48:AE48"/>
    <mergeCell ref="AA53:AE53"/>
    <mergeCell ref="AA52:AE52"/>
    <mergeCell ref="AA51:AE51"/>
    <mergeCell ref="AA50:AE50"/>
    <mergeCell ref="AA49:AE49"/>
    <mergeCell ref="L46:T46"/>
    <mergeCell ref="U46:W48"/>
    <mergeCell ref="X46:Z48"/>
    <mergeCell ref="L47:N48"/>
    <mergeCell ref="O47:Q48"/>
    <mergeCell ref="R47:T48"/>
    <mergeCell ref="L52:N52"/>
    <mergeCell ref="O52:Q52"/>
    <mergeCell ref="R52:T52"/>
    <mergeCell ref="U52:W52"/>
    <mergeCell ref="X52:Z52"/>
    <mergeCell ref="X51:Z51"/>
    <mergeCell ref="L49:N49"/>
    <mergeCell ref="O49:Q49"/>
    <mergeCell ref="R49:T49"/>
    <mergeCell ref="U49:W49"/>
  </mergeCells>
  <phoneticPr fontId="3"/>
  <conditionalFormatting sqref="C27 C44 C9">
    <cfRule type="containsText" dxfId="21" priority="35" operator="containsText" text="複数選択不可">
      <formula>NOT(ISERROR(SEARCH("複数選択不可",C9)))</formula>
    </cfRule>
  </conditionalFormatting>
  <conditionalFormatting sqref="AX13">
    <cfRule type="containsText" dxfId="20" priority="32" operator="containsText" text="要修正">
      <formula>NOT(ISERROR(SEARCH("要修正",AX13)))</formula>
    </cfRule>
  </conditionalFormatting>
  <conditionalFormatting sqref="AV16:AW16">
    <cfRule type="cellIs" dxfId="19" priority="31" operator="equal">
      <formula>"×"</formula>
    </cfRule>
  </conditionalFormatting>
  <conditionalFormatting sqref="C5 Y5">
    <cfRule type="expression" dxfId="18" priority="27">
      <formula>SUM(COUNTIF($AZ$6:$AZ$44,"○"))&gt;=1</formula>
    </cfRule>
  </conditionalFormatting>
  <conditionalFormatting sqref="C6">
    <cfRule type="expression" dxfId="17" priority="26">
      <formula>SUM(COUNTIF($C$5,"○"),COUNTIF($AZ$7:$AZ$44,"○"))&gt;=1</formula>
    </cfRule>
  </conditionalFormatting>
  <conditionalFormatting sqref="C7 AA7">
    <cfRule type="expression" dxfId="16" priority="25">
      <formula>SUM(COUNTIF($AZ$5:$AZ$6,"○"),COUNTIF($AZ$8:$AZ$44,"○"))&gt;=1</formula>
    </cfRule>
  </conditionalFormatting>
  <conditionalFormatting sqref="C8">
    <cfRule type="expression" dxfId="15" priority="24">
      <formula>SUM(COUNTIF($AZ$5:$AZ$7,"○"),COUNTIF($AZ$22:$AZ$44,"○"))&gt;=1</formula>
    </cfRule>
  </conditionalFormatting>
  <conditionalFormatting sqref="J5:P5">
    <cfRule type="containsText" dxfId="14" priority="22" operator="containsText" text="こちら">
      <formula>NOT(ISERROR(SEARCH("こちら",J5)))</formula>
    </cfRule>
  </conditionalFormatting>
  <conditionalFormatting sqref="Y6:AD6">
    <cfRule type="containsText" dxfId="13" priority="19" operator="containsText" text="こちら">
      <formula>NOT(ISERROR(SEARCH("こちら",Y6)))</formula>
    </cfRule>
  </conditionalFormatting>
  <conditionalFormatting sqref="K15 K16 K18">
    <cfRule type="expression" dxfId="12" priority="17">
      <formula>COUNTIF($AZ$5:$AZ$8,"○")&gt;=1</formula>
    </cfRule>
  </conditionalFormatting>
  <conditionalFormatting sqref="C22">
    <cfRule type="expression" dxfId="11" priority="14">
      <formula>SUM(COUNTIF($AZ$5:$AZ$8,"○"),COUNTIF($AZ$27:$AZ$44,"○"))&gt;=1</formula>
    </cfRule>
  </conditionalFormatting>
  <conditionalFormatting sqref="C27 L31:N35">
    <cfRule type="expression" dxfId="10" priority="13">
      <formula>SUM(COUNTIF($AZ$5:$AZ$22,"○"),COUNTIF($AZ$44,"○"))&gt;=1</formula>
    </cfRule>
  </conditionalFormatting>
  <conditionalFormatting sqref="C44 L49:T53">
    <cfRule type="expression" dxfId="9" priority="12">
      <formula>COUNTIF($AZ$5:$AZ$27,"○")&gt;=1</formula>
    </cfRule>
  </conditionalFormatting>
  <conditionalFormatting sqref="U31:AD35">
    <cfRule type="containsText" dxfId="8" priority="11" operator="containsText" text="要修正">
      <formula>NOT(ISERROR(SEARCH("要修正",U31)))</formula>
    </cfRule>
  </conditionalFormatting>
  <conditionalFormatting sqref="U15:AD16">
    <cfRule type="containsText" dxfId="7" priority="10" operator="containsText" text="要修正">
      <formula>NOT(ISERROR(SEARCH("要修正",U15)))</formula>
    </cfRule>
  </conditionalFormatting>
  <conditionalFormatting sqref="U14:AD14">
    <cfRule type="containsText" dxfId="6" priority="9" operator="containsText" text="要修正">
      <formula>NOT(ISERROR(SEARCH("要修正",U14)))</formula>
    </cfRule>
  </conditionalFormatting>
  <conditionalFormatting sqref="U30:AD30">
    <cfRule type="containsText" dxfId="5" priority="8" operator="containsText" text="要修正">
      <formula>NOT(ISERROR(SEARCH("要修正",U30)))</formula>
    </cfRule>
  </conditionalFormatting>
  <conditionalFormatting sqref="AA48:AE48">
    <cfRule type="containsText" dxfId="4" priority="7" operator="containsText" text="【要修正】">
      <formula>NOT(ISERROR(SEARCH("【要修正】",AA48)))</formula>
    </cfRule>
  </conditionalFormatting>
  <conditionalFormatting sqref="AA49:AE53">
    <cfRule type="containsText" dxfId="3" priority="4" operator="containsText" text="【要修正】">
      <formula>NOT(ISERROR(SEARCH("【要修正】",AA49)))</formula>
    </cfRule>
  </conditionalFormatting>
  <conditionalFormatting sqref="AW13">
    <cfRule type="containsText" dxfId="2" priority="3" operator="containsText" text="要修正">
      <formula>NOT(ISERROR(SEARCH("要修正",AW13)))</formula>
    </cfRule>
  </conditionalFormatting>
  <conditionalFormatting sqref="AV18">
    <cfRule type="containsText" dxfId="1" priority="2" operator="containsText" text="×">
      <formula>NOT(ISERROR(SEARCH("×",AV18)))</formula>
    </cfRule>
  </conditionalFormatting>
  <conditionalFormatting sqref="AX18">
    <cfRule type="containsText" dxfId="0" priority="1" operator="containsText" text="【要修正】">
      <formula>NOT(ISERROR(SEARCH("【要修正】",AX18)))</formula>
    </cfRule>
  </conditionalFormatting>
  <dataValidations xWindow="9" yWindow="1022" count="2">
    <dataValidation type="list" allowBlank="1" showInputMessage="1" showErrorMessage="1" sqref="C44 C27 C22 C9" xr:uid="{00000000-0002-0000-0300-000000000000}">
      <formula1>$AG$5</formula1>
    </dataValidation>
    <dataValidation type="list" allowBlank="1" showInputMessage="1" showErrorMessage="1" promptTitle="返還額がない場合" prompt="いずれか１つの該当する欄で「○」を選択してください。_x000a_※選択すると他の欄はグレー表示されます。（入力しないでください。）" sqref="C5:C8" xr:uid="{00000000-0002-0000-0300-000001000000}">
      <formula1>$AG$5</formula1>
    </dataValidation>
  </dataValidations>
  <pageMargins left="0.69" right="0.13" top="0.35" bottom="0.16" header="0.31496062992125984" footer="0.2"/>
  <pageSetup paperSize="9" scale="65" orientation="portrait" r:id="rId1"/>
  <colBreaks count="1" manualBreakCount="1">
    <brk id="3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E38"/>
  <sheetViews>
    <sheetView showGridLines="0" view="pageBreakPreview" zoomScale="85" zoomScaleNormal="100" zoomScaleSheetLayoutView="85" workbookViewId="0">
      <selection activeCell="L15" sqref="L15"/>
    </sheetView>
  </sheetViews>
  <sheetFormatPr defaultColWidth="8.58203125" defaultRowHeight="20" x14ac:dyDescent="0.55000000000000004"/>
  <cols>
    <col min="1" max="4" width="8" style="69" customWidth="1"/>
    <col min="5" max="5" width="12.75" style="69" customWidth="1"/>
    <col min="6" max="6" width="2.58203125" style="69" customWidth="1"/>
    <col min="7" max="10" width="8.83203125" style="69"/>
    <col min="11" max="16" width="8.58203125" style="61"/>
    <col min="17" max="18" width="8.08203125" style="61" customWidth="1"/>
    <col min="19" max="31" width="12.33203125" style="61" customWidth="1"/>
    <col min="32" max="16384" width="8.58203125" style="61"/>
  </cols>
  <sheetData>
    <row r="1" spans="1:31" ht="18" x14ac:dyDescent="0.55000000000000004">
      <c r="A1" s="59" t="s">
        <v>69</v>
      </c>
      <c r="B1" s="60"/>
      <c r="C1" s="60"/>
      <c r="D1" s="60"/>
      <c r="E1" s="60"/>
      <c r="F1" s="60"/>
      <c r="G1" s="60"/>
      <c r="H1" s="60"/>
      <c r="I1" s="237" t="str">
        <f>IF(基本情報!R19="○","診療検査第"&amp;基本情報!O19&amp;"号","")</f>
        <v/>
      </c>
      <c r="J1" s="237"/>
      <c r="Q1" s="62"/>
      <c r="R1" s="62"/>
      <c r="S1" s="62"/>
      <c r="T1" s="62"/>
      <c r="U1" s="62"/>
      <c r="V1" s="62"/>
      <c r="W1" s="62"/>
      <c r="X1" s="62"/>
      <c r="Y1" s="62"/>
      <c r="Z1" s="62"/>
      <c r="AA1" s="62"/>
      <c r="AB1" s="62"/>
      <c r="AC1" s="62"/>
      <c r="AD1" s="62"/>
      <c r="AE1" s="62"/>
    </row>
    <row r="2" spans="1:31" ht="18" x14ac:dyDescent="0.55000000000000004">
      <c r="A2" s="60"/>
      <c r="B2" s="60"/>
      <c r="C2" s="60"/>
      <c r="D2" s="60"/>
      <c r="E2" s="60"/>
      <c r="F2" s="60"/>
      <c r="G2" s="60"/>
      <c r="H2" s="60"/>
      <c r="I2" s="238"/>
      <c r="J2" s="238"/>
      <c r="Q2" s="241"/>
      <c r="R2" s="241"/>
      <c r="S2" s="63"/>
      <c r="T2" s="63"/>
      <c r="U2" s="63"/>
      <c r="V2" s="63"/>
      <c r="W2" s="63"/>
      <c r="X2" s="63"/>
      <c r="Y2" s="63"/>
      <c r="Z2" s="63"/>
      <c r="AA2" s="63"/>
      <c r="AB2" s="64"/>
      <c r="AC2" s="64"/>
      <c r="AD2" s="64"/>
      <c r="AE2" s="64"/>
    </row>
    <row r="3" spans="1:31" ht="18" x14ac:dyDescent="0.55000000000000004">
      <c r="A3" s="65"/>
      <c r="B3" s="65"/>
      <c r="C3" s="65"/>
      <c r="D3" s="65"/>
      <c r="E3" s="65"/>
      <c r="F3" s="65"/>
      <c r="G3" s="61"/>
      <c r="H3" s="243" t="str">
        <f>IF(基本情報!R5="○","令和 "&amp;基本情報!I5&amp;" 年 "&amp;基本情報!L5&amp;" 月 "&amp;基本情報!O5&amp;" 日 ","令和　　年　　月　　日")</f>
        <v>令和　　年　　月　　日</v>
      </c>
      <c r="I3" s="244"/>
      <c r="J3" s="244"/>
      <c r="Q3" s="66"/>
      <c r="R3" s="66"/>
      <c r="S3" s="66"/>
      <c r="T3" s="67"/>
      <c r="U3" s="67"/>
      <c r="V3" s="67"/>
      <c r="W3" s="66"/>
      <c r="X3" s="66"/>
      <c r="Y3" s="67"/>
      <c r="Z3" s="67"/>
      <c r="AA3" s="67"/>
      <c r="AB3" s="66"/>
      <c r="AC3" s="66"/>
      <c r="AD3" s="66"/>
      <c r="AE3" s="66"/>
    </row>
    <row r="4" spans="1:31" ht="18" x14ac:dyDescent="0.55000000000000004">
      <c r="A4" s="65"/>
      <c r="B4" s="65"/>
      <c r="C4" s="65"/>
      <c r="D4" s="65"/>
      <c r="E4" s="65"/>
      <c r="F4" s="65"/>
      <c r="G4" s="65"/>
      <c r="H4" s="65"/>
      <c r="I4" s="65"/>
      <c r="J4" s="65"/>
    </row>
    <row r="5" spans="1:31" ht="18" x14ac:dyDescent="0.55000000000000004">
      <c r="A5" s="68" t="s">
        <v>37</v>
      </c>
      <c r="B5" s="68"/>
      <c r="C5" s="68"/>
      <c r="D5" s="68"/>
      <c r="E5" s="65"/>
      <c r="F5" s="65"/>
      <c r="G5" s="65"/>
      <c r="H5" s="65"/>
      <c r="I5" s="65"/>
      <c r="J5" s="65"/>
    </row>
    <row r="6" spans="1:31" ht="18" x14ac:dyDescent="0.55000000000000004">
      <c r="A6" s="65"/>
      <c r="B6" s="65"/>
      <c r="C6" s="65"/>
      <c r="D6" s="65"/>
      <c r="E6" s="65"/>
      <c r="F6" s="65"/>
      <c r="G6" s="65"/>
      <c r="H6" s="65"/>
      <c r="I6" s="65"/>
      <c r="J6" s="65"/>
    </row>
    <row r="7" spans="1:31" ht="18" x14ac:dyDescent="0.55000000000000004">
      <c r="A7" s="65"/>
      <c r="B7" s="65"/>
      <c r="C7" s="65"/>
      <c r="D7" s="65"/>
      <c r="E7" s="65"/>
      <c r="F7" s="65"/>
      <c r="G7" s="65"/>
      <c r="H7" s="65"/>
      <c r="I7" s="65"/>
      <c r="J7" s="65"/>
    </row>
    <row r="8" spans="1:31" x14ac:dyDescent="0.55000000000000004">
      <c r="A8" s="65"/>
      <c r="B8" s="65"/>
      <c r="C8" s="65"/>
      <c r="E8" s="70" t="s">
        <v>185</v>
      </c>
      <c r="F8" s="86"/>
      <c r="G8" s="239" t="str">
        <f>IF(基本情報!G10="","(入力シートから自動転記されます)",基本情報!G10)</f>
        <v>(入力シートから自動転記されます)</v>
      </c>
      <c r="H8" s="239"/>
      <c r="I8" s="239"/>
      <c r="J8" s="239"/>
    </row>
    <row r="9" spans="1:31" x14ac:dyDescent="0.55000000000000004">
      <c r="A9" s="65"/>
      <c r="B9" s="65"/>
      <c r="C9" s="65"/>
      <c r="E9" s="70" t="s">
        <v>39</v>
      </c>
      <c r="F9" s="86"/>
      <c r="G9" s="239" t="str">
        <f>IF(基本情報!G9="","(入力シートから自動転記されます)",基本情報!G9)</f>
        <v>(入力シートから自動転記されます)</v>
      </c>
      <c r="H9" s="239"/>
      <c r="I9" s="239"/>
      <c r="J9" s="239"/>
    </row>
    <row r="10" spans="1:31" x14ac:dyDescent="0.55000000000000004">
      <c r="A10" s="65"/>
      <c r="B10" s="65"/>
      <c r="C10" s="65"/>
      <c r="E10" s="70" t="s">
        <v>70</v>
      </c>
      <c r="F10" s="86"/>
      <c r="G10" s="239" t="str">
        <f>IF(基本情報!G13="","(入力シートから自動転記されます)",基本情報!G13&amp;"　"&amp;基本情報!G14)</f>
        <v>(入力シートから自動転記されます)</v>
      </c>
      <c r="H10" s="239"/>
      <c r="I10" s="239"/>
      <c r="J10" s="239"/>
    </row>
    <row r="11" spans="1:31" ht="18" x14ac:dyDescent="0.55000000000000004">
      <c r="A11" s="65"/>
      <c r="B11" s="65"/>
      <c r="C11" s="65"/>
      <c r="D11" s="65"/>
      <c r="E11" s="65"/>
      <c r="F11" s="65"/>
      <c r="G11" s="65"/>
      <c r="H11" s="65"/>
      <c r="I11" s="65"/>
      <c r="J11" s="65"/>
      <c r="L11" s="71"/>
    </row>
    <row r="12" spans="1:31" ht="18" x14ac:dyDescent="0.55000000000000004">
      <c r="A12" s="65"/>
      <c r="B12" s="65"/>
      <c r="C12" s="65"/>
      <c r="D12" s="65"/>
      <c r="E12" s="65"/>
      <c r="F12" s="65"/>
      <c r="G12" s="65"/>
      <c r="H12" s="65"/>
      <c r="I12" s="65"/>
      <c r="J12" s="65"/>
    </row>
    <row r="13" spans="1:31" ht="18" x14ac:dyDescent="0.55000000000000004">
      <c r="A13" s="68" t="s">
        <v>68</v>
      </c>
      <c r="B13" s="68"/>
      <c r="C13" s="68"/>
      <c r="D13" s="68"/>
      <c r="E13" s="68"/>
      <c r="F13" s="68"/>
      <c r="G13" s="68"/>
      <c r="H13" s="68"/>
      <c r="I13" s="68"/>
      <c r="J13" s="68"/>
    </row>
    <row r="14" spans="1:31" ht="18" x14ac:dyDescent="0.55000000000000004">
      <c r="A14" s="65"/>
      <c r="B14" s="65"/>
      <c r="C14" s="65"/>
      <c r="D14" s="65"/>
      <c r="E14" s="65"/>
      <c r="F14" s="65"/>
      <c r="G14" s="65"/>
      <c r="H14" s="65"/>
      <c r="I14" s="65"/>
      <c r="J14" s="65"/>
    </row>
    <row r="15" spans="1:31" ht="18" x14ac:dyDescent="0.55000000000000004">
      <c r="A15" s="65"/>
      <c r="B15" s="65"/>
      <c r="C15" s="65"/>
      <c r="D15" s="65"/>
      <c r="E15" s="65"/>
      <c r="F15" s="65"/>
      <c r="G15" s="65"/>
      <c r="H15" s="65"/>
      <c r="I15" s="65"/>
      <c r="J15" s="65"/>
    </row>
    <row r="16" spans="1:31" ht="13.5" customHeight="1" x14ac:dyDescent="0.55000000000000004">
      <c r="A16" s="240" t="str">
        <f>IF(基本情報!O19="","　令和　　年　　月　　日","　"&amp;基本情報!G20&amp;IF(基本情報!G25="","","及び"&amp;基本情報!G25))&amp;"付けで交付決定を受けた新型コロナウイルス感染症診療・検査医療機関設備整備費補助金について、当該交付要綱第１２の規定により下記のとおり報告します。"</f>
        <v>　令和　　年　　月　　日付けで交付決定を受けた新型コロナウイルス感染症診療・検査医療機関設備整備費補助金について、当該交付要綱第１２の規定により下記のとおり報告します。</v>
      </c>
      <c r="B16" s="240"/>
      <c r="C16" s="240"/>
      <c r="D16" s="240"/>
      <c r="E16" s="240"/>
      <c r="F16" s="240"/>
      <c r="G16" s="240"/>
      <c r="H16" s="240"/>
      <c r="I16" s="240"/>
      <c r="J16" s="240"/>
    </row>
    <row r="17" spans="1:10" ht="13.5" customHeight="1" x14ac:dyDescent="0.55000000000000004">
      <c r="A17" s="240"/>
      <c r="B17" s="240"/>
      <c r="C17" s="240"/>
      <c r="D17" s="240"/>
      <c r="E17" s="240"/>
      <c r="F17" s="240"/>
      <c r="G17" s="240"/>
      <c r="H17" s="240"/>
      <c r="I17" s="240"/>
      <c r="J17" s="240"/>
    </row>
    <row r="18" spans="1:10" ht="13.5" customHeight="1" x14ac:dyDescent="0.55000000000000004">
      <c r="A18" s="240"/>
      <c r="B18" s="240"/>
      <c r="C18" s="240"/>
      <c r="D18" s="240"/>
      <c r="E18" s="240"/>
      <c r="F18" s="240"/>
      <c r="G18" s="240"/>
      <c r="H18" s="240"/>
      <c r="I18" s="240"/>
      <c r="J18" s="240"/>
    </row>
    <row r="19" spans="1:10" ht="13.5" customHeight="1" x14ac:dyDescent="0.55000000000000004">
      <c r="A19" s="240"/>
      <c r="B19" s="240"/>
      <c r="C19" s="240"/>
      <c r="D19" s="240"/>
      <c r="E19" s="240"/>
      <c r="F19" s="240"/>
      <c r="G19" s="240"/>
      <c r="H19" s="240"/>
      <c r="I19" s="240"/>
      <c r="J19" s="240"/>
    </row>
    <row r="20" spans="1:10" ht="24" customHeight="1" x14ac:dyDescent="0.55000000000000004">
      <c r="A20" s="65"/>
      <c r="B20" s="65"/>
      <c r="C20" s="65"/>
      <c r="D20" s="65"/>
      <c r="E20" s="72" t="s">
        <v>71</v>
      </c>
      <c r="F20" s="72"/>
      <c r="G20" s="65"/>
      <c r="H20" s="65"/>
      <c r="I20" s="65"/>
      <c r="J20" s="65"/>
    </row>
    <row r="21" spans="1:10" ht="18" x14ac:dyDescent="0.55000000000000004">
      <c r="A21" s="65" t="s">
        <v>72</v>
      </c>
      <c r="B21" s="65"/>
      <c r="C21" s="65"/>
      <c r="D21" s="65"/>
      <c r="E21" s="72"/>
      <c r="F21" s="72"/>
      <c r="G21" s="65"/>
      <c r="H21" s="65"/>
      <c r="I21" s="65"/>
      <c r="J21" s="65"/>
    </row>
    <row r="22" spans="1:10" ht="18" x14ac:dyDescent="0.55000000000000004">
      <c r="A22" s="239" t="str">
        <f>IF(基本情報!G11="","(入力シートから自動転記されます)","　　"&amp;基本情報!G11)</f>
        <v>(入力シートから自動転記されます)</v>
      </c>
      <c r="B22" s="239"/>
      <c r="C22" s="239"/>
      <c r="D22" s="239"/>
      <c r="E22" s="239"/>
      <c r="F22" s="239"/>
      <c r="G22" s="239"/>
      <c r="H22" s="239"/>
      <c r="I22" s="239"/>
      <c r="J22" s="239"/>
    </row>
    <row r="23" spans="1:10" ht="18" customHeight="1" x14ac:dyDescent="0.55000000000000004">
      <c r="A23" s="239" t="str">
        <f>IF(基本情報!G12="","(入力シートから自動転記されます)","　　"&amp;基本情報!G12)</f>
        <v>(入力シートから自動転記されます)</v>
      </c>
      <c r="B23" s="239"/>
      <c r="C23" s="239"/>
      <c r="D23" s="239"/>
      <c r="E23" s="239"/>
      <c r="F23" s="239"/>
      <c r="G23" s="239"/>
      <c r="H23" s="239"/>
      <c r="I23" s="239"/>
      <c r="J23" s="239"/>
    </row>
    <row r="24" spans="1:10" ht="18" x14ac:dyDescent="0.55000000000000004">
      <c r="A24" s="65"/>
      <c r="B24" s="65"/>
      <c r="C24" s="65"/>
      <c r="D24" s="65"/>
      <c r="E24" s="72"/>
      <c r="F24" s="72"/>
      <c r="G24" s="65"/>
      <c r="H24" s="65"/>
      <c r="I24" s="65"/>
      <c r="J24" s="65"/>
    </row>
    <row r="25" spans="1:10" ht="18" x14ac:dyDescent="0.55000000000000004">
      <c r="A25" s="65" t="s">
        <v>74</v>
      </c>
      <c r="B25" s="65"/>
      <c r="C25" s="65"/>
      <c r="D25" s="65"/>
      <c r="E25" s="65"/>
      <c r="F25" s="65"/>
      <c r="G25" s="65"/>
      <c r="H25" s="65"/>
      <c r="I25" s="65"/>
      <c r="J25" s="65"/>
    </row>
    <row r="26" spans="1:10" ht="18" x14ac:dyDescent="0.55000000000000004">
      <c r="A26" s="65"/>
      <c r="B26" s="65"/>
      <c r="C26" s="65"/>
      <c r="D26" s="65"/>
      <c r="E26" s="61"/>
      <c r="F26" s="61"/>
      <c r="G26" s="73" t="s">
        <v>0</v>
      </c>
      <c r="H26" s="245" t="str">
        <f>IF(基本情報!G21="","(入力シートから自動転記されます)",基本情報!G21+基本情報!G26)</f>
        <v>(入力シートから自動転記されます)</v>
      </c>
      <c r="I26" s="246"/>
      <c r="J26" s="65" t="s">
        <v>1</v>
      </c>
    </row>
    <row r="27" spans="1:10" ht="18" x14ac:dyDescent="0.55000000000000004">
      <c r="A27" s="65"/>
      <c r="B27" s="65"/>
      <c r="C27" s="65"/>
      <c r="D27" s="65"/>
      <c r="E27" s="65"/>
      <c r="F27" s="65"/>
      <c r="G27" s="65"/>
      <c r="H27" s="65"/>
      <c r="I27" s="65"/>
      <c r="J27" s="65"/>
    </row>
    <row r="28" spans="1:10" ht="18" x14ac:dyDescent="0.55000000000000004">
      <c r="A28" s="65" t="s">
        <v>75</v>
      </c>
      <c r="B28" s="65"/>
      <c r="C28" s="65"/>
      <c r="D28" s="65"/>
      <c r="E28" s="65"/>
      <c r="F28" s="65"/>
      <c r="G28" s="65"/>
      <c r="H28" s="65"/>
      <c r="I28" s="65"/>
      <c r="J28" s="65"/>
    </row>
    <row r="29" spans="1:10" ht="18" x14ac:dyDescent="0.55000000000000004">
      <c r="A29" s="65" t="s">
        <v>38</v>
      </c>
      <c r="B29" s="65"/>
      <c r="C29" s="65"/>
      <c r="D29" s="65"/>
      <c r="E29" s="65"/>
      <c r="F29" s="65"/>
      <c r="G29" s="65"/>
      <c r="H29" s="65"/>
      <c r="I29" s="65"/>
      <c r="J29" s="65"/>
    </row>
    <row r="30" spans="1:10" ht="18" x14ac:dyDescent="0.55000000000000004">
      <c r="A30" s="65"/>
      <c r="B30" s="65"/>
      <c r="C30" s="65"/>
      <c r="D30" s="65"/>
      <c r="E30" s="61"/>
      <c r="F30" s="61"/>
      <c r="G30" s="73" t="s">
        <v>0</v>
      </c>
      <c r="H30" s="245" t="str">
        <f>IF(OR(別紙概要!C5="○",別紙概要!C6="○",別紙概要!C7="○",別紙概要!C8="○",別紙概要!C9="○"),0,IF(別紙概要!C22="○",別紙概要!Y24,IF(別紙概要!C27="○",別紙概要!Y39,IF(別紙概要!C44="○",別紙概要!Y58,"(入力シートから自動転記されます)"))))</f>
        <v>(入力シートから自動転記されます)</v>
      </c>
      <c r="I30" s="246"/>
      <c r="J30" s="65" t="s">
        <v>1</v>
      </c>
    </row>
    <row r="31" spans="1:10" ht="18" x14ac:dyDescent="0.55000000000000004">
      <c r="A31" s="65"/>
      <c r="B31" s="65"/>
      <c r="C31" s="65"/>
      <c r="D31" s="65"/>
      <c r="E31" s="65"/>
      <c r="F31" s="65"/>
      <c r="G31" s="65"/>
      <c r="H31" s="65"/>
      <c r="I31" s="65"/>
      <c r="J31" s="65"/>
    </row>
    <row r="32" spans="1:10" ht="18" x14ac:dyDescent="0.55000000000000004">
      <c r="A32" s="65" t="s">
        <v>76</v>
      </c>
      <c r="B32" s="74"/>
      <c r="C32" s="74"/>
      <c r="D32" s="74"/>
      <c r="E32" s="74"/>
      <c r="F32" s="74"/>
      <c r="G32" s="74"/>
      <c r="H32" s="74"/>
      <c r="I32" s="74"/>
      <c r="J32" s="74"/>
    </row>
    <row r="33" spans="1:10" ht="35.25" customHeight="1" x14ac:dyDescent="0.55000000000000004">
      <c r="A33" s="242" t="s">
        <v>77</v>
      </c>
      <c r="B33" s="242"/>
      <c r="C33" s="242"/>
      <c r="D33" s="242"/>
      <c r="E33" s="242"/>
      <c r="F33" s="242"/>
      <c r="G33" s="242"/>
      <c r="H33" s="242"/>
      <c r="I33" s="242"/>
      <c r="J33" s="242"/>
    </row>
    <row r="34" spans="1:10" ht="18" x14ac:dyDescent="0.55000000000000004">
      <c r="A34" s="75"/>
      <c r="B34" s="75"/>
      <c r="C34" s="75"/>
      <c r="D34" s="75"/>
      <c r="E34" s="75"/>
      <c r="F34" s="85"/>
      <c r="G34" s="76"/>
      <c r="H34" s="76"/>
      <c r="I34" s="76"/>
      <c r="J34" s="76"/>
    </row>
    <row r="35" spans="1:10" x14ac:dyDescent="0.55000000000000004">
      <c r="E35" s="86" t="s">
        <v>40</v>
      </c>
      <c r="F35" s="86"/>
      <c r="G35" s="239" t="str">
        <f>IF(基本情報!G15="","(入力シートから自動転記されます)",基本情報!G15)</f>
        <v>(入力シートから自動転記されます)</v>
      </c>
      <c r="H35" s="239"/>
      <c r="I35" s="239"/>
      <c r="J35" s="239"/>
    </row>
    <row r="36" spans="1:10" x14ac:dyDescent="0.55000000000000004">
      <c r="E36" s="86" t="s">
        <v>41</v>
      </c>
      <c r="F36" s="86"/>
      <c r="G36" s="239" t="str">
        <f>IF(基本情報!G16="","(入力シートから自動転記されます)",基本情報!G16)</f>
        <v>(入力シートから自動転記されます)</v>
      </c>
      <c r="H36" s="239"/>
      <c r="I36" s="239"/>
      <c r="J36" s="239"/>
    </row>
    <row r="37" spans="1:10" ht="18" customHeight="1" x14ac:dyDescent="0.55000000000000004">
      <c r="E37" s="86" t="s">
        <v>42</v>
      </c>
      <c r="F37" s="86"/>
      <c r="G37" s="239" t="str">
        <f>IF(基本情報!G17="","(入力シートから自動転記されます)",ASC(基本情報!G17&amp;"-"&amp;基本情報!K17&amp;"-"&amp;基本情報!O17))</f>
        <v>(入力シートから自動転記されます)</v>
      </c>
      <c r="H37" s="239"/>
      <c r="I37" s="239"/>
      <c r="J37" s="239"/>
    </row>
    <row r="38" spans="1:10" ht="18" customHeight="1" x14ac:dyDescent="0.55000000000000004">
      <c r="E38" s="94" t="s">
        <v>43</v>
      </c>
      <c r="F38" s="94"/>
      <c r="G38" s="239" t="str">
        <f>IF(基本情報!G18="","(入力シートから自動転記されます)",基本情報!G18)</f>
        <v>(入力シートから自動転記されます)</v>
      </c>
      <c r="H38" s="239"/>
      <c r="I38" s="239"/>
      <c r="J38" s="239"/>
    </row>
  </sheetData>
  <sheetProtection algorithmName="SHA-512" hashValue="8VnZ3yMrjyMM+mrdgo4HP+WnVRutjncwgm3QFCjQwkN3FhWisOqzCHrhvxHRjLPG6/SThQsBpgUex6+7qrBLpA==" saltValue="0FnTbbR8TH92e5aDn39aAQ==" spinCount="100000" sheet="1" objects="1" scenarios="1"/>
  <mergeCells count="17">
    <mergeCell ref="Q2:R2"/>
    <mergeCell ref="G35:J35"/>
    <mergeCell ref="G36:J36"/>
    <mergeCell ref="G37:J37"/>
    <mergeCell ref="G38:J38"/>
    <mergeCell ref="A33:J33"/>
    <mergeCell ref="H3:J3"/>
    <mergeCell ref="H26:I26"/>
    <mergeCell ref="H30:I30"/>
    <mergeCell ref="A22:J22"/>
    <mergeCell ref="A23:J23"/>
    <mergeCell ref="I1:J1"/>
    <mergeCell ref="I2:J2"/>
    <mergeCell ref="G9:J9"/>
    <mergeCell ref="G10:J10"/>
    <mergeCell ref="A16:J19"/>
    <mergeCell ref="G8:J8"/>
  </mergeCells>
  <phoneticPr fontId="3"/>
  <printOptions horizontalCentered="1" vertic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2"/>
  <sheetViews>
    <sheetView workbookViewId="0">
      <selection activeCell="E5" sqref="E5"/>
    </sheetView>
  </sheetViews>
  <sheetFormatPr defaultRowHeight="18" x14ac:dyDescent="0.55000000000000004"/>
  <sheetData>
    <row r="1" spans="1:3" x14ac:dyDescent="0.55000000000000004">
      <c r="A1" t="s">
        <v>193</v>
      </c>
      <c r="B1" t="s">
        <v>127</v>
      </c>
      <c r="C1" t="s">
        <v>128</v>
      </c>
    </row>
    <row r="2" spans="1:3" x14ac:dyDescent="0.55000000000000004">
      <c r="B2">
        <v>3</v>
      </c>
      <c r="C2">
        <v>1</v>
      </c>
    </row>
    <row r="3" spans="1:3" x14ac:dyDescent="0.55000000000000004">
      <c r="B3">
        <v>4</v>
      </c>
      <c r="C3">
        <v>2</v>
      </c>
    </row>
    <row r="4" spans="1:3" x14ac:dyDescent="0.55000000000000004">
      <c r="B4">
        <v>5</v>
      </c>
      <c r="C4">
        <v>3</v>
      </c>
    </row>
    <row r="5" spans="1:3" x14ac:dyDescent="0.55000000000000004">
      <c r="B5">
        <v>6</v>
      </c>
      <c r="C5">
        <v>4</v>
      </c>
    </row>
    <row r="6" spans="1:3" x14ac:dyDescent="0.55000000000000004">
      <c r="C6">
        <v>5</v>
      </c>
    </row>
    <row r="7" spans="1:3" x14ac:dyDescent="0.55000000000000004">
      <c r="C7">
        <v>6</v>
      </c>
    </row>
    <row r="8" spans="1:3" x14ac:dyDescent="0.55000000000000004">
      <c r="C8">
        <v>7</v>
      </c>
    </row>
    <row r="9" spans="1:3" x14ac:dyDescent="0.55000000000000004">
      <c r="C9">
        <v>8</v>
      </c>
    </row>
    <row r="10" spans="1:3" x14ac:dyDescent="0.55000000000000004">
      <c r="C10">
        <v>9</v>
      </c>
    </row>
    <row r="11" spans="1:3" x14ac:dyDescent="0.55000000000000004">
      <c r="C11">
        <v>10</v>
      </c>
    </row>
    <row r="12" spans="1:3" x14ac:dyDescent="0.55000000000000004">
      <c r="C12">
        <v>11</v>
      </c>
    </row>
    <row r="13" spans="1:3" x14ac:dyDescent="0.55000000000000004">
      <c r="C13">
        <v>12</v>
      </c>
    </row>
    <row r="14" spans="1:3" x14ac:dyDescent="0.55000000000000004">
      <c r="C14">
        <v>13</v>
      </c>
    </row>
    <row r="15" spans="1:3" x14ac:dyDescent="0.55000000000000004">
      <c r="C15">
        <v>14</v>
      </c>
    </row>
    <row r="16" spans="1:3" x14ac:dyDescent="0.55000000000000004">
      <c r="C16">
        <v>15</v>
      </c>
    </row>
    <row r="17" spans="3:3" x14ac:dyDescent="0.55000000000000004">
      <c r="C17">
        <v>16</v>
      </c>
    </row>
    <row r="18" spans="3:3" x14ac:dyDescent="0.55000000000000004">
      <c r="C18">
        <v>17</v>
      </c>
    </row>
    <row r="19" spans="3:3" x14ac:dyDescent="0.55000000000000004">
      <c r="C19">
        <v>18</v>
      </c>
    </row>
    <row r="20" spans="3:3" x14ac:dyDescent="0.55000000000000004">
      <c r="C20">
        <v>19</v>
      </c>
    </row>
    <row r="21" spans="3:3" x14ac:dyDescent="0.55000000000000004">
      <c r="C21">
        <v>20</v>
      </c>
    </row>
    <row r="22" spans="3:3" x14ac:dyDescent="0.55000000000000004">
      <c r="C22">
        <v>21</v>
      </c>
    </row>
    <row r="23" spans="3:3" x14ac:dyDescent="0.55000000000000004">
      <c r="C23">
        <v>22</v>
      </c>
    </row>
    <row r="24" spans="3:3" x14ac:dyDescent="0.55000000000000004">
      <c r="C24">
        <v>23</v>
      </c>
    </row>
    <row r="25" spans="3:3" x14ac:dyDescent="0.55000000000000004">
      <c r="C25">
        <v>24</v>
      </c>
    </row>
    <row r="26" spans="3:3" x14ac:dyDescent="0.55000000000000004">
      <c r="C26">
        <v>25</v>
      </c>
    </row>
    <row r="27" spans="3:3" x14ac:dyDescent="0.55000000000000004">
      <c r="C27">
        <v>26</v>
      </c>
    </row>
    <row r="28" spans="3:3" x14ac:dyDescent="0.55000000000000004">
      <c r="C28">
        <v>27</v>
      </c>
    </row>
    <row r="29" spans="3:3" x14ac:dyDescent="0.55000000000000004">
      <c r="C29">
        <v>28</v>
      </c>
    </row>
    <row r="30" spans="3:3" x14ac:dyDescent="0.55000000000000004">
      <c r="C30">
        <v>29</v>
      </c>
    </row>
    <row r="31" spans="3:3" x14ac:dyDescent="0.55000000000000004">
      <c r="C31">
        <v>30</v>
      </c>
    </row>
    <row r="32" spans="3:3" x14ac:dyDescent="0.55000000000000004">
      <c r="C32">
        <v>31</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60"/>
  <sheetViews>
    <sheetView zoomScale="70" zoomScaleNormal="70" workbookViewId="0">
      <selection activeCell="E5" sqref="E5"/>
    </sheetView>
  </sheetViews>
  <sheetFormatPr defaultRowHeight="18" x14ac:dyDescent="0.55000000000000004"/>
  <cols>
    <col min="1" max="2" width="12.33203125" bestFit="1" customWidth="1"/>
    <col min="3" max="3" width="12.33203125" style="14" customWidth="1"/>
    <col min="4" max="4" width="20.33203125" style="15" bestFit="1" customWidth="1"/>
  </cols>
  <sheetData>
    <row r="1" spans="1:4" x14ac:dyDescent="0.55000000000000004">
      <c r="A1" s="16" t="s">
        <v>89</v>
      </c>
      <c r="B1" s="16" t="s">
        <v>78</v>
      </c>
      <c r="C1" s="17" t="s">
        <v>79</v>
      </c>
      <c r="D1" s="16" t="s">
        <v>90</v>
      </c>
    </row>
    <row r="2" spans="1:4" x14ac:dyDescent="0.55000000000000004">
      <c r="A2" s="18"/>
      <c r="B2" s="18">
        <v>1</v>
      </c>
      <c r="C2" s="19">
        <v>460000</v>
      </c>
      <c r="D2" s="20" t="s">
        <v>80</v>
      </c>
    </row>
    <row r="3" spans="1:4" x14ac:dyDescent="0.55000000000000004">
      <c r="A3" s="18"/>
      <c r="B3" s="18">
        <v>2</v>
      </c>
      <c r="C3" s="19">
        <v>408000</v>
      </c>
      <c r="D3" s="20" t="s">
        <v>80</v>
      </c>
    </row>
    <row r="4" spans="1:4" x14ac:dyDescent="0.55000000000000004">
      <c r="A4" s="18"/>
      <c r="B4" s="18">
        <v>3</v>
      </c>
      <c r="C4" s="19">
        <v>4927000</v>
      </c>
      <c r="D4" s="20" t="s">
        <v>80</v>
      </c>
    </row>
    <row r="5" spans="1:4" x14ac:dyDescent="0.55000000000000004">
      <c r="A5" s="18"/>
      <c r="B5" s="18">
        <v>4</v>
      </c>
      <c r="C5" s="19">
        <v>104000</v>
      </c>
      <c r="D5" s="20" t="s">
        <v>80</v>
      </c>
    </row>
    <row r="6" spans="1:4" x14ac:dyDescent="0.55000000000000004">
      <c r="A6" s="18"/>
      <c r="B6" s="18">
        <v>5</v>
      </c>
      <c r="C6" s="19">
        <v>726000</v>
      </c>
      <c r="D6" s="20" t="s">
        <v>81</v>
      </c>
    </row>
    <row r="7" spans="1:4" x14ac:dyDescent="0.55000000000000004">
      <c r="A7" s="18"/>
      <c r="B7" s="18">
        <v>6</v>
      </c>
      <c r="C7" s="19">
        <v>715000</v>
      </c>
      <c r="D7" s="20" t="s">
        <v>80</v>
      </c>
    </row>
    <row r="8" spans="1:4" x14ac:dyDescent="0.55000000000000004">
      <c r="A8" s="18"/>
      <c r="B8" s="18">
        <v>7</v>
      </c>
      <c r="C8" s="19">
        <v>792000</v>
      </c>
      <c r="D8" s="20" t="s">
        <v>80</v>
      </c>
    </row>
    <row r="9" spans="1:4" x14ac:dyDescent="0.55000000000000004">
      <c r="A9" s="18"/>
      <c r="B9" s="18">
        <v>8</v>
      </c>
      <c r="C9" s="19">
        <v>5387000</v>
      </c>
      <c r="D9" s="20" t="s">
        <v>81</v>
      </c>
    </row>
    <row r="10" spans="1:4" x14ac:dyDescent="0.55000000000000004">
      <c r="A10" s="18"/>
      <c r="B10" s="18">
        <v>9</v>
      </c>
      <c r="C10" s="19">
        <v>424000</v>
      </c>
      <c r="D10" s="20" t="s">
        <v>80</v>
      </c>
    </row>
    <row r="11" spans="1:4" x14ac:dyDescent="0.55000000000000004">
      <c r="A11" s="18"/>
      <c r="B11" s="18">
        <v>10</v>
      </c>
      <c r="C11" s="19">
        <v>556000</v>
      </c>
      <c r="D11" s="20" t="s">
        <v>80</v>
      </c>
    </row>
    <row r="12" spans="1:4" x14ac:dyDescent="0.55000000000000004">
      <c r="A12" s="18"/>
      <c r="B12" s="18">
        <v>11</v>
      </c>
      <c r="C12" s="19">
        <v>71000</v>
      </c>
      <c r="D12" s="20" t="s">
        <v>81</v>
      </c>
    </row>
    <row r="13" spans="1:4" x14ac:dyDescent="0.55000000000000004">
      <c r="A13" s="18"/>
      <c r="B13" s="18">
        <v>12</v>
      </c>
      <c r="C13" s="19">
        <v>845000</v>
      </c>
      <c r="D13" s="20" t="s">
        <v>81</v>
      </c>
    </row>
    <row r="14" spans="1:4" x14ac:dyDescent="0.55000000000000004">
      <c r="A14" s="18"/>
      <c r="B14" s="18">
        <v>13</v>
      </c>
      <c r="C14" s="19">
        <v>17000</v>
      </c>
      <c r="D14" s="20" t="s">
        <v>80</v>
      </c>
    </row>
    <row r="15" spans="1:4" x14ac:dyDescent="0.55000000000000004">
      <c r="A15" s="18"/>
      <c r="B15" s="18">
        <v>14</v>
      </c>
      <c r="C15" s="19">
        <v>434000</v>
      </c>
      <c r="D15" s="20" t="s">
        <v>80</v>
      </c>
    </row>
    <row r="16" spans="1:4" x14ac:dyDescent="0.55000000000000004">
      <c r="A16" s="18"/>
      <c r="B16" s="18">
        <v>15</v>
      </c>
      <c r="C16" s="19">
        <v>1203000</v>
      </c>
      <c r="D16" s="20" t="s">
        <v>80</v>
      </c>
    </row>
    <row r="17" spans="1:4" x14ac:dyDescent="0.55000000000000004">
      <c r="A17" s="18"/>
      <c r="B17" s="18">
        <v>16</v>
      </c>
      <c r="C17" s="19">
        <v>293000</v>
      </c>
      <c r="D17" s="20" t="s">
        <v>80</v>
      </c>
    </row>
    <row r="18" spans="1:4" x14ac:dyDescent="0.55000000000000004">
      <c r="A18" s="18"/>
      <c r="B18" s="18">
        <v>17</v>
      </c>
      <c r="C18" s="19">
        <v>528000</v>
      </c>
      <c r="D18" s="20" t="s">
        <v>80</v>
      </c>
    </row>
    <row r="19" spans="1:4" x14ac:dyDescent="0.55000000000000004">
      <c r="A19" s="18"/>
      <c r="B19" s="18">
        <v>18</v>
      </c>
      <c r="C19" s="19">
        <v>899000</v>
      </c>
      <c r="D19" s="20" t="s">
        <v>80</v>
      </c>
    </row>
    <row r="20" spans="1:4" x14ac:dyDescent="0.55000000000000004">
      <c r="A20" s="18"/>
      <c r="B20" s="18">
        <v>19</v>
      </c>
      <c r="C20" s="19">
        <v>41000</v>
      </c>
      <c r="D20" s="20" t="s">
        <v>80</v>
      </c>
    </row>
    <row r="21" spans="1:4" x14ac:dyDescent="0.55000000000000004">
      <c r="A21" s="18"/>
      <c r="B21" s="18">
        <v>20</v>
      </c>
      <c r="C21" s="19">
        <v>128000</v>
      </c>
      <c r="D21" s="20" t="s">
        <v>80</v>
      </c>
    </row>
    <row r="22" spans="1:4" x14ac:dyDescent="0.55000000000000004">
      <c r="A22" s="18"/>
      <c r="B22" s="18">
        <v>21</v>
      </c>
      <c r="C22" s="19">
        <v>1005000</v>
      </c>
      <c r="D22" s="20" t="s">
        <v>80</v>
      </c>
    </row>
    <row r="23" spans="1:4" x14ac:dyDescent="0.55000000000000004">
      <c r="A23" s="18"/>
      <c r="B23" s="18">
        <v>22</v>
      </c>
      <c r="C23" s="19">
        <v>498000</v>
      </c>
      <c r="D23" s="20" t="s">
        <v>80</v>
      </c>
    </row>
    <row r="24" spans="1:4" x14ac:dyDescent="0.55000000000000004">
      <c r="A24" s="18"/>
      <c r="B24" s="18">
        <v>23</v>
      </c>
      <c r="C24" s="19">
        <v>321000</v>
      </c>
      <c r="D24" s="20" t="s">
        <v>81</v>
      </c>
    </row>
    <row r="25" spans="1:4" x14ac:dyDescent="0.55000000000000004">
      <c r="A25" s="18"/>
      <c r="B25" s="18">
        <v>24</v>
      </c>
      <c r="C25" s="19">
        <v>416000</v>
      </c>
      <c r="D25" s="20" t="s">
        <v>80</v>
      </c>
    </row>
    <row r="26" spans="1:4" x14ac:dyDescent="0.55000000000000004">
      <c r="A26" s="18"/>
      <c r="B26" s="18">
        <v>25</v>
      </c>
      <c r="C26" s="19">
        <v>578000</v>
      </c>
      <c r="D26" s="20" t="s">
        <v>80</v>
      </c>
    </row>
    <row r="27" spans="1:4" x14ac:dyDescent="0.55000000000000004">
      <c r="A27" s="18"/>
      <c r="B27" s="18">
        <v>26</v>
      </c>
      <c r="C27" s="19">
        <v>78000</v>
      </c>
      <c r="D27" s="20" t="s">
        <v>80</v>
      </c>
    </row>
    <row r="28" spans="1:4" x14ac:dyDescent="0.55000000000000004">
      <c r="A28" s="18"/>
      <c r="B28" s="18">
        <v>27</v>
      </c>
      <c r="C28" s="19">
        <v>902000</v>
      </c>
      <c r="D28" s="20" t="s">
        <v>80</v>
      </c>
    </row>
    <row r="29" spans="1:4" x14ac:dyDescent="0.55000000000000004">
      <c r="A29" s="18"/>
      <c r="B29" s="18">
        <v>28</v>
      </c>
      <c r="C29" s="19">
        <v>1319000</v>
      </c>
      <c r="D29" s="20" t="s">
        <v>80</v>
      </c>
    </row>
    <row r="30" spans="1:4" x14ac:dyDescent="0.55000000000000004">
      <c r="A30" s="18"/>
      <c r="B30" s="18">
        <v>29</v>
      </c>
      <c r="C30" s="19">
        <v>60000</v>
      </c>
      <c r="D30" s="20" t="s">
        <v>80</v>
      </c>
    </row>
    <row r="31" spans="1:4" x14ac:dyDescent="0.55000000000000004">
      <c r="A31" s="18"/>
      <c r="B31" s="18">
        <v>30</v>
      </c>
      <c r="C31" s="19">
        <v>792000</v>
      </c>
      <c r="D31" s="20" t="s">
        <v>80</v>
      </c>
    </row>
    <row r="32" spans="1:4" x14ac:dyDescent="0.55000000000000004">
      <c r="A32" s="18"/>
      <c r="B32" s="18">
        <v>31</v>
      </c>
      <c r="C32" s="19">
        <v>120000</v>
      </c>
      <c r="D32" s="20" t="s">
        <v>80</v>
      </c>
    </row>
    <row r="33" spans="1:4" x14ac:dyDescent="0.55000000000000004">
      <c r="A33" s="18"/>
      <c r="B33" s="18">
        <v>32</v>
      </c>
      <c r="C33" s="19">
        <v>1398000</v>
      </c>
      <c r="D33" s="20" t="s">
        <v>80</v>
      </c>
    </row>
    <row r="34" spans="1:4" x14ac:dyDescent="0.55000000000000004">
      <c r="A34" s="18"/>
      <c r="B34" s="18">
        <v>33</v>
      </c>
      <c r="C34" s="19">
        <v>131000</v>
      </c>
      <c r="D34" s="20" t="s">
        <v>80</v>
      </c>
    </row>
    <row r="35" spans="1:4" x14ac:dyDescent="0.55000000000000004">
      <c r="A35" s="18"/>
      <c r="B35" s="18">
        <v>34</v>
      </c>
      <c r="C35" s="19">
        <v>0</v>
      </c>
      <c r="D35" s="20" t="s">
        <v>80</v>
      </c>
    </row>
    <row r="36" spans="1:4" x14ac:dyDescent="0.55000000000000004">
      <c r="A36" s="18"/>
      <c r="B36" s="18">
        <v>35</v>
      </c>
      <c r="C36" s="19">
        <v>820000</v>
      </c>
      <c r="D36" s="20" t="s">
        <v>80</v>
      </c>
    </row>
    <row r="37" spans="1:4" x14ac:dyDescent="0.55000000000000004">
      <c r="A37" s="18"/>
      <c r="B37" s="18">
        <v>36</v>
      </c>
      <c r="C37" s="19">
        <v>600000</v>
      </c>
      <c r="D37" s="20" t="s">
        <v>81</v>
      </c>
    </row>
    <row r="38" spans="1:4" x14ac:dyDescent="0.55000000000000004">
      <c r="A38" s="18"/>
      <c r="B38" s="18">
        <v>37</v>
      </c>
      <c r="C38" s="19">
        <v>1386000</v>
      </c>
      <c r="D38" s="20" t="s">
        <v>80</v>
      </c>
    </row>
    <row r="39" spans="1:4" x14ac:dyDescent="0.55000000000000004">
      <c r="A39" s="18"/>
      <c r="B39" s="18">
        <v>38</v>
      </c>
      <c r="C39" s="19">
        <v>1666000</v>
      </c>
      <c r="D39" s="20" t="s">
        <v>80</v>
      </c>
    </row>
    <row r="40" spans="1:4" x14ac:dyDescent="0.55000000000000004">
      <c r="A40" s="18"/>
      <c r="B40" s="18">
        <v>39</v>
      </c>
      <c r="C40" s="19">
        <v>887000</v>
      </c>
      <c r="D40" s="20" t="s">
        <v>81</v>
      </c>
    </row>
    <row r="41" spans="1:4" x14ac:dyDescent="0.55000000000000004">
      <c r="A41" s="18"/>
      <c r="B41" s="18">
        <v>40</v>
      </c>
      <c r="C41" s="19">
        <v>229000</v>
      </c>
      <c r="D41" s="20" t="s">
        <v>80</v>
      </c>
    </row>
    <row r="42" spans="1:4" x14ac:dyDescent="0.55000000000000004">
      <c r="A42" s="18"/>
      <c r="B42" s="18">
        <v>41</v>
      </c>
      <c r="C42" s="19">
        <v>245000</v>
      </c>
      <c r="D42" s="20" t="s">
        <v>81</v>
      </c>
    </row>
    <row r="43" spans="1:4" x14ac:dyDescent="0.55000000000000004">
      <c r="A43" s="18"/>
      <c r="B43" s="18">
        <v>42</v>
      </c>
      <c r="C43" s="19">
        <v>349000</v>
      </c>
      <c r="D43" s="20" t="s">
        <v>80</v>
      </c>
    </row>
    <row r="44" spans="1:4" x14ac:dyDescent="0.55000000000000004">
      <c r="A44" s="18"/>
      <c r="B44" s="18">
        <v>43</v>
      </c>
      <c r="C44" s="19">
        <v>902000</v>
      </c>
      <c r="D44" s="20" t="s">
        <v>80</v>
      </c>
    </row>
    <row r="45" spans="1:4" x14ac:dyDescent="0.55000000000000004">
      <c r="A45" s="18"/>
      <c r="B45" s="18">
        <v>44</v>
      </c>
      <c r="C45" s="19">
        <v>388000</v>
      </c>
      <c r="D45" s="20" t="s">
        <v>80</v>
      </c>
    </row>
    <row r="46" spans="1:4" x14ac:dyDescent="0.55000000000000004">
      <c r="A46" s="18"/>
      <c r="B46" s="18">
        <v>45</v>
      </c>
      <c r="C46" s="19">
        <v>234000</v>
      </c>
      <c r="D46" s="20" t="s">
        <v>80</v>
      </c>
    </row>
    <row r="47" spans="1:4" x14ac:dyDescent="0.55000000000000004">
      <c r="A47" s="18"/>
      <c r="B47" s="18">
        <v>46</v>
      </c>
      <c r="C47" s="19">
        <v>1310000</v>
      </c>
      <c r="D47" s="20" t="s">
        <v>81</v>
      </c>
    </row>
    <row r="48" spans="1:4" x14ac:dyDescent="0.55000000000000004">
      <c r="A48" s="18"/>
      <c r="B48" s="18">
        <v>47</v>
      </c>
      <c r="C48" s="19">
        <v>323000</v>
      </c>
      <c r="D48" s="20" t="s">
        <v>80</v>
      </c>
    </row>
    <row r="49" spans="1:4" x14ac:dyDescent="0.55000000000000004">
      <c r="A49" s="18"/>
      <c r="B49" s="18">
        <v>48</v>
      </c>
      <c r="C49" s="19">
        <v>76000</v>
      </c>
      <c r="D49" s="20" t="s">
        <v>80</v>
      </c>
    </row>
    <row r="50" spans="1:4" x14ac:dyDescent="0.55000000000000004">
      <c r="A50" s="18"/>
      <c r="B50" s="18">
        <v>49</v>
      </c>
      <c r="C50" s="19">
        <v>615000</v>
      </c>
      <c r="D50" s="20" t="s">
        <v>80</v>
      </c>
    </row>
    <row r="51" spans="1:4" x14ac:dyDescent="0.55000000000000004">
      <c r="A51" s="18"/>
      <c r="B51" s="18">
        <v>50</v>
      </c>
      <c r="C51" s="19">
        <v>70000</v>
      </c>
      <c r="D51" s="20" t="s">
        <v>80</v>
      </c>
    </row>
    <row r="52" spans="1:4" x14ac:dyDescent="0.55000000000000004">
      <c r="A52" s="18"/>
      <c r="B52" s="18">
        <v>51</v>
      </c>
      <c r="C52" s="19">
        <v>100000</v>
      </c>
      <c r="D52" s="20" t="s">
        <v>80</v>
      </c>
    </row>
    <row r="53" spans="1:4" x14ac:dyDescent="0.55000000000000004">
      <c r="A53" s="18"/>
      <c r="B53" s="18">
        <v>52</v>
      </c>
      <c r="C53" s="19">
        <v>448000</v>
      </c>
      <c r="D53" s="20" t="s">
        <v>81</v>
      </c>
    </row>
    <row r="54" spans="1:4" x14ac:dyDescent="0.55000000000000004">
      <c r="A54" s="18"/>
      <c r="B54" s="18">
        <v>53</v>
      </c>
      <c r="C54" s="19">
        <v>521000</v>
      </c>
      <c r="D54" s="20" t="s">
        <v>80</v>
      </c>
    </row>
    <row r="55" spans="1:4" x14ac:dyDescent="0.55000000000000004">
      <c r="A55" s="18"/>
      <c r="B55" s="18">
        <v>54</v>
      </c>
      <c r="C55" s="19">
        <v>1082000</v>
      </c>
      <c r="D55" s="20" t="s">
        <v>81</v>
      </c>
    </row>
    <row r="56" spans="1:4" x14ac:dyDescent="0.55000000000000004">
      <c r="A56" s="18"/>
      <c r="B56" s="18">
        <v>55</v>
      </c>
      <c r="C56" s="19">
        <v>1078000</v>
      </c>
      <c r="D56" s="20" t="s">
        <v>80</v>
      </c>
    </row>
    <row r="57" spans="1:4" x14ac:dyDescent="0.55000000000000004">
      <c r="A57" s="18"/>
      <c r="B57" s="18">
        <v>56</v>
      </c>
      <c r="C57" s="19">
        <v>1326000</v>
      </c>
      <c r="D57" s="20" t="s">
        <v>81</v>
      </c>
    </row>
    <row r="58" spans="1:4" x14ac:dyDescent="0.55000000000000004">
      <c r="A58" s="18"/>
      <c r="B58" s="18">
        <v>57</v>
      </c>
      <c r="C58" s="19">
        <v>410000</v>
      </c>
      <c r="D58" s="20" t="s">
        <v>80</v>
      </c>
    </row>
    <row r="59" spans="1:4" x14ac:dyDescent="0.55000000000000004">
      <c r="A59" s="18"/>
      <c r="B59" s="18">
        <v>58</v>
      </c>
      <c r="C59" s="19">
        <v>396000</v>
      </c>
      <c r="D59" s="20" t="s">
        <v>80</v>
      </c>
    </row>
    <row r="60" spans="1:4" x14ac:dyDescent="0.55000000000000004">
      <c r="A60" s="18"/>
      <c r="B60" s="18">
        <v>59</v>
      </c>
      <c r="C60" s="19">
        <v>396000</v>
      </c>
      <c r="D60" s="20" t="s">
        <v>80</v>
      </c>
    </row>
    <row r="61" spans="1:4" x14ac:dyDescent="0.55000000000000004">
      <c r="A61" s="18"/>
      <c r="B61" s="18">
        <v>60</v>
      </c>
      <c r="C61" s="19">
        <v>220000</v>
      </c>
      <c r="D61" s="20" t="s">
        <v>80</v>
      </c>
    </row>
    <row r="62" spans="1:4" x14ac:dyDescent="0.55000000000000004">
      <c r="A62" s="18"/>
      <c r="B62" s="18">
        <v>61</v>
      </c>
      <c r="C62" s="19">
        <v>138000</v>
      </c>
      <c r="D62" s="20" t="s">
        <v>80</v>
      </c>
    </row>
    <row r="63" spans="1:4" x14ac:dyDescent="0.55000000000000004">
      <c r="A63" s="18"/>
      <c r="B63" s="18">
        <v>62</v>
      </c>
      <c r="C63" s="19">
        <v>220000</v>
      </c>
      <c r="D63" s="20" t="s">
        <v>80</v>
      </c>
    </row>
    <row r="64" spans="1:4" x14ac:dyDescent="0.55000000000000004">
      <c r="A64" s="18"/>
      <c r="B64" s="18">
        <v>63</v>
      </c>
      <c r="C64" s="19">
        <v>1936000</v>
      </c>
      <c r="D64" s="20" t="s">
        <v>80</v>
      </c>
    </row>
    <row r="65" spans="1:4" x14ac:dyDescent="0.55000000000000004">
      <c r="A65" s="18"/>
      <c r="B65" s="18">
        <v>64</v>
      </c>
      <c r="C65" s="19">
        <v>176000</v>
      </c>
      <c r="D65" s="20" t="s">
        <v>80</v>
      </c>
    </row>
    <row r="66" spans="1:4" x14ac:dyDescent="0.55000000000000004">
      <c r="A66" s="18"/>
      <c r="B66" s="18">
        <v>65</v>
      </c>
      <c r="C66" s="19">
        <v>1317000</v>
      </c>
      <c r="D66" s="20" t="s">
        <v>80</v>
      </c>
    </row>
    <row r="67" spans="1:4" x14ac:dyDescent="0.55000000000000004">
      <c r="A67" s="18"/>
      <c r="B67" s="18">
        <v>66</v>
      </c>
      <c r="C67" s="19">
        <v>182000</v>
      </c>
      <c r="D67" s="20" t="s">
        <v>80</v>
      </c>
    </row>
    <row r="68" spans="1:4" x14ac:dyDescent="0.55000000000000004">
      <c r="A68" s="18"/>
      <c r="B68" s="18">
        <v>67</v>
      </c>
      <c r="C68" s="19">
        <v>415000</v>
      </c>
      <c r="D68" s="20" t="s">
        <v>80</v>
      </c>
    </row>
    <row r="69" spans="1:4" x14ac:dyDescent="0.55000000000000004">
      <c r="A69" s="18"/>
      <c r="B69" s="18">
        <v>68</v>
      </c>
      <c r="C69" s="19">
        <v>410000</v>
      </c>
      <c r="D69" s="20" t="s">
        <v>80</v>
      </c>
    </row>
    <row r="70" spans="1:4" x14ac:dyDescent="0.55000000000000004">
      <c r="A70" s="18"/>
      <c r="B70" s="18">
        <v>69</v>
      </c>
      <c r="C70" s="19">
        <v>1491000</v>
      </c>
      <c r="D70" s="20" t="s">
        <v>81</v>
      </c>
    </row>
    <row r="71" spans="1:4" x14ac:dyDescent="0.55000000000000004">
      <c r="A71" s="18"/>
      <c r="B71" s="18">
        <v>70</v>
      </c>
      <c r="C71" s="19">
        <v>1629000</v>
      </c>
      <c r="D71" s="20" t="s">
        <v>80</v>
      </c>
    </row>
    <row r="72" spans="1:4" x14ac:dyDescent="0.55000000000000004">
      <c r="A72" s="18"/>
      <c r="B72" s="18">
        <v>71</v>
      </c>
      <c r="C72" s="19">
        <v>2015000</v>
      </c>
      <c r="D72" s="20" t="s">
        <v>80</v>
      </c>
    </row>
    <row r="73" spans="1:4" x14ac:dyDescent="0.55000000000000004">
      <c r="A73" s="18"/>
      <c r="B73" s="18">
        <v>72</v>
      </c>
      <c r="C73" s="19">
        <v>227000</v>
      </c>
      <c r="D73" s="20" t="s">
        <v>80</v>
      </c>
    </row>
    <row r="74" spans="1:4" x14ac:dyDescent="0.55000000000000004">
      <c r="A74" s="18"/>
      <c r="B74" s="18">
        <v>73</v>
      </c>
      <c r="C74" s="19">
        <v>3035000</v>
      </c>
      <c r="D74" s="20" t="s">
        <v>81</v>
      </c>
    </row>
    <row r="75" spans="1:4" x14ac:dyDescent="0.55000000000000004">
      <c r="A75" s="18"/>
      <c r="B75" s="18">
        <v>74</v>
      </c>
      <c r="C75" s="19">
        <v>856000</v>
      </c>
      <c r="D75" s="20" t="s">
        <v>80</v>
      </c>
    </row>
    <row r="76" spans="1:4" x14ac:dyDescent="0.55000000000000004">
      <c r="A76" s="18"/>
      <c r="B76" s="18">
        <v>75</v>
      </c>
      <c r="C76" s="19">
        <v>148000</v>
      </c>
      <c r="D76" s="20" t="s">
        <v>80</v>
      </c>
    </row>
    <row r="77" spans="1:4" x14ac:dyDescent="0.55000000000000004">
      <c r="A77" s="18"/>
      <c r="B77" s="18">
        <v>76</v>
      </c>
      <c r="C77" s="19">
        <v>224000</v>
      </c>
      <c r="D77" s="20" t="s">
        <v>80</v>
      </c>
    </row>
    <row r="78" spans="1:4" x14ac:dyDescent="0.55000000000000004">
      <c r="A78" s="18"/>
      <c r="B78" s="18">
        <v>77</v>
      </c>
      <c r="C78" s="19">
        <v>287000</v>
      </c>
      <c r="D78" s="20" t="s">
        <v>80</v>
      </c>
    </row>
    <row r="79" spans="1:4" x14ac:dyDescent="0.55000000000000004">
      <c r="A79" s="18"/>
      <c r="B79" s="18">
        <v>78</v>
      </c>
      <c r="C79" s="19">
        <v>91000</v>
      </c>
      <c r="D79" s="20" t="s">
        <v>80</v>
      </c>
    </row>
    <row r="80" spans="1:4" x14ac:dyDescent="0.55000000000000004">
      <c r="A80" s="18"/>
      <c r="B80" s="18">
        <v>79</v>
      </c>
      <c r="C80" s="19">
        <v>114000</v>
      </c>
      <c r="D80" s="20" t="s">
        <v>80</v>
      </c>
    </row>
    <row r="81" spans="1:4" x14ac:dyDescent="0.55000000000000004">
      <c r="A81" s="18"/>
      <c r="B81" s="18">
        <v>80</v>
      </c>
      <c r="C81" s="19">
        <v>104000</v>
      </c>
      <c r="D81" s="20" t="s">
        <v>80</v>
      </c>
    </row>
    <row r="82" spans="1:4" x14ac:dyDescent="0.55000000000000004">
      <c r="A82" s="18"/>
      <c r="B82" s="18">
        <v>81</v>
      </c>
      <c r="C82" s="19">
        <v>1122000</v>
      </c>
      <c r="D82" s="20" t="s">
        <v>80</v>
      </c>
    </row>
    <row r="83" spans="1:4" x14ac:dyDescent="0.55000000000000004">
      <c r="A83" s="18"/>
      <c r="B83" s="18">
        <v>82</v>
      </c>
      <c r="C83" s="19">
        <v>537000</v>
      </c>
      <c r="D83" s="20" t="s">
        <v>81</v>
      </c>
    </row>
    <row r="84" spans="1:4" x14ac:dyDescent="0.55000000000000004">
      <c r="A84" s="18"/>
      <c r="B84" s="18">
        <v>83</v>
      </c>
      <c r="C84" s="19">
        <v>2006000</v>
      </c>
      <c r="D84" s="20" t="s">
        <v>80</v>
      </c>
    </row>
    <row r="85" spans="1:4" x14ac:dyDescent="0.55000000000000004">
      <c r="A85" s="18"/>
      <c r="B85" s="18">
        <v>84</v>
      </c>
      <c r="C85" s="19">
        <v>284000</v>
      </c>
      <c r="D85" s="20" t="s">
        <v>81</v>
      </c>
    </row>
    <row r="86" spans="1:4" x14ac:dyDescent="0.55000000000000004">
      <c r="A86" s="18"/>
      <c r="B86" s="18">
        <v>85</v>
      </c>
      <c r="C86" s="19">
        <v>155000</v>
      </c>
      <c r="D86" s="20" t="s">
        <v>80</v>
      </c>
    </row>
    <row r="87" spans="1:4" x14ac:dyDescent="0.55000000000000004">
      <c r="A87" s="18"/>
      <c r="B87" s="18">
        <v>86</v>
      </c>
      <c r="C87" s="19">
        <v>514000</v>
      </c>
      <c r="D87" s="20" t="s">
        <v>80</v>
      </c>
    </row>
    <row r="88" spans="1:4" x14ac:dyDescent="0.55000000000000004">
      <c r="A88" s="18"/>
      <c r="B88" s="18">
        <v>87</v>
      </c>
      <c r="C88" s="19">
        <v>51000</v>
      </c>
      <c r="D88" s="20" t="s">
        <v>80</v>
      </c>
    </row>
    <row r="89" spans="1:4" x14ac:dyDescent="0.55000000000000004">
      <c r="A89" s="18"/>
      <c r="B89" s="18">
        <v>88</v>
      </c>
      <c r="C89" s="19">
        <v>104000</v>
      </c>
      <c r="D89" s="20" t="s">
        <v>80</v>
      </c>
    </row>
    <row r="90" spans="1:4" x14ac:dyDescent="0.55000000000000004">
      <c r="A90" s="18"/>
      <c r="B90" s="18">
        <v>89</v>
      </c>
      <c r="C90" s="19">
        <v>242000</v>
      </c>
      <c r="D90" s="20" t="s">
        <v>80</v>
      </c>
    </row>
    <row r="91" spans="1:4" x14ac:dyDescent="0.55000000000000004">
      <c r="A91" s="18"/>
      <c r="B91" s="18">
        <v>90</v>
      </c>
      <c r="C91" s="19">
        <v>3431000</v>
      </c>
      <c r="D91" s="20" t="s">
        <v>81</v>
      </c>
    </row>
    <row r="92" spans="1:4" x14ac:dyDescent="0.55000000000000004">
      <c r="A92" s="18"/>
      <c r="B92" s="18">
        <v>91</v>
      </c>
      <c r="C92" s="19">
        <v>12000</v>
      </c>
      <c r="D92" s="20" t="s">
        <v>80</v>
      </c>
    </row>
    <row r="93" spans="1:4" x14ac:dyDescent="0.55000000000000004">
      <c r="A93" s="18"/>
      <c r="B93" s="18">
        <v>92</v>
      </c>
      <c r="C93" s="19">
        <v>3700000</v>
      </c>
      <c r="D93" s="20" t="s">
        <v>80</v>
      </c>
    </row>
    <row r="94" spans="1:4" x14ac:dyDescent="0.55000000000000004">
      <c r="A94" s="18"/>
      <c r="B94" s="18">
        <v>93</v>
      </c>
      <c r="C94" s="19">
        <v>139000</v>
      </c>
      <c r="D94" s="20" t="s">
        <v>81</v>
      </c>
    </row>
    <row r="95" spans="1:4" x14ac:dyDescent="0.55000000000000004">
      <c r="A95" s="18"/>
      <c r="B95" s="18">
        <v>94</v>
      </c>
      <c r="C95" s="19">
        <v>1022000</v>
      </c>
      <c r="D95" s="20" t="s">
        <v>80</v>
      </c>
    </row>
    <row r="96" spans="1:4" x14ac:dyDescent="0.55000000000000004">
      <c r="A96" s="18"/>
      <c r="B96" s="18">
        <v>95</v>
      </c>
      <c r="C96" s="19">
        <v>910000</v>
      </c>
      <c r="D96" s="20" t="s">
        <v>80</v>
      </c>
    </row>
    <row r="97" spans="1:4" x14ac:dyDescent="0.55000000000000004">
      <c r="A97" s="18"/>
      <c r="B97" s="18">
        <v>96</v>
      </c>
      <c r="C97" s="19">
        <v>82000</v>
      </c>
      <c r="D97" s="20" t="s">
        <v>80</v>
      </c>
    </row>
    <row r="98" spans="1:4" x14ac:dyDescent="0.55000000000000004">
      <c r="A98" s="18"/>
      <c r="B98" s="18">
        <v>97</v>
      </c>
      <c r="C98" s="19">
        <v>905000</v>
      </c>
      <c r="D98" s="20" t="s">
        <v>80</v>
      </c>
    </row>
    <row r="99" spans="1:4" x14ac:dyDescent="0.55000000000000004">
      <c r="A99" s="18"/>
      <c r="B99" s="18">
        <v>98</v>
      </c>
      <c r="C99" s="19">
        <v>1645000</v>
      </c>
      <c r="D99" s="20" t="s">
        <v>80</v>
      </c>
    </row>
    <row r="100" spans="1:4" x14ac:dyDescent="0.55000000000000004">
      <c r="A100" s="18"/>
      <c r="B100" s="18">
        <v>99</v>
      </c>
      <c r="C100" s="19">
        <v>0</v>
      </c>
      <c r="D100" s="20" t="s">
        <v>80</v>
      </c>
    </row>
    <row r="101" spans="1:4" x14ac:dyDescent="0.55000000000000004">
      <c r="A101" s="18"/>
      <c r="B101" s="18">
        <v>100</v>
      </c>
      <c r="C101" s="19">
        <v>9969000</v>
      </c>
      <c r="D101" s="20" t="s">
        <v>81</v>
      </c>
    </row>
    <row r="102" spans="1:4" x14ac:dyDescent="0.55000000000000004">
      <c r="A102" s="18"/>
      <c r="B102" s="18">
        <v>101</v>
      </c>
      <c r="C102" s="19">
        <v>124000</v>
      </c>
      <c r="D102" s="20" t="s">
        <v>80</v>
      </c>
    </row>
    <row r="103" spans="1:4" x14ac:dyDescent="0.55000000000000004">
      <c r="A103" s="18"/>
      <c r="B103" s="18">
        <v>102</v>
      </c>
      <c r="C103" s="19">
        <v>0</v>
      </c>
      <c r="D103" s="20" t="s">
        <v>80</v>
      </c>
    </row>
    <row r="104" spans="1:4" x14ac:dyDescent="0.55000000000000004">
      <c r="A104" s="18"/>
      <c r="B104" s="18">
        <v>103</v>
      </c>
      <c r="C104" s="19">
        <v>781000</v>
      </c>
      <c r="D104" s="20" t="s">
        <v>80</v>
      </c>
    </row>
    <row r="105" spans="1:4" x14ac:dyDescent="0.55000000000000004">
      <c r="A105" s="18"/>
      <c r="B105" s="18">
        <v>104</v>
      </c>
      <c r="C105" s="19">
        <v>1192000</v>
      </c>
      <c r="D105" s="20" t="s">
        <v>80</v>
      </c>
    </row>
    <row r="106" spans="1:4" x14ac:dyDescent="0.55000000000000004">
      <c r="A106" s="18"/>
      <c r="B106" s="18">
        <v>105</v>
      </c>
      <c r="C106" s="19">
        <v>408000</v>
      </c>
      <c r="D106" s="20" t="s">
        <v>81</v>
      </c>
    </row>
    <row r="107" spans="1:4" x14ac:dyDescent="0.55000000000000004">
      <c r="A107" s="18"/>
      <c r="B107" s="18">
        <v>106</v>
      </c>
      <c r="C107" s="19">
        <v>4000000</v>
      </c>
      <c r="D107" s="20" t="s">
        <v>80</v>
      </c>
    </row>
    <row r="108" spans="1:4" x14ac:dyDescent="0.55000000000000004">
      <c r="A108" s="18"/>
      <c r="B108" s="18">
        <v>107</v>
      </c>
      <c r="C108" s="19">
        <v>83000</v>
      </c>
      <c r="D108" s="20" t="s">
        <v>80</v>
      </c>
    </row>
    <row r="109" spans="1:4" x14ac:dyDescent="0.55000000000000004">
      <c r="A109" s="18"/>
      <c r="B109" s="18">
        <v>108</v>
      </c>
      <c r="C109" s="19">
        <v>359000</v>
      </c>
      <c r="D109" s="20" t="s">
        <v>80</v>
      </c>
    </row>
    <row r="110" spans="1:4" x14ac:dyDescent="0.55000000000000004">
      <c r="A110" s="18"/>
      <c r="B110" s="18">
        <v>109</v>
      </c>
      <c r="C110" s="19">
        <v>873000</v>
      </c>
      <c r="D110" s="20" t="s">
        <v>80</v>
      </c>
    </row>
    <row r="111" spans="1:4" x14ac:dyDescent="0.55000000000000004">
      <c r="A111" s="18"/>
      <c r="B111" s="18">
        <v>110</v>
      </c>
      <c r="C111" s="19">
        <v>697000</v>
      </c>
      <c r="D111" s="20" t="s">
        <v>80</v>
      </c>
    </row>
    <row r="112" spans="1:4" x14ac:dyDescent="0.55000000000000004">
      <c r="A112" s="18"/>
      <c r="B112" s="18">
        <v>111</v>
      </c>
      <c r="C112" s="19">
        <v>161000</v>
      </c>
      <c r="D112" s="20" t="s">
        <v>80</v>
      </c>
    </row>
    <row r="113" spans="1:4" x14ac:dyDescent="0.55000000000000004">
      <c r="A113" s="18"/>
      <c r="B113" s="18">
        <v>112</v>
      </c>
      <c r="C113" s="19">
        <v>492000</v>
      </c>
      <c r="D113" s="20" t="s">
        <v>81</v>
      </c>
    </row>
    <row r="114" spans="1:4" x14ac:dyDescent="0.55000000000000004">
      <c r="A114" s="18"/>
      <c r="B114" s="18">
        <v>113</v>
      </c>
      <c r="C114" s="19">
        <v>7984000</v>
      </c>
      <c r="D114" s="20" t="s">
        <v>81</v>
      </c>
    </row>
    <row r="115" spans="1:4" x14ac:dyDescent="0.55000000000000004">
      <c r="A115" s="18"/>
      <c r="B115" s="18">
        <v>114</v>
      </c>
      <c r="C115" s="19">
        <v>381000</v>
      </c>
      <c r="D115" s="20" t="s">
        <v>80</v>
      </c>
    </row>
    <row r="116" spans="1:4" x14ac:dyDescent="0.55000000000000004">
      <c r="A116" s="18"/>
      <c r="B116" s="18">
        <v>115</v>
      </c>
      <c r="C116" s="19">
        <v>1863000</v>
      </c>
      <c r="D116" s="20" t="s">
        <v>80</v>
      </c>
    </row>
    <row r="117" spans="1:4" x14ac:dyDescent="0.55000000000000004">
      <c r="A117" s="18"/>
      <c r="B117" s="18">
        <v>116</v>
      </c>
      <c r="C117" s="19">
        <v>6591000</v>
      </c>
      <c r="D117" s="20" t="s">
        <v>81</v>
      </c>
    </row>
    <row r="118" spans="1:4" x14ac:dyDescent="0.55000000000000004">
      <c r="A118" s="18"/>
      <c r="B118" s="18">
        <v>117</v>
      </c>
      <c r="C118" s="19">
        <v>626000</v>
      </c>
      <c r="D118" s="20" t="s">
        <v>80</v>
      </c>
    </row>
    <row r="119" spans="1:4" x14ac:dyDescent="0.55000000000000004">
      <c r="A119" s="18"/>
      <c r="B119" s="18">
        <v>118</v>
      </c>
      <c r="C119" s="19">
        <v>1034000</v>
      </c>
      <c r="D119" s="20" t="s">
        <v>80</v>
      </c>
    </row>
    <row r="120" spans="1:4" x14ac:dyDescent="0.55000000000000004">
      <c r="A120" s="18"/>
      <c r="B120" s="18">
        <v>119</v>
      </c>
      <c r="C120" s="19">
        <v>402000</v>
      </c>
      <c r="D120" s="20" t="s">
        <v>80</v>
      </c>
    </row>
    <row r="121" spans="1:4" x14ac:dyDescent="0.55000000000000004">
      <c r="A121" s="18"/>
      <c r="B121" s="18">
        <v>120</v>
      </c>
      <c r="C121" s="19">
        <v>105000</v>
      </c>
      <c r="D121" s="20" t="s">
        <v>80</v>
      </c>
    </row>
    <row r="122" spans="1:4" x14ac:dyDescent="0.55000000000000004">
      <c r="A122" s="18"/>
      <c r="B122" s="18">
        <v>121</v>
      </c>
      <c r="C122" s="19">
        <v>116000</v>
      </c>
      <c r="D122" s="20" t="s">
        <v>80</v>
      </c>
    </row>
    <row r="123" spans="1:4" x14ac:dyDescent="0.55000000000000004">
      <c r="A123" s="18"/>
      <c r="B123" s="18">
        <v>122</v>
      </c>
      <c r="C123" s="19">
        <v>390000</v>
      </c>
      <c r="D123" s="20" t="s">
        <v>80</v>
      </c>
    </row>
    <row r="124" spans="1:4" x14ac:dyDescent="0.55000000000000004">
      <c r="A124" s="18"/>
      <c r="B124" s="18">
        <v>123</v>
      </c>
      <c r="C124" s="19">
        <v>985000</v>
      </c>
      <c r="D124" s="20" t="s">
        <v>81</v>
      </c>
    </row>
    <row r="125" spans="1:4" x14ac:dyDescent="0.55000000000000004">
      <c r="A125" s="18"/>
      <c r="B125" s="18">
        <v>124</v>
      </c>
      <c r="C125" s="19">
        <v>301000</v>
      </c>
      <c r="D125" s="20" t="s">
        <v>80</v>
      </c>
    </row>
    <row r="126" spans="1:4" x14ac:dyDescent="0.55000000000000004">
      <c r="A126" s="18"/>
      <c r="B126" s="18">
        <v>125</v>
      </c>
      <c r="C126" s="19">
        <v>53000</v>
      </c>
      <c r="D126" s="20" t="s">
        <v>80</v>
      </c>
    </row>
    <row r="127" spans="1:4" x14ac:dyDescent="0.55000000000000004">
      <c r="A127" s="18"/>
      <c r="B127" s="18">
        <v>126</v>
      </c>
      <c r="C127" s="19">
        <v>19000</v>
      </c>
      <c r="D127" s="20" t="s">
        <v>80</v>
      </c>
    </row>
    <row r="128" spans="1:4" x14ac:dyDescent="0.55000000000000004">
      <c r="A128" s="18"/>
      <c r="B128" s="18">
        <v>127</v>
      </c>
      <c r="C128" s="19">
        <v>228000</v>
      </c>
      <c r="D128" s="20" t="s">
        <v>80</v>
      </c>
    </row>
    <row r="129" spans="1:4" x14ac:dyDescent="0.55000000000000004">
      <c r="A129" s="18"/>
      <c r="B129" s="18">
        <v>128</v>
      </c>
      <c r="C129" s="19">
        <v>740000</v>
      </c>
      <c r="D129" s="20" t="s">
        <v>81</v>
      </c>
    </row>
    <row r="130" spans="1:4" x14ac:dyDescent="0.55000000000000004">
      <c r="A130" s="18"/>
      <c r="B130" s="18">
        <v>129</v>
      </c>
      <c r="C130" s="19">
        <v>341000</v>
      </c>
      <c r="D130" s="20" t="s">
        <v>81</v>
      </c>
    </row>
    <row r="131" spans="1:4" x14ac:dyDescent="0.55000000000000004">
      <c r="A131" s="18"/>
      <c r="B131" s="18">
        <v>130</v>
      </c>
      <c r="C131" s="19">
        <v>220000</v>
      </c>
      <c r="D131" s="20" t="s">
        <v>80</v>
      </c>
    </row>
    <row r="132" spans="1:4" x14ac:dyDescent="0.55000000000000004">
      <c r="A132" s="18"/>
      <c r="B132" s="18">
        <v>131</v>
      </c>
      <c r="C132" s="19">
        <v>33000</v>
      </c>
      <c r="D132" s="20" t="s">
        <v>80</v>
      </c>
    </row>
    <row r="133" spans="1:4" x14ac:dyDescent="0.55000000000000004">
      <c r="A133" s="18"/>
      <c r="B133" s="18">
        <v>132</v>
      </c>
      <c r="C133" s="19">
        <v>257000</v>
      </c>
      <c r="D133" s="20" t="s">
        <v>81</v>
      </c>
    </row>
    <row r="134" spans="1:4" x14ac:dyDescent="0.55000000000000004">
      <c r="A134" s="18"/>
      <c r="B134" s="18">
        <v>133</v>
      </c>
      <c r="C134" s="19">
        <v>68000</v>
      </c>
      <c r="D134" s="20" t="s">
        <v>80</v>
      </c>
    </row>
    <row r="135" spans="1:4" x14ac:dyDescent="0.55000000000000004">
      <c r="A135" s="18"/>
      <c r="B135" s="18">
        <v>134</v>
      </c>
      <c r="C135" s="19">
        <v>69000</v>
      </c>
      <c r="D135" s="20" t="s">
        <v>80</v>
      </c>
    </row>
    <row r="136" spans="1:4" x14ac:dyDescent="0.55000000000000004">
      <c r="A136" s="18"/>
      <c r="B136" s="18">
        <v>135</v>
      </c>
      <c r="C136" s="19">
        <v>399000</v>
      </c>
      <c r="D136" s="20" t="s">
        <v>80</v>
      </c>
    </row>
    <row r="137" spans="1:4" x14ac:dyDescent="0.55000000000000004">
      <c r="A137" s="18"/>
      <c r="B137" s="18">
        <v>136</v>
      </c>
      <c r="C137" s="19">
        <v>250000</v>
      </c>
      <c r="D137" s="20" t="s">
        <v>80</v>
      </c>
    </row>
    <row r="138" spans="1:4" x14ac:dyDescent="0.55000000000000004">
      <c r="A138" s="18"/>
      <c r="B138" s="18">
        <v>137</v>
      </c>
      <c r="C138" s="19">
        <v>296000</v>
      </c>
      <c r="D138" s="20" t="s">
        <v>81</v>
      </c>
    </row>
    <row r="139" spans="1:4" x14ac:dyDescent="0.55000000000000004">
      <c r="A139" s="18"/>
      <c r="B139" s="18">
        <v>138</v>
      </c>
      <c r="C139" s="19">
        <v>375000</v>
      </c>
      <c r="D139" s="20" t="s">
        <v>81</v>
      </c>
    </row>
    <row r="140" spans="1:4" x14ac:dyDescent="0.55000000000000004">
      <c r="A140" s="18"/>
      <c r="B140" s="18">
        <v>139</v>
      </c>
      <c r="C140" s="19">
        <v>107000</v>
      </c>
      <c r="D140" s="20" t="s">
        <v>81</v>
      </c>
    </row>
    <row r="141" spans="1:4" x14ac:dyDescent="0.55000000000000004">
      <c r="A141" s="18"/>
      <c r="B141" s="18">
        <v>140</v>
      </c>
      <c r="C141" s="19">
        <v>44000</v>
      </c>
      <c r="D141" s="20" t="s">
        <v>80</v>
      </c>
    </row>
    <row r="142" spans="1:4" x14ac:dyDescent="0.55000000000000004">
      <c r="A142" s="18"/>
      <c r="B142" s="18">
        <v>141</v>
      </c>
      <c r="C142" s="19">
        <v>216000</v>
      </c>
      <c r="D142" s="20" t="s">
        <v>81</v>
      </c>
    </row>
    <row r="143" spans="1:4" x14ac:dyDescent="0.55000000000000004">
      <c r="A143" s="18"/>
      <c r="B143" s="18">
        <v>142</v>
      </c>
      <c r="C143" s="19">
        <v>946000</v>
      </c>
      <c r="D143" s="20" t="s">
        <v>80</v>
      </c>
    </row>
    <row r="144" spans="1:4" x14ac:dyDescent="0.55000000000000004">
      <c r="A144" s="18"/>
      <c r="B144" s="18">
        <v>143</v>
      </c>
      <c r="C144" s="19">
        <v>331000</v>
      </c>
      <c r="D144" s="20" t="s">
        <v>80</v>
      </c>
    </row>
    <row r="145" spans="1:4" x14ac:dyDescent="0.55000000000000004">
      <c r="A145" s="18"/>
      <c r="B145" s="18">
        <v>144</v>
      </c>
      <c r="C145" s="19">
        <v>434000</v>
      </c>
      <c r="D145" s="20" t="s">
        <v>81</v>
      </c>
    </row>
    <row r="146" spans="1:4" x14ac:dyDescent="0.55000000000000004">
      <c r="A146" s="18"/>
      <c r="B146" s="18">
        <v>145</v>
      </c>
      <c r="C146" s="19">
        <v>439000</v>
      </c>
      <c r="D146" s="20" t="s">
        <v>80</v>
      </c>
    </row>
    <row r="147" spans="1:4" x14ac:dyDescent="0.55000000000000004">
      <c r="A147" s="18"/>
      <c r="B147" s="18">
        <v>146</v>
      </c>
      <c r="C147" s="19">
        <v>526000</v>
      </c>
      <c r="D147" s="20" t="s">
        <v>80</v>
      </c>
    </row>
    <row r="148" spans="1:4" x14ac:dyDescent="0.55000000000000004">
      <c r="A148" s="18"/>
      <c r="B148" s="18">
        <v>147</v>
      </c>
      <c r="C148" s="19">
        <v>587000</v>
      </c>
      <c r="D148" s="20" t="s">
        <v>81</v>
      </c>
    </row>
    <row r="149" spans="1:4" x14ac:dyDescent="0.55000000000000004">
      <c r="A149" s="18"/>
      <c r="B149" s="18">
        <v>148</v>
      </c>
      <c r="C149" s="19">
        <v>369000</v>
      </c>
      <c r="D149" s="20" t="s">
        <v>80</v>
      </c>
    </row>
    <row r="150" spans="1:4" x14ac:dyDescent="0.55000000000000004">
      <c r="A150" s="18"/>
      <c r="B150" s="18">
        <v>149</v>
      </c>
      <c r="C150" s="19">
        <v>226000</v>
      </c>
      <c r="D150" s="20" t="s">
        <v>80</v>
      </c>
    </row>
    <row r="151" spans="1:4" x14ac:dyDescent="0.55000000000000004">
      <c r="A151" s="18"/>
      <c r="B151" s="18">
        <v>150</v>
      </c>
      <c r="C151" s="19">
        <v>430000</v>
      </c>
      <c r="D151" s="20" t="s">
        <v>81</v>
      </c>
    </row>
    <row r="152" spans="1:4" x14ac:dyDescent="0.55000000000000004">
      <c r="A152" s="18"/>
      <c r="B152" s="18">
        <v>151</v>
      </c>
      <c r="C152" s="19">
        <v>285000</v>
      </c>
      <c r="D152" s="20" t="s">
        <v>80</v>
      </c>
    </row>
    <row r="153" spans="1:4" x14ac:dyDescent="0.55000000000000004">
      <c r="A153" s="18"/>
      <c r="B153" s="18">
        <v>152</v>
      </c>
      <c r="C153" s="19">
        <v>1232000</v>
      </c>
      <c r="D153" s="20" t="s">
        <v>81</v>
      </c>
    </row>
    <row r="154" spans="1:4" x14ac:dyDescent="0.55000000000000004">
      <c r="A154" s="18"/>
      <c r="B154" s="18">
        <v>153</v>
      </c>
      <c r="C154" s="19">
        <v>581000</v>
      </c>
      <c r="D154" s="20" t="s">
        <v>81</v>
      </c>
    </row>
    <row r="155" spans="1:4" x14ac:dyDescent="0.55000000000000004">
      <c r="A155" s="18"/>
      <c r="B155" s="18">
        <v>154</v>
      </c>
      <c r="C155" s="19">
        <v>1866000</v>
      </c>
      <c r="D155" s="20" t="s">
        <v>81</v>
      </c>
    </row>
    <row r="156" spans="1:4" x14ac:dyDescent="0.55000000000000004">
      <c r="A156" s="18"/>
      <c r="B156" s="18">
        <v>155</v>
      </c>
      <c r="C156" s="19">
        <v>51000</v>
      </c>
      <c r="D156" s="20" t="s">
        <v>80</v>
      </c>
    </row>
    <row r="157" spans="1:4" x14ac:dyDescent="0.55000000000000004">
      <c r="A157" s="18"/>
      <c r="B157" s="18">
        <v>156</v>
      </c>
      <c r="C157" s="19">
        <v>1143000</v>
      </c>
      <c r="D157" s="20" t="s">
        <v>80</v>
      </c>
    </row>
    <row r="158" spans="1:4" x14ac:dyDescent="0.55000000000000004">
      <c r="A158" s="18"/>
      <c r="B158" s="18">
        <v>157</v>
      </c>
      <c r="C158" s="19">
        <v>1557000</v>
      </c>
      <c r="D158" s="20" t="s">
        <v>81</v>
      </c>
    </row>
    <row r="159" spans="1:4" x14ac:dyDescent="0.55000000000000004">
      <c r="A159" s="18"/>
      <c r="B159" s="18">
        <v>158</v>
      </c>
      <c r="C159" s="19">
        <v>179000</v>
      </c>
      <c r="D159" s="20" t="s">
        <v>80</v>
      </c>
    </row>
    <row r="160" spans="1:4" x14ac:dyDescent="0.55000000000000004">
      <c r="A160" s="18"/>
      <c r="B160" s="18">
        <v>159</v>
      </c>
      <c r="C160" s="19">
        <v>3754000</v>
      </c>
      <c r="D160" s="20" t="s">
        <v>80</v>
      </c>
    </row>
    <row r="161" spans="1:4" x14ac:dyDescent="0.55000000000000004">
      <c r="A161" s="18"/>
      <c r="B161" s="18">
        <v>160</v>
      </c>
      <c r="C161" s="19">
        <v>248000</v>
      </c>
      <c r="D161" s="20" t="s">
        <v>80</v>
      </c>
    </row>
    <row r="162" spans="1:4" x14ac:dyDescent="0.55000000000000004">
      <c r="A162" s="18"/>
      <c r="B162" s="18">
        <v>161</v>
      </c>
      <c r="C162" s="19">
        <v>402000</v>
      </c>
      <c r="D162" s="20" t="s">
        <v>80</v>
      </c>
    </row>
    <row r="163" spans="1:4" x14ac:dyDescent="0.55000000000000004">
      <c r="A163" s="18"/>
      <c r="B163" s="18">
        <v>162</v>
      </c>
      <c r="C163" s="19">
        <v>4706000</v>
      </c>
      <c r="D163" s="20" t="s">
        <v>80</v>
      </c>
    </row>
    <row r="164" spans="1:4" x14ac:dyDescent="0.55000000000000004">
      <c r="A164" s="18"/>
      <c r="B164" s="18">
        <v>163</v>
      </c>
      <c r="C164" s="19">
        <v>5055000</v>
      </c>
      <c r="D164" s="20" t="s">
        <v>81</v>
      </c>
    </row>
    <row r="165" spans="1:4" x14ac:dyDescent="0.55000000000000004">
      <c r="A165" s="18"/>
      <c r="B165" s="18">
        <v>164</v>
      </c>
      <c r="C165" s="19">
        <v>1223000</v>
      </c>
      <c r="D165" s="20" t="s">
        <v>80</v>
      </c>
    </row>
    <row r="166" spans="1:4" x14ac:dyDescent="0.55000000000000004">
      <c r="A166" s="18"/>
      <c r="B166" s="18">
        <v>165</v>
      </c>
      <c r="C166" s="19">
        <v>3048000</v>
      </c>
      <c r="D166" s="20" t="s">
        <v>81</v>
      </c>
    </row>
    <row r="167" spans="1:4" x14ac:dyDescent="0.55000000000000004">
      <c r="A167" s="18"/>
      <c r="B167" s="18">
        <v>166</v>
      </c>
      <c r="C167" s="19">
        <v>655000</v>
      </c>
      <c r="D167" s="20" t="s">
        <v>81</v>
      </c>
    </row>
    <row r="168" spans="1:4" x14ac:dyDescent="0.55000000000000004">
      <c r="A168" s="18"/>
      <c r="B168" s="18">
        <v>167</v>
      </c>
      <c r="C168" s="19">
        <v>1317000</v>
      </c>
      <c r="D168" s="20" t="s">
        <v>81</v>
      </c>
    </row>
    <row r="169" spans="1:4" x14ac:dyDescent="0.55000000000000004">
      <c r="A169" s="18"/>
      <c r="B169" s="18">
        <v>168</v>
      </c>
      <c r="C169" s="19">
        <v>905000</v>
      </c>
      <c r="D169" s="20" t="s">
        <v>80</v>
      </c>
    </row>
    <row r="170" spans="1:4" x14ac:dyDescent="0.55000000000000004">
      <c r="A170" s="18"/>
      <c r="B170" s="18">
        <v>169</v>
      </c>
      <c r="C170" s="19">
        <v>1031000</v>
      </c>
      <c r="D170" s="20" t="s">
        <v>80</v>
      </c>
    </row>
    <row r="171" spans="1:4" x14ac:dyDescent="0.55000000000000004">
      <c r="A171" s="18"/>
      <c r="B171" s="18">
        <v>170</v>
      </c>
      <c r="C171" s="19">
        <v>1155000</v>
      </c>
      <c r="D171" s="20" t="s">
        <v>80</v>
      </c>
    </row>
    <row r="172" spans="1:4" x14ac:dyDescent="0.55000000000000004">
      <c r="A172" s="18"/>
      <c r="B172" s="18">
        <v>171</v>
      </c>
      <c r="C172" s="19">
        <v>339000</v>
      </c>
      <c r="D172" s="20" t="s">
        <v>80</v>
      </c>
    </row>
    <row r="173" spans="1:4" x14ac:dyDescent="0.55000000000000004">
      <c r="A173" s="18"/>
      <c r="B173" s="18">
        <v>172</v>
      </c>
      <c r="C173" s="19">
        <v>410000</v>
      </c>
      <c r="D173" s="20" t="s">
        <v>80</v>
      </c>
    </row>
    <row r="174" spans="1:4" x14ac:dyDescent="0.55000000000000004">
      <c r="A174" s="18"/>
      <c r="B174" s="18">
        <v>173</v>
      </c>
      <c r="C174" s="19">
        <v>59000</v>
      </c>
      <c r="D174" s="20" t="s">
        <v>81</v>
      </c>
    </row>
    <row r="175" spans="1:4" x14ac:dyDescent="0.55000000000000004">
      <c r="A175" s="18"/>
      <c r="B175" s="18">
        <v>174</v>
      </c>
      <c r="C175" s="19">
        <v>212000</v>
      </c>
      <c r="D175" s="20" t="s">
        <v>80</v>
      </c>
    </row>
    <row r="176" spans="1:4" x14ac:dyDescent="0.55000000000000004">
      <c r="A176" s="18"/>
      <c r="B176" s="18">
        <v>175</v>
      </c>
      <c r="C176" s="19">
        <v>1935000</v>
      </c>
      <c r="D176" s="20" t="s">
        <v>80</v>
      </c>
    </row>
    <row r="177" spans="1:4" x14ac:dyDescent="0.55000000000000004">
      <c r="A177" s="18"/>
      <c r="B177" s="18">
        <v>176</v>
      </c>
      <c r="C177" s="19">
        <v>139000</v>
      </c>
      <c r="D177" s="20" t="s">
        <v>81</v>
      </c>
    </row>
    <row r="178" spans="1:4" x14ac:dyDescent="0.55000000000000004">
      <c r="A178" s="18"/>
      <c r="B178" s="18">
        <v>177</v>
      </c>
      <c r="C178" s="19">
        <v>1151000</v>
      </c>
      <c r="D178" s="20" t="s">
        <v>80</v>
      </c>
    </row>
    <row r="179" spans="1:4" x14ac:dyDescent="0.55000000000000004">
      <c r="A179" s="18"/>
      <c r="B179" s="18">
        <v>178</v>
      </c>
      <c r="C179" s="19">
        <v>149000</v>
      </c>
      <c r="D179" s="20" t="s">
        <v>80</v>
      </c>
    </row>
    <row r="180" spans="1:4" x14ac:dyDescent="0.55000000000000004">
      <c r="A180" s="18"/>
      <c r="B180" s="18">
        <v>179</v>
      </c>
      <c r="C180" s="19">
        <v>404000</v>
      </c>
      <c r="D180" s="20" t="s">
        <v>80</v>
      </c>
    </row>
    <row r="181" spans="1:4" x14ac:dyDescent="0.55000000000000004">
      <c r="A181" s="18"/>
      <c r="B181" s="18">
        <v>180</v>
      </c>
      <c r="C181" s="19">
        <v>79000</v>
      </c>
      <c r="D181" s="20" t="s">
        <v>80</v>
      </c>
    </row>
    <row r="182" spans="1:4" x14ac:dyDescent="0.55000000000000004">
      <c r="A182" s="18"/>
      <c r="B182" s="18">
        <v>181</v>
      </c>
      <c r="C182" s="19">
        <v>110000</v>
      </c>
      <c r="D182" s="20" t="s">
        <v>80</v>
      </c>
    </row>
    <row r="183" spans="1:4" x14ac:dyDescent="0.55000000000000004">
      <c r="A183" s="18"/>
      <c r="B183" s="18">
        <v>182</v>
      </c>
      <c r="C183" s="19">
        <v>746000</v>
      </c>
      <c r="D183" s="20" t="s">
        <v>82</v>
      </c>
    </row>
    <row r="184" spans="1:4" x14ac:dyDescent="0.55000000000000004">
      <c r="A184" s="18"/>
      <c r="B184" s="18">
        <v>183</v>
      </c>
      <c r="C184" s="19">
        <v>1472000</v>
      </c>
      <c r="D184" s="20" t="s">
        <v>82</v>
      </c>
    </row>
    <row r="185" spans="1:4" x14ac:dyDescent="0.55000000000000004">
      <c r="A185" s="18"/>
      <c r="B185" s="18">
        <v>184</v>
      </c>
      <c r="C185" s="19">
        <v>193000</v>
      </c>
      <c r="D185" s="20" t="s">
        <v>82</v>
      </c>
    </row>
    <row r="186" spans="1:4" x14ac:dyDescent="0.55000000000000004">
      <c r="A186" s="18"/>
      <c r="B186" s="18">
        <v>185</v>
      </c>
      <c r="C186" s="19">
        <v>194000</v>
      </c>
      <c r="D186" s="20" t="s">
        <v>82</v>
      </c>
    </row>
    <row r="187" spans="1:4" x14ac:dyDescent="0.55000000000000004">
      <c r="A187" s="18"/>
      <c r="B187" s="18">
        <v>186</v>
      </c>
      <c r="C187" s="19">
        <v>461000</v>
      </c>
      <c r="D187" s="20" t="s">
        <v>82</v>
      </c>
    </row>
    <row r="188" spans="1:4" x14ac:dyDescent="0.55000000000000004">
      <c r="A188" s="18"/>
      <c r="B188" s="18">
        <v>187</v>
      </c>
      <c r="C188" s="19">
        <v>856000</v>
      </c>
      <c r="D188" s="20" t="s">
        <v>82</v>
      </c>
    </row>
    <row r="189" spans="1:4" x14ac:dyDescent="0.55000000000000004">
      <c r="A189" s="18"/>
      <c r="B189" s="18">
        <v>188</v>
      </c>
      <c r="C189" s="19">
        <v>411000</v>
      </c>
      <c r="D189" s="20" t="s">
        <v>82</v>
      </c>
    </row>
    <row r="190" spans="1:4" x14ac:dyDescent="0.55000000000000004">
      <c r="A190" s="18"/>
      <c r="B190" s="18">
        <v>189</v>
      </c>
      <c r="C190" s="19">
        <v>1358000</v>
      </c>
      <c r="D190" s="20" t="s">
        <v>82</v>
      </c>
    </row>
    <row r="191" spans="1:4" x14ac:dyDescent="0.55000000000000004">
      <c r="A191" s="18"/>
      <c r="B191" s="18">
        <v>190</v>
      </c>
      <c r="C191" s="19">
        <v>905000</v>
      </c>
      <c r="D191" s="20" t="s">
        <v>82</v>
      </c>
    </row>
    <row r="192" spans="1:4" x14ac:dyDescent="0.55000000000000004">
      <c r="A192" s="18"/>
      <c r="B192" s="18">
        <v>191</v>
      </c>
      <c r="C192" s="19">
        <v>93000</v>
      </c>
      <c r="D192" s="20" t="s">
        <v>82</v>
      </c>
    </row>
    <row r="193" spans="1:4" x14ac:dyDescent="0.55000000000000004">
      <c r="A193" s="18"/>
      <c r="B193" s="18">
        <v>192</v>
      </c>
      <c r="C193" s="19">
        <v>1119000</v>
      </c>
      <c r="D193" s="20" t="s">
        <v>81</v>
      </c>
    </row>
    <row r="194" spans="1:4" x14ac:dyDescent="0.55000000000000004">
      <c r="A194" s="18"/>
      <c r="B194" s="18">
        <v>193</v>
      </c>
      <c r="C194" s="19">
        <v>333000</v>
      </c>
      <c r="D194" s="20" t="s">
        <v>82</v>
      </c>
    </row>
    <row r="195" spans="1:4" x14ac:dyDescent="0.55000000000000004">
      <c r="A195" s="18"/>
      <c r="B195" s="18">
        <v>194</v>
      </c>
      <c r="C195" s="19">
        <v>283000</v>
      </c>
      <c r="D195" s="20" t="s">
        <v>82</v>
      </c>
    </row>
    <row r="196" spans="1:4" x14ac:dyDescent="0.55000000000000004">
      <c r="A196" s="18"/>
      <c r="B196" s="18">
        <v>195</v>
      </c>
      <c r="C196" s="19">
        <v>0</v>
      </c>
      <c r="D196" s="20" t="s">
        <v>82</v>
      </c>
    </row>
    <row r="197" spans="1:4" x14ac:dyDescent="0.55000000000000004">
      <c r="A197" s="18"/>
      <c r="B197" s="18">
        <v>196</v>
      </c>
      <c r="C197" s="19">
        <v>1170000</v>
      </c>
      <c r="D197" s="20" t="s">
        <v>81</v>
      </c>
    </row>
    <row r="198" spans="1:4" x14ac:dyDescent="0.55000000000000004">
      <c r="A198" s="18"/>
      <c r="B198" s="18">
        <v>197</v>
      </c>
      <c r="C198" s="19">
        <v>325000</v>
      </c>
      <c r="D198" s="20" t="s">
        <v>82</v>
      </c>
    </row>
    <row r="199" spans="1:4" x14ac:dyDescent="0.55000000000000004">
      <c r="A199" s="18"/>
      <c r="B199" s="18">
        <v>198</v>
      </c>
      <c r="C199" s="19">
        <v>905000</v>
      </c>
      <c r="D199" s="20" t="s">
        <v>82</v>
      </c>
    </row>
    <row r="200" spans="1:4" x14ac:dyDescent="0.55000000000000004">
      <c r="A200" s="18"/>
      <c r="B200" s="18">
        <v>199</v>
      </c>
      <c r="C200" s="19">
        <v>824000</v>
      </c>
      <c r="D200" s="20" t="s">
        <v>82</v>
      </c>
    </row>
    <row r="201" spans="1:4" x14ac:dyDescent="0.55000000000000004">
      <c r="A201" s="18"/>
      <c r="B201" s="18">
        <v>200</v>
      </c>
      <c r="C201" s="19">
        <v>599000</v>
      </c>
      <c r="D201" s="20" t="s">
        <v>82</v>
      </c>
    </row>
    <row r="202" spans="1:4" x14ac:dyDescent="0.55000000000000004">
      <c r="A202" s="18"/>
      <c r="B202" s="18">
        <v>201</v>
      </c>
      <c r="C202" s="19">
        <v>623000</v>
      </c>
      <c r="D202" s="20" t="s">
        <v>81</v>
      </c>
    </row>
    <row r="203" spans="1:4" x14ac:dyDescent="0.55000000000000004">
      <c r="A203" s="18"/>
      <c r="B203" s="18">
        <v>202</v>
      </c>
      <c r="C203" s="19">
        <v>264000</v>
      </c>
      <c r="D203" s="20" t="s">
        <v>81</v>
      </c>
    </row>
    <row r="204" spans="1:4" x14ac:dyDescent="0.55000000000000004">
      <c r="A204" s="18"/>
      <c r="B204" s="18">
        <v>203</v>
      </c>
      <c r="C204" s="19">
        <v>359000</v>
      </c>
      <c r="D204" s="20" t="s">
        <v>82</v>
      </c>
    </row>
    <row r="205" spans="1:4" x14ac:dyDescent="0.55000000000000004">
      <c r="A205" s="18"/>
      <c r="B205" s="18">
        <v>204</v>
      </c>
      <c r="C205" s="19">
        <v>688000</v>
      </c>
      <c r="D205" s="20" t="s">
        <v>82</v>
      </c>
    </row>
    <row r="206" spans="1:4" x14ac:dyDescent="0.55000000000000004">
      <c r="A206" s="18"/>
      <c r="B206" s="18">
        <v>205</v>
      </c>
      <c r="C206" s="19">
        <v>36000</v>
      </c>
      <c r="D206" s="20" t="s">
        <v>82</v>
      </c>
    </row>
    <row r="207" spans="1:4" x14ac:dyDescent="0.55000000000000004">
      <c r="A207" s="18"/>
      <c r="B207" s="18">
        <v>206</v>
      </c>
      <c r="C207" s="19">
        <v>1013000</v>
      </c>
      <c r="D207" s="20" t="s">
        <v>82</v>
      </c>
    </row>
    <row r="208" spans="1:4" x14ac:dyDescent="0.55000000000000004">
      <c r="A208" s="18"/>
      <c r="B208" s="18">
        <v>207</v>
      </c>
      <c r="C208" s="19">
        <v>1852000</v>
      </c>
      <c r="D208" s="20" t="s">
        <v>82</v>
      </c>
    </row>
    <row r="209" spans="1:4" x14ac:dyDescent="0.55000000000000004">
      <c r="A209" s="18"/>
      <c r="B209" s="18">
        <v>208</v>
      </c>
      <c r="C209" s="19">
        <v>148000</v>
      </c>
      <c r="D209" s="20" t="s">
        <v>82</v>
      </c>
    </row>
    <row r="210" spans="1:4" x14ac:dyDescent="0.55000000000000004">
      <c r="A210" s="18"/>
      <c r="B210" s="18">
        <v>209</v>
      </c>
      <c r="C210" s="19">
        <v>981000</v>
      </c>
      <c r="D210" s="20" t="s">
        <v>82</v>
      </c>
    </row>
    <row r="211" spans="1:4" x14ac:dyDescent="0.55000000000000004">
      <c r="A211" s="18"/>
      <c r="B211" s="18">
        <v>210</v>
      </c>
      <c r="C211" s="19">
        <v>4876000</v>
      </c>
      <c r="D211" s="20" t="s">
        <v>82</v>
      </c>
    </row>
    <row r="212" spans="1:4" x14ac:dyDescent="0.55000000000000004">
      <c r="A212" s="18"/>
      <c r="B212" s="18">
        <v>211</v>
      </c>
      <c r="C212" s="19">
        <v>305000</v>
      </c>
      <c r="D212" s="20" t="s">
        <v>82</v>
      </c>
    </row>
    <row r="213" spans="1:4" x14ac:dyDescent="0.55000000000000004">
      <c r="A213" s="18"/>
      <c r="B213" s="18">
        <v>212</v>
      </c>
      <c r="C213" s="19">
        <v>2131000</v>
      </c>
      <c r="D213" s="20" t="s">
        <v>81</v>
      </c>
    </row>
    <row r="214" spans="1:4" x14ac:dyDescent="0.55000000000000004">
      <c r="A214" s="18"/>
      <c r="B214" s="18">
        <v>213</v>
      </c>
      <c r="C214" s="19">
        <v>409000</v>
      </c>
      <c r="D214" s="20" t="s">
        <v>82</v>
      </c>
    </row>
    <row r="215" spans="1:4" x14ac:dyDescent="0.55000000000000004">
      <c r="A215" s="18"/>
      <c r="B215" s="18">
        <v>214</v>
      </c>
      <c r="C215" s="19">
        <v>1082000</v>
      </c>
      <c r="D215" s="20" t="s">
        <v>82</v>
      </c>
    </row>
    <row r="216" spans="1:4" x14ac:dyDescent="0.55000000000000004">
      <c r="A216" s="18"/>
      <c r="B216" s="18">
        <v>215</v>
      </c>
      <c r="C216" s="19">
        <v>1255000</v>
      </c>
      <c r="D216" s="20" t="s">
        <v>81</v>
      </c>
    </row>
    <row r="217" spans="1:4" x14ac:dyDescent="0.55000000000000004">
      <c r="A217" s="18"/>
      <c r="B217" s="18">
        <v>216</v>
      </c>
      <c r="C217" s="19">
        <v>244000</v>
      </c>
      <c r="D217" s="20" t="s">
        <v>82</v>
      </c>
    </row>
    <row r="218" spans="1:4" x14ac:dyDescent="0.55000000000000004">
      <c r="A218" s="18"/>
      <c r="B218" s="18">
        <v>217</v>
      </c>
      <c r="C218" s="19">
        <v>2128000</v>
      </c>
      <c r="D218" s="20" t="s">
        <v>81</v>
      </c>
    </row>
    <row r="219" spans="1:4" x14ac:dyDescent="0.55000000000000004">
      <c r="A219" s="18"/>
      <c r="B219" s="18">
        <v>218</v>
      </c>
      <c r="C219" s="19">
        <v>57000</v>
      </c>
      <c r="D219" s="20" t="s">
        <v>82</v>
      </c>
    </row>
    <row r="220" spans="1:4" x14ac:dyDescent="0.55000000000000004">
      <c r="A220" s="18"/>
      <c r="B220" s="18">
        <v>219</v>
      </c>
      <c r="C220" s="19">
        <v>661000</v>
      </c>
      <c r="D220" s="20" t="s">
        <v>81</v>
      </c>
    </row>
    <row r="221" spans="1:4" x14ac:dyDescent="0.55000000000000004">
      <c r="A221" s="18"/>
      <c r="B221" s="18">
        <v>220</v>
      </c>
      <c r="C221" s="19">
        <v>2224000</v>
      </c>
      <c r="D221" s="20" t="s">
        <v>81</v>
      </c>
    </row>
    <row r="222" spans="1:4" x14ac:dyDescent="0.55000000000000004">
      <c r="A222" s="18"/>
      <c r="B222" s="18">
        <v>221</v>
      </c>
      <c r="C222" s="19">
        <v>684000</v>
      </c>
      <c r="D222" s="20" t="s">
        <v>82</v>
      </c>
    </row>
    <row r="223" spans="1:4" x14ac:dyDescent="0.55000000000000004">
      <c r="A223" s="18"/>
      <c r="B223" s="18">
        <v>222</v>
      </c>
      <c r="C223" s="19">
        <v>905000</v>
      </c>
      <c r="D223" s="20" t="s">
        <v>82</v>
      </c>
    </row>
    <row r="224" spans="1:4" x14ac:dyDescent="0.55000000000000004">
      <c r="A224" s="18"/>
      <c r="B224" s="18">
        <v>223</v>
      </c>
      <c r="C224" s="19">
        <v>127000</v>
      </c>
      <c r="D224" s="20" t="s">
        <v>82</v>
      </c>
    </row>
    <row r="225" spans="1:4" x14ac:dyDescent="0.55000000000000004">
      <c r="A225" s="18"/>
      <c r="B225" s="18">
        <v>224</v>
      </c>
      <c r="C225" s="19">
        <v>2920000</v>
      </c>
      <c r="D225" s="20" t="s">
        <v>82</v>
      </c>
    </row>
    <row r="226" spans="1:4" x14ac:dyDescent="0.55000000000000004">
      <c r="A226" s="18"/>
      <c r="B226" s="18">
        <v>225</v>
      </c>
      <c r="C226" s="19">
        <v>393000</v>
      </c>
      <c r="D226" s="20" t="s">
        <v>81</v>
      </c>
    </row>
    <row r="227" spans="1:4" x14ac:dyDescent="0.55000000000000004">
      <c r="A227" s="18"/>
      <c r="B227" s="18">
        <v>226</v>
      </c>
      <c r="C227" s="19">
        <v>665000</v>
      </c>
      <c r="D227" s="20" t="s">
        <v>82</v>
      </c>
    </row>
    <row r="228" spans="1:4" x14ac:dyDescent="0.55000000000000004">
      <c r="A228" s="18"/>
      <c r="B228" s="18">
        <v>227</v>
      </c>
      <c r="C228" s="19">
        <v>1910000</v>
      </c>
      <c r="D228" s="20" t="s">
        <v>82</v>
      </c>
    </row>
    <row r="229" spans="1:4" x14ac:dyDescent="0.55000000000000004">
      <c r="A229" s="18"/>
      <c r="B229" s="18">
        <v>228</v>
      </c>
      <c r="C229" s="19">
        <v>595000</v>
      </c>
      <c r="D229" s="20" t="s">
        <v>82</v>
      </c>
    </row>
    <row r="230" spans="1:4" x14ac:dyDescent="0.55000000000000004">
      <c r="A230" s="18"/>
      <c r="B230" s="18">
        <v>229</v>
      </c>
      <c r="C230" s="19">
        <v>665000</v>
      </c>
      <c r="D230" s="20" t="s">
        <v>82</v>
      </c>
    </row>
    <row r="231" spans="1:4" x14ac:dyDescent="0.55000000000000004">
      <c r="A231" s="18"/>
      <c r="B231" s="18">
        <v>230</v>
      </c>
      <c r="C231" s="19">
        <v>1858000</v>
      </c>
      <c r="D231" s="20" t="s">
        <v>81</v>
      </c>
    </row>
    <row r="232" spans="1:4" x14ac:dyDescent="0.55000000000000004">
      <c r="A232" s="18"/>
      <c r="B232" s="18">
        <v>231</v>
      </c>
      <c r="C232" s="19">
        <v>2392000</v>
      </c>
      <c r="D232" s="20" t="s">
        <v>81</v>
      </c>
    </row>
    <row r="233" spans="1:4" x14ac:dyDescent="0.55000000000000004">
      <c r="A233" s="18"/>
      <c r="B233" s="18">
        <v>232</v>
      </c>
      <c r="C233" s="19">
        <v>2075000</v>
      </c>
      <c r="D233" s="20" t="s">
        <v>81</v>
      </c>
    </row>
    <row r="234" spans="1:4" x14ac:dyDescent="0.55000000000000004">
      <c r="A234" s="18"/>
      <c r="B234" s="18">
        <v>233</v>
      </c>
      <c r="C234" s="19">
        <v>2836000</v>
      </c>
      <c r="D234" s="20" t="s">
        <v>82</v>
      </c>
    </row>
    <row r="235" spans="1:4" x14ac:dyDescent="0.55000000000000004">
      <c r="A235" s="18"/>
      <c r="B235" s="18">
        <v>234</v>
      </c>
      <c r="C235" s="19">
        <v>1254000</v>
      </c>
      <c r="D235" s="20" t="s">
        <v>82</v>
      </c>
    </row>
    <row r="236" spans="1:4" x14ac:dyDescent="0.55000000000000004">
      <c r="A236" s="18"/>
      <c r="B236" s="18">
        <v>235</v>
      </c>
      <c r="C236" s="19">
        <v>3310000</v>
      </c>
      <c r="D236" s="20" t="s">
        <v>81</v>
      </c>
    </row>
    <row r="237" spans="1:4" x14ac:dyDescent="0.55000000000000004">
      <c r="A237" s="18"/>
      <c r="B237" s="18">
        <v>236</v>
      </c>
      <c r="C237" s="19">
        <v>2075000</v>
      </c>
      <c r="D237" s="20" t="s">
        <v>82</v>
      </c>
    </row>
    <row r="238" spans="1:4" x14ac:dyDescent="0.55000000000000004">
      <c r="A238" s="18"/>
      <c r="B238" s="18">
        <v>237</v>
      </c>
      <c r="C238" s="19">
        <v>1510000</v>
      </c>
      <c r="D238" s="20" t="s">
        <v>81</v>
      </c>
    </row>
    <row r="239" spans="1:4" x14ac:dyDescent="0.55000000000000004">
      <c r="A239" s="18"/>
      <c r="B239" s="18">
        <v>238</v>
      </c>
      <c r="C239" s="19">
        <v>776000</v>
      </c>
      <c r="D239" s="20" t="s">
        <v>82</v>
      </c>
    </row>
    <row r="240" spans="1:4" x14ac:dyDescent="0.55000000000000004">
      <c r="A240" s="18"/>
      <c r="B240" s="18">
        <v>239</v>
      </c>
      <c r="C240" s="19">
        <v>807000</v>
      </c>
      <c r="D240" s="20" t="s">
        <v>82</v>
      </c>
    </row>
    <row r="241" spans="1:4" x14ac:dyDescent="0.55000000000000004">
      <c r="A241" s="18"/>
      <c r="B241" s="18">
        <v>240</v>
      </c>
      <c r="C241" s="19">
        <v>522000</v>
      </c>
      <c r="D241" s="20" t="s">
        <v>82</v>
      </c>
    </row>
    <row r="242" spans="1:4" x14ac:dyDescent="0.55000000000000004">
      <c r="A242" s="18"/>
      <c r="B242" s="18">
        <v>241</v>
      </c>
      <c r="C242" s="19">
        <v>28000</v>
      </c>
      <c r="D242" s="20" t="s">
        <v>82</v>
      </c>
    </row>
    <row r="243" spans="1:4" x14ac:dyDescent="0.55000000000000004">
      <c r="A243" s="18"/>
      <c r="B243" s="18">
        <v>242</v>
      </c>
      <c r="C243" s="19">
        <v>376000</v>
      </c>
      <c r="D243" s="20" t="s">
        <v>82</v>
      </c>
    </row>
    <row r="244" spans="1:4" x14ac:dyDescent="0.55000000000000004">
      <c r="A244" s="18"/>
      <c r="B244" s="18">
        <v>243</v>
      </c>
      <c r="C244" s="19">
        <v>176000</v>
      </c>
      <c r="D244" s="20" t="s">
        <v>82</v>
      </c>
    </row>
    <row r="245" spans="1:4" x14ac:dyDescent="0.55000000000000004">
      <c r="A245" s="18"/>
      <c r="B245" s="18">
        <v>244</v>
      </c>
      <c r="C245" s="19">
        <v>1790000</v>
      </c>
      <c r="D245" s="20" t="s">
        <v>82</v>
      </c>
    </row>
    <row r="246" spans="1:4" x14ac:dyDescent="0.55000000000000004">
      <c r="A246" s="18"/>
      <c r="B246" s="18">
        <v>245</v>
      </c>
      <c r="C246" s="19">
        <v>217000</v>
      </c>
      <c r="D246" s="20" t="s">
        <v>82</v>
      </c>
    </row>
    <row r="247" spans="1:4" x14ac:dyDescent="0.55000000000000004">
      <c r="A247" s="18"/>
      <c r="B247" s="18">
        <v>246</v>
      </c>
      <c r="C247" s="19">
        <v>902000</v>
      </c>
      <c r="D247" s="20" t="s">
        <v>82</v>
      </c>
    </row>
    <row r="248" spans="1:4" x14ac:dyDescent="0.55000000000000004">
      <c r="A248" s="18"/>
      <c r="B248" s="18">
        <v>247</v>
      </c>
      <c r="C248" s="19">
        <v>255000</v>
      </c>
      <c r="D248" s="20" t="s">
        <v>81</v>
      </c>
    </row>
    <row r="249" spans="1:4" x14ac:dyDescent="0.55000000000000004">
      <c r="A249" s="18"/>
      <c r="B249" s="18">
        <v>248</v>
      </c>
      <c r="C249" s="19">
        <v>902000</v>
      </c>
      <c r="D249" s="20" t="s">
        <v>82</v>
      </c>
    </row>
    <row r="250" spans="1:4" x14ac:dyDescent="0.55000000000000004">
      <c r="A250" s="18"/>
      <c r="B250" s="18">
        <v>249</v>
      </c>
      <c r="C250" s="19">
        <v>3893000</v>
      </c>
      <c r="D250" s="20" t="s">
        <v>81</v>
      </c>
    </row>
    <row r="251" spans="1:4" x14ac:dyDescent="0.55000000000000004">
      <c r="A251" s="18"/>
      <c r="B251" s="18">
        <v>250</v>
      </c>
      <c r="C251" s="19">
        <v>395000</v>
      </c>
      <c r="D251" s="20" t="s">
        <v>82</v>
      </c>
    </row>
    <row r="252" spans="1:4" x14ac:dyDescent="0.55000000000000004">
      <c r="A252" s="18"/>
      <c r="B252" s="18">
        <v>251</v>
      </c>
      <c r="C252" s="19">
        <v>3876000</v>
      </c>
      <c r="D252" s="20" t="s">
        <v>82</v>
      </c>
    </row>
    <row r="253" spans="1:4" x14ac:dyDescent="0.55000000000000004">
      <c r="A253" s="18"/>
      <c r="B253" s="18">
        <v>252</v>
      </c>
      <c r="C253" s="19">
        <v>27000</v>
      </c>
      <c r="D253" s="20" t="s">
        <v>82</v>
      </c>
    </row>
    <row r="254" spans="1:4" x14ac:dyDescent="0.55000000000000004">
      <c r="A254" s="18"/>
      <c r="B254" s="18">
        <v>253</v>
      </c>
      <c r="C254" s="19">
        <v>882000</v>
      </c>
      <c r="D254" s="20" t="s">
        <v>82</v>
      </c>
    </row>
    <row r="255" spans="1:4" x14ac:dyDescent="0.55000000000000004">
      <c r="A255" s="18"/>
      <c r="B255" s="18">
        <v>254</v>
      </c>
      <c r="C255" s="19">
        <v>56000</v>
      </c>
      <c r="D255" s="20" t="s">
        <v>82</v>
      </c>
    </row>
    <row r="256" spans="1:4" x14ac:dyDescent="0.55000000000000004">
      <c r="A256" s="18"/>
      <c r="B256" s="18">
        <v>255</v>
      </c>
      <c r="C256" s="19">
        <v>151000</v>
      </c>
      <c r="D256" s="20" t="s">
        <v>82</v>
      </c>
    </row>
    <row r="257" spans="1:4" x14ac:dyDescent="0.55000000000000004">
      <c r="A257" s="18"/>
      <c r="B257" s="18">
        <v>256</v>
      </c>
      <c r="C257" s="19">
        <v>594000</v>
      </c>
      <c r="D257" s="20" t="s">
        <v>82</v>
      </c>
    </row>
    <row r="258" spans="1:4" x14ac:dyDescent="0.55000000000000004">
      <c r="A258" s="18"/>
      <c r="B258" s="18">
        <v>257</v>
      </c>
      <c r="C258" s="19">
        <v>404000</v>
      </c>
      <c r="D258" s="20" t="s">
        <v>82</v>
      </c>
    </row>
    <row r="259" spans="1:4" x14ac:dyDescent="0.55000000000000004">
      <c r="A259" s="18"/>
      <c r="B259" s="18">
        <v>258</v>
      </c>
      <c r="C259" s="19">
        <v>209000</v>
      </c>
      <c r="D259" s="20" t="s">
        <v>81</v>
      </c>
    </row>
    <row r="260" spans="1:4" x14ac:dyDescent="0.55000000000000004">
      <c r="A260" s="18"/>
      <c r="B260" s="18">
        <v>259</v>
      </c>
      <c r="C260" s="19">
        <v>904000</v>
      </c>
      <c r="D260" s="20" t="s">
        <v>82</v>
      </c>
    </row>
    <row r="261" spans="1:4" x14ac:dyDescent="0.55000000000000004">
      <c r="A261" s="18"/>
      <c r="B261" s="18">
        <v>260</v>
      </c>
      <c r="C261" s="19">
        <v>208000</v>
      </c>
      <c r="D261" s="20" t="s">
        <v>82</v>
      </c>
    </row>
    <row r="262" spans="1:4" x14ac:dyDescent="0.55000000000000004">
      <c r="A262" s="18"/>
      <c r="B262" s="18">
        <v>261</v>
      </c>
      <c r="C262" s="19">
        <v>502000</v>
      </c>
      <c r="D262" s="20" t="s">
        <v>82</v>
      </c>
    </row>
    <row r="263" spans="1:4" x14ac:dyDescent="0.55000000000000004">
      <c r="A263" s="18"/>
      <c r="B263" s="18">
        <v>262</v>
      </c>
      <c r="C263" s="19">
        <v>113000</v>
      </c>
      <c r="D263" s="20" t="s">
        <v>82</v>
      </c>
    </row>
    <row r="264" spans="1:4" x14ac:dyDescent="0.55000000000000004">
      <c r="A264" s="18"/>
      <c r="B264" s="18">
        <v>263</v>
      </c>
      <c r="C264" s="19">
        <v>1334000</v>
      </c>
      <c r="D264" s="20" t="s">
        <v>81</v>
      </c>
    </row>
    <row r="265" spans="1:4" x14ac:dyDescent="0.55000000000000004">
      <c r="A265" s="18"/>
      <c r="B265" s="18">
        <v>264</v>
      </c>
      <c r="C265" s="19">
        <v>268000</v>
      </c>
      <c r="D265" s="20" t="s">
        <v>82</v>
      </c>
    </row>
    <row r="266" spans="1:4" x14ac:dyDescent="0.55000000000000004">
      <c r="A266" s="18"/>
      <c r="B266" s="18">
        <v>265</v>
      </c>
      <c r="C266" s="19">
        <v>214000</v>
      </c>
      <c r="D266" s="20" t="s">
        <v>82</v>
      </c>
    </row>
    <row r="267" spans="1:4" x14ac:dyDescent="0.55000000000000004">
      <c r="A267" s="18"/>
      <c r="B267" s="18">
        <v>266</v>
      </c>
      <c r="C267" s="19">
        <v>238000</v>
      </c>
      <c r="D267" s="20" t="s">
        <v>82</v>
      </c>
    </row>
    <row r="268" spans="1:4" x14ac:dyDescent="0.55000000000000004">
      <c r="A268" s="18"/>
      <c r="B268" s="18">
        <v>267</v>
      </c>
      <c r="C268" s="19">
        <v>18000</v>
      </c>
      <c r="D268" s="20" t="s">
        <v>82</v>
      </c>
    </row>
    <row r="269" spans="1:4" x14ac:dyDescent="0.55000000000000004">
      <c r="A269" s="18"/>
      <c r="B269" s="18">
        <v>268</v>
      </c>
      <c r="C269" s="19">
        <v>1319000</v>
      </c>
      <c r="D269" s="20" t="s">
        <v>82</v>
      </c>
    </row>
    <row r="270" spans="1:4" x14ac:dyDescent="0.55000000000000004">
      <c r="A270" s="18"/>
      <c r="B270" s="18">
        <v>269</v>
      </c>
      <c r="C270" s="19">
        <v>3167000</v>
      </c>
      <c r="D270" s="20" t="s">
        <v>81</v>
      </c>
    </row>
    <row r="271" spans="1:4" x14ac:dyDescent="0.55000000000000004">
      <c r="A271" s="18"/>
      <c r="B271" s="18">
        <v>270</v>
      </c>
      <c r="C271" s="19">
        <v>410000</v>
      </c>
      <c r="D271" s="20" t="s">
        <v>82</v>
      </c>
    </row>
    <row r="272" spans="1:4" x14ac:dyDescent="0.55000000000000004">
      <c r="A272" s="18"/>
      <c r="B272" s="18">
        <v>271</v>
      </c>
      <c r="C272" s="19">
        <v>28000</v>
      </c>
      <c r="D272" s="20" t="s">
        <v>82</v>
      </c>
    </row>
    <row r="273" spans="1:4" x14ac:dyDescent="0.55000000000000004">
      <c r="A273" s="18"/>
      <c r="B273" s="18">
        <v>272</v>
      </c>
      <c r="C273" s="19">
        <v>296000</v>
      </c>
      <c r="D273" s="20" t="s">
        <v>82</v>
      </c>
    </row>
    <row r="274" spans="1:4" x14ac:dyDescent="0.55000000000000004">
      <c r="A274" s="18"/>
      <c r="B274" s="18">
        <v>273</v>
      </c>
      <c r="C274" s="19">
        <v>1428000</v>
      </c>
      <c r="D274" s="20" t="s">
        <v>82</v>
      </c>
    </row>
    <row r="275" spans="1:4" x14ac:dyDescent="0.55000000000000004">
      <c r="A275" s="18"/>
      <c r="B275" s="18">
        <v>274</v>
      </c>
      <c r="C275" s="19">
        <v>535000</v>
      </c>
      <c r="D275" s="20" t="s">
        <v>82</v>
      </c>
    </row>
    <row r="276" spans="1:4" x14ac:dyDescent="0.55000000000000004">
      <c r="A276" s="18"/>
      <c r="B276" s="18">
        <v>275</v>
      </c>
      <c r="C276" s="19">
        <v>2034000</v>
      </c>
      <c r="D276" s="20" t="s">
        <v>81</v>
      </c>
    </row>
    <row r="277" spans="1:4" x14ac:dyDescent="0.55000000000000004">
      <c r="A277" s="18"/>
      <c r="B277" s="18">
        <v>276</v>
      </c>
      <c r="C277" s="19">
        <v>202000</v>
      </c>
      <c r="D277" s="20" t="s">
        <v>82</v>
      </c>
    </row>
    <row r="278" spans="1:4" x14ac:dyDescent="0.55000000000000004">
      <c r="A278" s="18"/>
      <c r="B278" s="18">
        <v>277</v>
      </c>
      <c r="C278" s="19">
        <v>4967000</v>
      </c>
      <c r="D278" s="20" t="s">
        <v>81</v>
      </c>
    </row>
    <row r="279" spans="1:4" x14ac:dyDescent="0.55000000000000004">
      <c r="A279" s="18"/>
      <c r="B279" s="18">
        <v>278</v>
      </c>
      <c r="C279" s="19">
        <v>627000</v>
      </c>
      <c r="D279" s="20" t="s">
        <v>82</v>
      </c>
    </row>
    <row r="280" spans="1:4" x14ac:dyDescent="0.55000000000000004">
      <c r="A280" s="18"/>
      <c r="B280" s="18">
        <v>279</v>
      </c>
      <c r="C280" s="19">
        <v>508000</v>
      </c>
      <c r="D280" s="20" t="s">
        <v>82</v>
      </c>
    </row>
    <row r="281" spans="1:4" x14ac:dyDescent="0.55000000000000004">
      <c r="A281" s="18"/>
      <c r="B281" s="18">
        <v>280</v>
      </c>
      <c r="C281" s="19">
        <v>2852000</v>
      </c>
      <c r="D281" s="20" t="s">
        <v>82</v>
      </c>
    </row>
    <row r="282" spans="1:4" x14ac:dyDescent="0.55000000000000004">
      <c r="A282" s="18"/>
      <c r="B282" s="18">
        <v>281</v>
      </c>
      <c r="C282" s="19">
        <v>1386000</v>
      </c>
      <c r="D282" s="20" t="s">
        <v>82</v>
      </c>
    </row>
    <row r="283" spans="1:4" x14ac:dyDescent="0.55000000000000004">
      <c r="A283" s="18"/>
      <c r="B283" s="18">
        <v>282</v>
      </c>
      <c r="C283" s="19">
        <v>905000</v>
      </c>
      <c r="D283" s="20" t="s">
        <v>82</v>
      </c>
    </row>
    <row r="284" spans="1:4" x14ac:dyDescent="0.55000000000000004">
      <c r="A284" s="18"/>
      <c r="B284" s="18">
        <v>283</v>
      </c>
      <c r="C284" s="19">
        <v>210000</v>
      </c>
      <c r="D284" s="20" t="s">
        <v>82</v>
      </c>
    </row>
    <row r="285" spans="1:4" x14ac:dyDescent="0.55000000000000004">
      <c r="A285" s="18"/>
      <c r="B285" s="18">
        <v>284</v>
      </c>
      <c r="C285" s="19">
        <v>282000</v>
      </c>
      <c r="D285" s="20" t="s">
        <v>82</v>
      </c>
    </row>
    <row r="286" spans="1:4" x14ac:dyDescent="0.55000000000000004">
      <c r="A286" s="18"/>
      <c r="B286" s="18">
        <v>285</v>
      </c>
      <c r="C286" s="19">
        <v>45000</v>
      </c>
      <c r="D286" s="20" t="s">
        <v>82</v>
      </c>
    </row>
    <row r="287" spans="1:4" x14ac:dyDescent="0.55000000000000004">
      <c r="A287" s="18"/>
      <c r="B287" s="18">
        <v>286</v>
      </c>
      <c r="C287" s="19">
        <v>524000</v>
      </c>
      <c r="D287" s="20" t="s">
        <v>82</v>
      </c>
    </row>
    <row r="288" spans="1:4" x14ac:dyDescent="0.55000000000000004">
      <c r="A288" s="18"/>
      <c r="B288" s="18">
        <v>287</v>
      </c>
      <c r="C288" s="19">
        <v>971000</v>
      </c>
      <c r="D288" s="20" t="s">
        <v>82</v>
      </c>
    </row>
    <row r="289" spans="1:4" x14ac:dyDescent="0.55000000000000004">
      <c r="A289" s="18"/>
      <c r="B289" s="18">
        <v>288</v>
      </c>
      <c r="C289" s="19">
        <v>5000</v>
      </c>
      <c r="D289" s="20" t="s">
        <v>82</v>
      </c>
    </row>
    <row r="290" spans="1:4" x14ac:dyDescent="0.55000000000000004">
      <c r="A290" s="18"/>
      <c r="B290" s="18">
        <v>289</v>
      </c>
      <c r="C290" s="19">
        <v>8291000</v>
      </c>
      <c r="D290" s="20" t="s">
        <v>82</v>
      </c>
    </row>
    <row r="291" spans="1:4" x14ac:dyDescent="0.55000000000000004">
      <c r="A291" s="18"/>
      <c r="B291" s="18">
        <v>290</v>
      </c>
      <c r="C291" s="19">
        <v>98000</v>
      </c>
      <c r="D291" s="20" t="s">
        <v>82</v>
      </c>
    </row>
    <row r="292" spans="1:4" x14ac:dyDescent="0.55000000000000004">
      <c r="A292" s="18"/>
      <c r="B292" s="18">
        <v>291</v>
      </c>
      <c r="C292" s="19">
        <v>187000</v>
      </c>
      <c r="D292" s="20" t="s">
        <v>82</v>
      </c>
    </row>
    <row r="293" spans="1:4" x14ac:dyDescent="0.55000000000000004">
      <c r="A293" s="18"/>
      <c r="B293" s="18">
        <v>292</v>
      </c>
      <c r="C293" s="19">
        <v>5691000</v>
      </c>
      <c r="D293" s="20" t="s">
        <v>82</v>
      </c>
    </row>
    <row r="294" spans="1:4" x14ac:dyDescent="0.55000000000000004">
      <c r="A294" s="18"/>
      <c r="B294" s="18">
        <v>293</v>
      </c>
      <c r="C294" s="19">
        <v>371000</v>
      </c>
      <c r="D294" s="20" t="s">
        <v>82</v>
      </c>
    </row>
    <row r="295" spans="1:4" x14ac:dyDescent="0.55000000000000004">
      <c r="A295" s="18"/>
      <c r="B295" s="18">
        <v>294</v>
      </c>
      <c r="C295" s="19">
        <v>579000</v>
      </c>
      <c r="D295" s="20" t="s">
        <v>83</v>
      </c>
    </row>
    <row r="296" spans="1:4" x14ac:dyDescent="0.55000000000000004">
      <c r="A296" s="18"/>
      <c r="B296" s="18">
        <v>295</v>
      </c>
      <c r="C296" s="19">
        <v>447000</v>
      </c>
      <c r="D296" s="20" t="s">
        <v>83</v>
      </c>
    </row>
    <row r="297" spans="1:4" x14ac:dyDescent="0.55000000000000004">
      <c r="A297" s="18"/>
      <c r="B297" s="18">
        <v>296</v>
      </c>
      <c r="C297" s="19">
        <v>56000</v>
      </c>
      <c r="D297" s="20" t="s">
        <v>83</v>
      </c>
    </row>
    <row r="298" spans="1:4" x14ac:dyDescent="0.55000000000000004">
      <c r="A298" s="18"/>
      <c r="B298" s="18">
        <v>297</v>
      </c>
      <c r="C298" s="19">
        <v>138000</v>
      </c>
      <c r="D298" s="20" t="s">
        <v>81</v>
      </c>
    </row>
    <row r="299" spans="1:4" x14ac:dyDescent="0.55000000000000004">
      <c r="A299" s="18"/>
      <c r="B299" s="18">
        <v>298</v>
      </c>
      <c r="C299" s="19">
        <v>4142000</v>
      </c>
      <c r="D299" s="20" t="s">
        <v>81</v>
      </c>
    </row>
    <row r="300" spans="1:4" x14ac:dyDescent="0.55000000000000004">
      <c r="A300" s="18"/>
      <c r="B300" s="18">
        <v>299</v>
      </c>
      <c r="C300" s="19">
        <v>349000</v>
      </c>
      <c r="D300" s="20" t="s">
        <v>83</v>
      </c>
    </row>
    <row r="301" spans="1:4" x14ac:dyDescent="0.55000000000000004">
      <c r="A301" s="18"/>
      <c r="B301" s="18">
        <v>300</v>
      </c>
      <c r="C301" s="19">
        <v>3276000</v>
      </c>
      <c r="D301" s="20" t="s">
        <v>81</v>
      </c>
    </row>
    <row r="302" spans="1:4" x14ac:dyDescent="0.55000000000000004">
      <c r="A302" s="18"/>
      <c r="B302" s="18">
        <v>301</v>
      </c>
      <c r="C302" s="19">
        <v>815000</v>
      </c>
      <c r="D302" s="20" t="s">
        <v>81</v>
      </c>
    </row>
    <row r="303" spans="1:4" x14ac:dyDescent="0.55000000000000004">
      <c r="A303" s="18"/>
      <c r="B303" s="18">
        <v>302</v>
      </c>
      <c r="C303" s="19">
        <v>514000</v>
      </c>
      <c r="D303" s="20" t="s">
        <v>83</v>
      </c>
    </row>
    <row r="304" spans="1:4" x14ac:dyDescent="0.55000000000000004">
      <c r="A304" s="18"/>
      <c r="B304" s="18">
        <v>303</v>
      </c>
      <c r="C304" s="19">
        <v>787000</v>
      </c>
      <c r="D304" s="20" t="s">
        <v>81</v>
      </c>
    </row>
    <row r="305" spans="1:4" x14ac:dyDescent="0.55000000000000004">
      <c r="A305" s="18"/>
      <c r="B305" s="18">
        <v>304</v>
      </c>
      <c r="C305" s="19">
        <v>2503000</v>
      </c>
      <c r="D305" s="20" t="s">
        <v>81</v>
      </c>
    </row>
    <row r="306" spans="1:4" x14ac:dyDescent="0.55000000000000004">
      <c r="A306" s="18"/>
      <c r="B306" s="18">
        <v>305</v>
      </c>
      <c r="C306" s="19">
        <v>449000</v>
      </c>
      <c r="D306" s="20" t="s">
        <v>81</v>
      </c>
    </row>
    <row r="307" spans="1:4" x14ac:dyDescent="0.55000000000000004">
      <c r="A307" s="18"/>
      <c r="B307" s="18">
        <v>306</v>
      </c>
      <c r="C307" s="19">
        <v>1031000</v>
      </c>
      <c r="D307" s="20" t="s">
        <v>81</v>
      </c>
    </row>
    <row r="308" spans="1:4" x14ac:dyDescent="0.55000000000000004">
      <c r="A308" s="18"/>
      <c r="B308" s="18">
        <v>307</v>
      </c>
      <c r="C308" s="19">
        <v>875000</v>
      </c>
      <c r="D308" s="20" t="s">
        <v>81</v>
      </c>
    </row>
    <row r="309" spans="1:4" x14ac:dyDescent="0.55000000000000004">
      <c r="A309" s="18"/>
      <c r="B309" s="18">
        <v>308</v>
      </c>
      <c r="C309" s="19">
        <v>1667000</v>
      </c>
      <c r="D309" s="20" t="s">
        <v>81</v>
      </c>
    </row>
    <row r="310" spans="1:4" x14ac:dyDescent="0.55000000000000004">
      <c r="A310" s="18"/>
      <c r="B310" s="18">
        <v>309</v>
      </c>
      <c r="C310" s="19">
        <v>211000</v>
      </c>
      <c r="D310" s="20" t="s">
        <v>81</v>
      </c>
    </row>
    <row r="311" spans="1:4" x14ac:dyDescent="0.55000000000000004">
      <c r="A311" s="18"/>
      <c r="B311" s="18">
        <v>310</v>
      </c>
      <c r="C311" s="19">
        <v>3067000</v>
      </c>
      <c r="D311" s="20" t="s">
        <v>81</v>
      </c>
    </row>
    <row r="312" spans="1:4" x14ac:dyDescent="0.55000000000000004">
      <c r="A312" s="18"/>
      <c r="B312" s="18">
        <v>311</v>
      </c>
      <c r="C312" s="19">
        <v>668000</v>
      </c>
      <c r="D312" s="20" t="s">
        <v>81</v>
      </c>
    </row>
    <row r="313" spans="1:4" x14ac:dyDescent="0.55000000000000004">
      <c r="A313" s="18"/>
      <c r="B313" s="18">
        <v>312</v>
      </c>
      <c r="C313" s="19">
        <v>580000</v>
      </c>
      <c r="D313" s="20" t="s">
        <v>83</v>
      </c>
    </row>
    <row r="314" spans="1:4" x14ac:dyDescent="0.55000000000000004">
      <c r="A314" s="18"/>
      <c r="B314" s="18">
        <v>313</v>
      </c>
      <c r="C314" s="19">
        <v>1254000</v>
      </c>
      <c r="D314" s="20" t="s">
        <v>83</v>
      </c>
    </row>
    <row r="315" spans="1:4" x14ac:dyDescent="0.55000000000000004">
      <c r="A315" s="18"/>
      <c r="B315" s="18">
        <v>314</v>
      </c>
      <c r="C315" s="19">
        <v>2515000</v>
      </c>
      <c r="D315" s="20" t="s">
        <v>83</v>
      </c>
    </row>
    <row r="316" spans="1:4" x14ac:dyDescent="0.55000000000000004">
      <c r="A316" s="18"/>
      <c r="B316" s="18">
        <v>315</v>
      </c>
      <c r="C316" s="19">
        <v>114000</v>
      </c>
      <c r="D316" s="20" t="s">
        <v>83</v>
      </c>
    </row>
    <row r="317" spans="1:4" x14ac:dyDescent="0.55000000000000004">
      <c r="A317" s="18"/>
      <c r="B317" s="18">
        <v>316</v>
      </c>
      <c r="C317" s="19">
        <v>3008000</v>
      </c>
      <c r="D317" s="20" t="s">
        <v>81</v>
      </c>
    </row>
    <row r="318" spans="1:4" x14ac:dyDescent="0.55000000000000004">
      <c r="A318" s="18"/>
      <c r="B318" s="18">
        <v>317</v>
      </c>
      <c r="C318" s="19">
        <v>1318000</v>
      </c>
      <c r="D318" s="20" t="s">
        <v>81</v>
      </c>
    </row>
    <row r="319" spans="1:4" x14ac:dyDescent="0.55000000000000004">
      <c r="A319" s="18"/>
      <c r="B319" s="18">
        <v>318</v>
      </c>
      <c r="C319" s="19">
        <v>686000</v>
      </c>
      <c r="D319" s="20" t="s">
        <v>83</v>
      </c>
    </row>
    <row r="320" spans="1:4" x14ac:dyDescent="0.55000000000000004">
      <c r="A320" s="18"/>
      <c r="B320" s="18">
        <v>319</v>
      </c>
      <c r="C320" s="19">
        <v>955000</v>
      </c>
      <c r="D320" s="20" t="s">
        <v>81</v>
      </c>
    </row>
    <row r="321" spans="1:4" x14ac:dyDescent="0.55000000000000004">
      <c r="A321" s="18"/>
      <c r="B321" s="18">
        <v>320</v>
      </c>
      <c r="C321" s="19">
        <v>405000</v>
      </c>
      <c r="D321" s="20" t="s">
        <v>83</v>
      </c>
    </row>
    <row r="322" spans="1:4" x14ac:dyDescent="0.55000000000000004">
      <c r="A322" s="18"/>
      <c r="B322" s="18">
        <v>321</v>
      </c>
      <c r="C322" s="19">
        <v>1484000</v>
      </c>
      <c r="D322" s="20" t="s">
        <v>83</v>
      </c>
    </row>
    <row r="323" spans="1:4" x14ac:dyDescent="0.55000000000000004">
      <c r="A323" s="18"/>
      <c r="B323" s="18">
        <v>322</v>
      </c>
      <c r="C323" s="19">
        <v>541000</v>
      </c>
      <c r="D323" s="20" t="s">
        <v>83</v>
      </c>
    </row>
    <row r="324" spans="1:4" x14ac:dyDescent="0.55000000000000004">
      <c r="A324" s="18"/>
      <c r="B324" s="18">
        <v>323</v>
      </c>
      <c r="C324" s="19">
        <v>6436000</v>
      </c>
      <c r="D324" s="20" t="s">
        <v>81</v>
      </c>
    </row>
    <row r="325" spans="1:4" x14ac:dyDescent="0.55000000000000004">
      <c r="A325" s="18"/>
      <c r="B325" s="18">
        <v>324</v>
      </c>
      <c r="C325" s="19">
        <v>701000</v>
      </c>
      <c r="D325" s="20" t="s">
        <v>84</v>
      </c>
    </row>
    <row r="326" spans="1:4" x14ac:dyDescent="0.55000000000000004">
      <c r="A326" s="18"/>
      <c r="B326" s="18">
        <v>325</v>
      </c>
      <c r="C326" s="19">
        <v>566000</v>
      </c>
      <c r="D326" s="20" t="s">
        <v>84</v>
      </c>
    </row>
    <row r="327" spans="1:4" x14ac:dyDescent="0.55000000000000004">
      <c r="A327" s="18"/>
      <c r="B327" s="18">
        <v>326</v>
      </c>
      <c r="C327" s="19">
        <v>500000</v>
      </c>
      <c r="D327" s="20" t="s">
        <v>84</v>
      </c>
    </row>
    <row r="328" spans="1:4" x14ac:dyDescent="0.55000000000000004">
      <c r="A328" s="18"/>
      <c r="B328" s="18">
        <v>327</v>
      </c>
      <c r="C328" s="19">
        <v>1475000</v>
      </c>
      <c r="D328" s="20" t="s">
        <v>81</v>
      </c>
    </row>
    <row r="329" spans="1:4" x14ac:dyDescent="0.55000000000000004">
      <c r="A329" s="18"/>
      <c r="B329" s="18">
        <v>328</v>
      </c>
      <c r="C329" s="19">
        <v>3591000</v>
      </c>
      <c r="D329" s="20" t="s">
        <v>84</v>
      </c>
    </row>
    <row r="330" spans="1:4" x14ac:dyDescent="0.55000000000000004">
      <c r="A330" s="18"/>
      <c r="B330" s="18">
        <v>329</v>
      </c>
      <c r="C330" s="19">
        <v>64000</v>
      </c>
      <c r="D330" s="20" t="s">
        <v>84</v>
      </c>
    </row>
    <row r="331" spans="1:4" x14ac:dyDescent="0.55000000000000004">
      <c r="A331" s="18"/>
      <c r="B331" s="18">
        <v>330</v>
      </c>
      <c r="C331" s="19">
        <v>3125000</v>
      </c>
      <c r="D331" s="20" t="s">
        <v>84</v>
      </c>
    </row>
    <row r="332" spans="1:4" x14ac:dyDescent="0.55000000000000004">
      <c r="A332" s="18"/>
      <c r="B332" s="18">
        <v>331</v>
      </c>
      <c r="C332" s="19">
        <v>1616000</v>
      </c>
      <c r="D332" s="20" t="s">
        <v>84</v>
      </c>
    </row>
    <row r="333" spans="1:4" x14ac:dyDescent="0.55000000000000004">
      <c r="A333" s="18"/>
      <c r="B333" s="18">
        <v>332</v>
      </c>
      <c r="C333" s="19">
        <v>109000</v>
      </c>
      <c r="D333" s="20" t="s">
        <v>81</v>
      </c>
    </row>
    <row r="334" spans="1:4" x14ac:dyDescent="0.55000000000000004">
      <c r="A334" s="18"/>
      <c r="B334" s="18">
        <v>333</v>
      </c>
      <c r="C334" s="19">
        <v>61000</v>
      </c>
      <c r="D334" s="20" t="s">
        <v>84</v>
      </c>
    </row>
    <row r="335" spans="1:4" x14ac:dyDescent="0.55000000000000004">
      <c r="A335" s="18"/>
      <c r="B335" s="18">
        <v>334</v>
      </c>
      <c r="C335" s="19">
        <v>1397000</v>
      </c>
      <c r="D335" s="20" t="s">
        <v>81</v>
      </c>
    </row>
    <row r="336" spans="1:4" x14ac:dyDescent="0.55000000000000004">
      <c r="A336" s="18"/>
      <c r="B336" s="18">
        <v>335</v>
      </c>
      <c r="C336" s="19">
        <v>593000</v>
      </c>
      <c r="D336" s="20" t="s">
        <v>84</v>
      </c>
    </row>
    <row r="337" spans="1:4" x14ac:dyDescent="0.55000000000000004">
      <c r="A337" s="18"/>
      <c r="B337" s="18">
        <v>336</v>
      </c>
      <c r="C337" s="19">
        <v>0</v>
      </c>
      <c r="D337" s="20" t="s">
        <v>85</v>
      </c>
    </row>
    <row r="338" spans="1:4" x14ac:dyDescent="0.55000000000000004">
      <c r="A338" s="18"/>
      <c r="B338" s="18">
        <v>337</v>
      </c>
      <c r="C338" s="19">
        <v>1263000</v>
      </c>
      <c r="D338" s="20" t="s">
        <v>84</v>
      </c>
    </row>
    <row r="339" spans="1:4" x14ac:dyDescent="0.55000000000000004">
      <c r="A339" s="18"/>
      <c r="B339" s="18">
        <v>338</v>
      </c>
      <c r="C339" s="19">
        <v>268000</v>
      </c>
      <c r="D339" s="20" t="s">
        <v>84</v>
      </c>
    </row>
    <row r="340" spans="1:4" x14ac:dyDescent="0.55000000000000004">
      <c r="A340" s="18"/>
      <c r="B340" s="18">
        <v>339</v>
      </c>
      <c r="C340" s="19">
        <v>2029000</v>
      </c>
      <c r="D340" s="20" t="s">
        <v>81</v>
      </c>
    </row>
    <row r="341" spans="1:4" x14ac:dyDescent="0.55000000000000004">
      <c r="A341" s="18"/>
      <c r="B341" s="18">
        <v>340</v>
      </c>
      <c r="C341" s="19">
        <v>375000</v>
      </c>
      <c r="D341" s="20" t="s">
        <v>81</v>
      </c>
    </row>
    <row r="342" spans="1:4" x14ac:dyDescent="0.55000000000000004">
      <c r="A342" s="18"/>
      <c r="B342" s="18">
        <v>341</v>
      </c>
      <c r="C342" s="19">
        <v>1839000</v>
      </c>
      <c r="D342" s="20" t="s">
        <v>84</v>
      </c>
    </row>
    <row r="343" spans="1:4" x14ac:dyDescent="0.55000000000000004">
      <c r="A343" s="18"/>
      <c r="B343" s="18">
        <v>342</v>
      </c>
      <c r="C343" s="19">
        <v>689000</v>
      </c>
      <c r="D343" s="20" t="s">
        <v>84</v>
      </c>
    </row>
    <row r="344" spans="1:4" x14ac:dyDescent="0.55000000000000004">
      <c r="A344" s="18"/>
      <c r="B344" s="18">
        <v>343</v>
      </c>
      <c r="C344" s="19">
        <v>929000</v>
      </c>
      <c r="D344" s="20" t="s">
        <v>81</v>
      </c>
    </row>
    <row r="345" spans="1:4" x14ac:dyDescent="0.55000000000000004">
      <c r="A345" s="18"/>
      <c r="B345" s="18">
        <v>344</v>
      </c>
      <c r="C345" s="19">
        <v>1174000</v>
      </c>
      <c r="D345" s="20" t="s">
        <v>85</v>
      </c>
    </row>
    <row r="346" spans="1:4" x14ac:dyDescent="0.55000000000000004">
      <c r="A346" s="18"/>
      <c r="B346" s="18">
        <v>345</v>
      </c>
      <c r="C346" s="19">
        <v>3584000</v>
      </c>
      <c r="D346" s="20" t="s">
        <v>81</v>
      </c>
    </row>
    <row r="347" spans="1:4" x14ac:dyDescent="0.55000000000000004">
      <c r="A347" s="18"/>
      <c r="B347" s="18">
        <v>346</v>
      </c>
      <c r="C347" s="19">
        <v>2306000</v>
      </c>
      <c r="D347" s="20" t="s">
        <v>81</v>
      </c>
    </row>
    <row r="348" spans="1:4" x14ac:dyDescent="0.55000000000000004">
      <c r="A348" s="18"/>
      <c r="B348" s="18">
        <v>347</v>
      </c>
      <c r="C348" s="19">
        <v>3033000</v>
      </c>
      <c r="D348" s="20" t="s">
        <v>85</v>
      </c>
    </row>
    <row r="349" spans="1:4" x14ac:dyDescent="0.55000000000000004">
      <c r="A349" s="18"/>
      <c r="B349" s="18">
        <v>348</v>
      </c>
      <c r="C349" s="19">
        <v>1624000</v>
      </c>
      <c r="D349" s="20" t="s">
        <v>85</v>
      </c>
    </row>
    <row r="350" spans="1:4" x14ac:dyDescent="0.55000000000000004">
      <c r="A350" s="18"/>
      <c r="B350" s="18">
        <v>349</v>
      </c>
      <c r="C350" s="19">
        <v>1369000</v>
      </c>
      <c r="D350" s="20" t="s">
        <v>85</v>
      </c>
    </row>
    <row r="351" spans="1:4" x14ac:dyDescent="0.55000000000000004">
      <c r="A351" s="18"/>
      <c r="B351" s="18">
        <v>350</v>
      </c>
      <c r="C351" s="19">
        <v>14961000</v>
      </c>
      <c r="D351" s="20" t="s">
        <v>85</v>
      </c>
    </row>
    <row r="352" spans="1:4" x14ac:dyDescent="0.55000000000000004">
      <c r="A352" s="18"/>
      <c r="B352" s="18">
        <v>351</v>
      </c>
      <c r="C352" s="19">
        <v>3415000</v>
      </c>
      <c r="D352" s="20" t="s">
        <v>85</v>
      </c>
    </row>
    <row r="353" spans="1:4" x14ac:dyDescent="0.55000000000000004">
      <c r="A353" s="18"/>
      <c r="B353" s="18">
        <v>352</v>
      </c>
      <c r="C353" s="19">
        <v>84000</v>
      </c>
      <c r="D353" s="20" t="s">
        <v>86</v>
      </c>
    </row>
    <row r="354" spans="1:4" x14ac:dyDescent="0.55000000000000004">
      <c r="A354" s="18"/>
      <c r="B354" s="18">
        <v>353</v>
      </c>
      <c r="C354" s="19">
        <v>63000</v>
      </c>
      <c r="D354" s="20" t="s">
        <v>86</v>
      </c>
    </row>
    <row r="355" spans="1:4" x14ac:dyDescent="0.55000000000000004">
      <c r="A355" s="18"/>
      <c r="B355" s="18">
        <v>354</v>
      </c>
      <c r="C355" s="19">
        <v>905000</v>
      </c>
      <c r="D355" s="20" t="s">
        <v>86</v>
      </c>
    </row>
    <row r="356" spans="1:4" x14ac:dyDescent="0.55000000000000004">
      <c r="A356" s="18"/>
      <c r="B356" s="18">
        <v>355</v>
      </c>
      <c r="C356" s="19">
        <v>510000</v>
      </c>
      <c r="D356" s="20" t="s">
        <v>86</v>
      </c>
    </row>
    <row r="357" spans="1:4" x14ac:dyDescent="0.55000000000000004">
      <c r="A357" s="18"/>
      <c r="B357" s="18">
        <v>356</v>
      </c>
      <c r="C357" s="19">
        <v>204000</v>
      </c>
      <c r="D357" s="20" t="s">
        <v>86</v>
      </c>
    </row>
    <row r="358" spans="1:4" x14ac:dyDescent="0.55000000000000004">
      <c r="A358" s="18"/>
      <c r="B358" s="18">
        <v>357</v>
      </c>
      <c r="C358" s="19">
        <v>22000</v>
      </c>
      <c r="D358" s="20" t="s">
        <v>86</v>
      </c>
    </row>
    <row r="359" spans="1:4" x14ac:dyDescent="0.55000000000000004">
      <c r="A359" s="18"/>
      <c r="B359" s="18">
        <v>358</v>
      </c>
      <c r="C359" s="19">
        <v>87000</v>
      </c>
      <c r="D359" s="20" t="s">
        <v>86</v>
      </c>
    </row>
    <row r="360" spans="1:4" x14ac:dyDescent="0.55000000000000004">
      <c r="A360" s="18"/>
      <c r="B360" s="18">
        <v>359</v>
      </c>
      <c r="C360" s="19">
        <v>1350000</v>
      </c>
      <c r="D360" s="20" t="s">
        <v>86</v>
      </c>
    </row>
    <row r="361" spans="1:4" x14ac:dyDescent="0.55000000000000004">
      <c r="A361" s="18"/>
      <c r="B361" s="18">
        <v>360</v>
      </c>
      <c r="C361" s="19">
        <v>126000</v>
      </c>
      <c r="D361" s="20" t="s">
        <v>86</v>
      </c>
    </row>
    <row r="362" spans="1:4" x14ac:dyDescent="0.55000000000000004">
      <c r="A362" s="18"/>
      <c r="B362" s="18">
        <v>361</v>
      </c>
      <c r="C362" s="19">
        <v>44000</v>
      </c>
      <c r="D362" s="20" t="s">
        <v>86</v>
      </c>
    </row>
    <row r="363" spans="1:4" x14ac:dyDescent="0.55000000000000004">
      <c r="A363" s="18"/>
      <c r="B363" s="18">
        <v>362</v>
      </c>
      <c r="C363" s="19">
        <v>161000</v>
      </c>
      <c r="D363" s="20" t="s">
        <v>86</v>
      </c>
    </row>
    <row r="364" spans="1:4" x14ac:dyDescent="0.55000000000000004">
      <c r="A364" s="18"/>
      <c r="B364" s="18">
        <v>363</v>
      </c>
      <c r="C364" s="19">
        <v>247000</v>
      </c>
      <c r="D364" s="20" t="s">
        <v>86</v>
      </c>
    </row>
    <row r="365" spans="1:4" x14ac:dyDescent="0.55000000000000004">
      <c r="A365" s="18"/>
      <c r="B365" s="18">
        <v>364</v>
      </c>
      <c r="C365" s="19">
        <v>2071000</v>
      </c>
      <c r="D365" s="20" t="s">
        <v>86</v>
      </c>
    </row>
    <row r="366" spans="1:4" x14ac:dyDescent="0.55000000000000004">
      <c r="A366" s="18"/>
      <c r="B366" s="18">
        <v>365</v>
      </c>
      <c r="C366" s="19">
        <v>355000</v>
      </c>
      <c r="D366" s="20" t="s">
        <v>86</v>
      </c>
    </row>
    <row r="367" spans="1:4" x14ac:dyDescent="0.55000000000000004">
      <c r="A367" s="18"/>
      <c r="B367" s="18">
        <v>366</v>
      </c>
      <c r="C367" s="19">
        <v>36000</v>
      </c>
      <c r="D367" s="20" t="s">
        <v>86</v>
      </c>
    </row>
    <row r="368" spans="1:4" x14ac:dyDescent="0.55000000000000004">
      <c r="A368" s="18"/>
      <c r="B368" s="18">
        <v>367</v>
      </c>
      <c r="C368" s="19">
        <v>43000</v>
      </c>
      <c r="D368" s="20" t="s">
        <v>86</v>
      </c>
    </row>
    <row r="369" spans="1:4" x14ac:dyDescent="0.55000000000000004">
      <c r="A369" s="18"/>
      <c r="B369" s="18">
        <v>368</v>
      </c>
      <c r="C369" s="19">
        <v>907000</v>
      </c>
      <c r="D369" s="20" t="s">
        <v>86</v>
      </c>
    </row>
    <row r="370" spans="1:4" x14ac:dyDescent="0.55000000000000004">
      <c r="A370" s="18"/>
      <c r="B370" s="18">
        <v>369</v>
      </c>
      <c r="C370" s="19">
        <v>1381000</v>
      </c>
      <c r="D370" s="20" t="s">
        <v>86</v>
      </c>
    </row>
    <row r="371" spans="1:4" x14ac:dyDescent="0.55000000000000004">
      <c r="A371" s="18"/>
      <c r="B371" s="18">
        <v>370</v>
      </c>
      <c r="C371" s="19">
        <v>1279000</v>
      </c>
      <c r="D371" s="20" t="s">
        <v>86</v>
      </c>
    </row>
    <row r="372" spans="1:4" x14ac:dyDescent="0.55000000000000004">
      <c r="A372" s="18"/>
      <c r="B372" s="18">
        <v>371</v>
      </c>
      <c r="C372" s="19">
        <v>137000</v>
      </c>
      <c r="D372" s="20" t="s">
        <v>86</v>
      </c>
    </row>
    <row r="373" spans="1:4" x14ac:dyDescent="0.55000000000000004">
      <c r="A373" s="18"/>
      <c r="B373" s="18">
        <v>372</v>
      </c>
      <c r="C373" s="19">
        <v>32000</v>
      </c>
      <c r="D373" s="20" t="s">
        <v>86</v>
      </c>
    </row>
    <row r="374" spans="1:4" x14ac:dyDescent="0.55000000000000004">
      <c r="A374" s="18"/>
      <c r="B374" s="18">
        <v>373</v>
      </c>
      <c r="C374" s="19">
        <v>971000</v>
      </c>
      <c r="D374" s="20" t="s">
        <v>86</v>
      </c>
    </row>
    <row r="375" spans="1:4" x14ac:dyDescent="0.55000000000000004">
      <c r="A375" s="18"/>
      <c r="B375" s="18">
        <v>374</v>
      </c>
      <c r="C375" s="19">
        <v>825000</v>
      </c>
      <c r="D375" s="20" t="s">
        <v>86</v>
      </c>
    </row>
    <row r="376" spans="1:4" x14ac:dyDescent="0.55000000000000004">
      <c r="A376" s="18"/>
      <c r="B376" s="18">
        <v>375</v>
      </c>
      <c r="C376" s="19">
        <v>892000</v>
      </c>
      <c r="D376" s="20" t="s">
        <v>86</v>
      </c>
    </row>
    <row r="377" spans="1:4" x14ac:dyDescent="0.55000000000000004">
      <c r="A377" s="18"/>
      <c r="B377" s="18">
        <v>376</v>
      </c>
      <c r="C377" s="19">
        <v>33000</v>
      </c>
      <c r="D377" s="20" t="s">
        <v>86</v>
      </c>
    </row>
    <row r="378" spans="1:4" x14ac:dyDescent="0.55000000000000004">
      <c r="A378" s="18"/>
      <c r="B378" s="18">
        <v>377</v>
      </c>
      <c r="C378" s="19">
        <v>2167000</v>
      </c>
      <c r="D378" s="20" t="s">
        <v>86</v>
      </c>
    </row>
    <row r="379" spans="1:4" x14ac:dyDescent="0.55000000000000004">
      <c r="A379" s="18"/>
      <c r="B379" s="18">
        <v>378</v>
      </c>
      <c r="C379" s="19">
        <v>150000</v>
      </c>
      <c r="D379" s="20" t="s">
        <v>86</v>
      </c>
    </row>
    <row r="380" spans="1:4" x14ac:dyDescent="0.55000000000000004">
      <c r="A380" s="18"/>
      <c r="B380" s="18">
        <v>379</v>
      </c>
      <c r="C380" s="19">
        <v>203000</v>
      </c>
      <c r="D380" s="20" t="s">
        <v>86</v>
      </c>
    </row>
    <row r="381" spans="1:4" x14ac:dyDescent="0.55000000000000004">
      <c r="A381" s="18"/>
      <c r="B381" s="18">
        <v>380</v>
      </c>
      <c r="C381" s="19">
        <v>410000</v>
      </c>
      <c r="D381" s="20" t="s">
        <v>86</v>
      </c>
    </row>
    <row r="382" spans="1:4" x14ac:dyDescent="0.55000000000000004">
      <c r="A382" s="18"/>
      <c r="B382" s="18">
        <v>381</v>
      </c>
      <c r="C382" s="19">
        <v>143000</v>
      </c>
      <c r="D382" s="20" t="s">
        <v>86</v>
      </c>
    </row>
    <row r="383" spans="1:4" x14ac:dyDescent="0.55000000000000004">
      <c r="A383" s="18"/>
      <c r="B383" s="18">
        <v>382</v>
      </c>
      <c r="C383" s="19">
        <v>551000</v>
      </c>
      <c r="D383" s="20" t="s">
        <v>86</v>
      </c>
    </row>
    <row r="384" spans="1:4" x14ac:dyDescent="0.55000000000000004">
      <c r="A384" s="18"/>
      <c r="B384" s="18">
        <v>383</v>
      </c>
      <c r="C384" s="19">
        <v>1147000</v>
      </c>
      <c r="D384" s="20" t="s">
        <v>86</v>
      </c>
    </row>
    <row r="385" spans="1:4" x14ac:dyDescent="0.55000000000000004">
      <c r="A385" s="18"/>
      <c r="B385" s="18">
        <v>384</v>
      </c>
      <c r="C385" s="19">
        <v>1699000</v>
      </c>
      <c r="D385" s="20" t="s">
        <v>86</v>
      </c>
    </row>
    <row r="386" spans="1:4" x14ac:dyDescent="0.55000000000000004">
      <c r="A386" s="18"/>
      <c r="B386" s="18">
        <v>385</v>
      </c>
      <c r="C386" s="19">
        <v>1699000</v>
      </c>
      <c r="D386" s="20" t="s">
        <v>86</v>
      </c>
    </row>
    <row r="387" spans="1:4" x14ac:dyDescent="0.55000000000000004">
      <c r="A387" s="18"/>
      <c r="B387" s="18">
        <v>386</v>
      </c>
      <c r="C387" s="19">
        <v>24000</v>
      </c>
      <c r="D387" s="20" t="s">
        <v>86</v>
      </c>
    </row>
    <row r="388" spans="1:4" x14ac:dyDescent="0.55000000000000004">
      <c r="A388" s="18"/>
      <c r="B388" s="18">
        <v>387</v>
      </c>
      <c r="C388" s="19">
        <v>176000</v>
      </c>
      <c r="D388" s="20" t="s">
        <v>86</v>
      </c>
    </row>
    <row r="389" spans="1:4" x14ac:dyDescent="0.55000000000000004">
      <c r="A389" s="18"/>
      <c r="B389" s="18">
        <v>388</v>
      </c>
      <c r="C389" s="19">
        <v>141000</v>
      </c>
      <c r="D389" s="20" t="s">
        <v>86</v>
      </c>
    </row>
    <row r="390" spans="1:4" x14ac:dyDescent="0.55000000000000004">
      <c r="A390" s="18"/>
      <c r="B390" s="18">
        <v>389</v>
      </c>
      <c r="C390" s="19">
        <v>485000</v>
      </c>
      <c r="D390" s="20" t="s">
        <v>86</v>
      </c>
    </row>
    <row r="391" spans="1:4" x14ac:dyDescent="0.55000000000000004">
      <c r="A391" s="18"/>
      <c r="B391" s="18">
        <v>390</v>
      </c>
      <c r="C391" s="19">
        <v>947000</v>
      </c>
      <c r="D391" s="20" t="s">
        <v>86</v>
      </c>
    </row>
    <row r="392" spans="1:4" x14ac:dyDescent="0.55000000000000004">
      <c r="A392" s="18"/>
      <c r="B392" s="18">
        <v>391</v>
      </c>
      <c r="C392" s="19">
        <v>120000</v>
      </c>
      <c r="D392" s="20" t="s">
        <v>86</v>
      </c>
    </row>
    <row r="393" spans="1:4" x14ac:dyDescent="0.55000000000000004">
      <c r="A393" s="18"/>
      <c r="B393" s="18">
        <v>392</v>
      </c>
      <c r="C393" s="19">
        <v>248000</v>
      </c>
      <c r="D393" s="20" t="s">
        <v>86</v>
      </c>
    </row>
    <row r="394" spans="1:4" x14ac:dyDescent="0.55000000000000004">
      <c r="A394" s="18"/>
      <c r="B394" s="18">
        <v>393</v>
      </c>
      <c r="C394" s="19">
        <v>523000</v>
      </c>
      <c r="D394" s="20" t="s">
        <v>86</v>
      </c>
    </row>
    <row r="395" spans="1:4" x14ac:dyDescent="0.55000000000000004">
      <c r="A395" s="18"/>
      <c r="B395" s="18">
        <v>394</v>
      </c>
      <c r="C395" s="19">
        <v>80000</v>
      </c>
      <c r="D395" s="20" t="s">
        <v>86</v>
      </c>
    </row>
    <row r="396" spans="1:4" x14ac:dyDescent="0.55000000000000004">
      <c r="A396" s="18"/>
      <c r="B396" s="18">
        <v>395</v>
      </c>
      <c r="C396" s="19">
        <v>50000</v>
      </c>
      <c r="D396" s="20" t="s">
        <v>86</v>
      </c>
    </row>
    <row r="397" spans="1:4" x14ac:dyDescent="0.55000000000000004">
      <c r="A397" s="18"/>
      <c r="B397" s="18">
        <v>396</v>
      </c>
      <c r="C397" s="19">
        <v>682000</v>
      </c>
      <c r="D397" s="20" t="s">
        <v>86</v>
      </c>
    </row>
    <row r="398" spans="1:4" x14ac:dyDescent="0.55000000000000004">
      <c r="A398" s="18"/>
      <c r="B398" s="18">
        <v>397</v>
      </c>
      <c r="C398" s="19">
        <v>440000</v>
      </c>
      <c r="D398" s="20" t="s">
        <v>86</v>
      </c>
    </row>
    <row r="399" spans="1:4" x14ac:dyDescent="0.55000000000000004">
      <c r="A399" s="18"/>
      <c r="B399" s="18">
        <v>398</v>
      </c>
      <c r="C399" s="19">
        <v>121000</v>
      </c>
      <c r="D399" s="20" t="s">
        <v>86</v>
      </c>
    </row>
    <row r="400" spans="1:4" x14ac:dyDescent="0.55000000000000004">
      <c r="A400" s="18"/>
      <c r="B400" s="18">
        <v>399</v>
      </c>
      <c r="C400" s="19">
        <v>34000</v>
      </c>
      <c r="D400" s="20" t="s">
        <v>86</v>
      </c>
    </row>
    <row r="401" spans="1:4" x14ac:dyDescent="0.55000000000000004">
      <c r="A401" s="18"/>
      <c r="B401" s="18">
        <v>400</v>
      </c>
      <c r="C401" s="19">
        <v>814000</v>
      </c>
      <c r="D401" s="20" t="s">
        <v>86</v>
      </c>
    </row>
    <row r="402" spans="1:4" x14ac:dyDescent="0.55000000000000004">
      <c r="A402" s="18"/>
      <c r="B402" s="18">
        <v>401</v>
      </c>
      <c r="C402" s="19">
        <v>410000</v>
      </c>
      <c r="D402" s="20" t="s">
        <v>86</v>
      </c>
    </row>
    <row r="403" spans="1:4" x14ac:dyDescent="0.55000000000000004">
      <c r="A403" s="18"/>
      <c r="B403" s="18">
        <v>402</v>
      </c>
      <c r="C403" s="19">
        <v>1317000</v>
      </c>
      <c r="D403" s="20" t="s">
        <v>86</v>
      </c>
    </row>
    <row r="404" spans="1:4" x14ac:dyDescent="0.55000000000000004">
      <c r="A404" s="18"/>
      <c r="B404" s="18">
        <v>403</v>
      </c>
      <c r="C404" s="19">
        <v>506000</v>
      </c>
      <c r="D404" s="20" t="s">
        <v>86</v>
      </c>
    </row>
    <row r="405" spans="1:4" x14ac:dyDescent="0.55000000000000004">
      <c r="A405" s="18"/>
      <c r="B405" s="18">
        <v>404</v>
      </c>
      <c r="C405" s="19">
        <v>42000</v>
      </c>
      <c r="D405" s="20" t="s">
        <v>86</v>
      </c>
    </row>
    <row r="406" spans="1:4" x14ac:dyDescent="0.55000000000000004">
      <c r="A406" s="18"/>
      <c r="B406" s="18">
        <v>405</v>
      </c>
      <c r="C406" s="19">
        <v>38000</v>
      </c>
      <c r="D406" s="20" t="s">
        <v>86</v>
      </c>
    </row>
    <row r="407" spans="1:4" x14ac:dyDescent="0.55000000000000004">
      <c r="A407" s="18"/>
      <c r="B407" s="18">
        <v>406</v>
      </c>
      <c r="C407" s="19">
        <v>52000</v>
      </c>
      <c r="D407" s="20" t="s">
        <v>86</v>
      </c>
    </row>
    <row r="408" spans="1:4" x14ac:dyDescent="0.55000000000000004">
      <c r="A408" s="18"/>
      <c r="B408" s="18">
        <v>407</v>
      </c>
      <c r="C408" s="19">
        <v>103000</v>
      </c>
      <c r="D408" s="20" t="s">
        <v>86</v>
      </c>
    </row>
    <row r="409" spans="1:4" x14ac:dyDescent="0.55000000000000004">
      <c r="A409" s="18"/>
      <c r="B409" s="18">
        <v>408</v>
      </c>
      <c r="C409" s="19">
        <v>1732000</v>
      </c>
      <c r="D409" s="20" t="s">
        <v>86</v>
      </c>
    </row>
    <row r="410" spans="1:4" x14ac:dyDescent="0.55000000000000004">
      <c r="A410" s="18"/>
      <c r="B410" s="18">
        <v>409</v>
      </c>
      <c r="C410" s="19">
        <v>15000</v>
      </c>
      <c r="D410" s="20" t="s">
        <v>86</v>
      </c>
    </row>
    <row r="411" spans="1:4" x14ac:dyDescent="0.55000000000000004">
      <c r="A411" s="18"/>
      <c r="B411" s="18">
        <v>410</v>
      </c>
      <c r="C411" s="19">
        <v>360000</v>
      </c>
      <c r="D411" s="20" t="s">
        <v>86</v>
      </c>
    </row>
    <row r="412" spans="1:4" x14ac:dyDescent="0.55000000000000004">
      <c r="A412" s="18"/>
      <c r="B412" s="18">
        <v>411</v>
      </c>
      <c r="C412" s="19">
        <v>181000</v>
      </c>
      <c r="D412" s="20" t="s">
        <v>86</v>
      </c>
    </row>
    <row r="413" spans="1:4" x14ac:dyDescent="0.55000000000000004">
      <c r="A413" s="18"/>
      <c r="B413" s="18">
        <v>412</v>
      </c>
      <c r="C413" s="19">
        <v>46000</v>
      </c>
      <c r="D413" s="20" t="s">
        <v>86</v>
      </c>
    </row>
    <row r="414" spans="1:4" x14ac:dyDescent="0.55000000000000004">
      <c r="A414" s="18"/>
      <c r="B414" s="18">
        <v>413</v>
      </c>
      <c r="C414" s="19">
        <v>569000</v>
      </c>
      <c r="D414" s="20" t="s">
        <v>86</v>
      </c>
    </row>
    <row r="415" spans="1:4" x14ac:dyDescent="0.55000000000000004">
      <c r="A415" s="18"/>
      <c r="B415" s="18">
        <v>414</v>
      </c>
      <c r="C415" s="19">
        <v>34000</v>
      </c>
      <c r="D415" s="20" t="s">
        <v>86</v>
      </c>
    </row>
    <row r="416" spans="1:4" x14ac:dyDescent="0.55000000000000004">
      <c r="A416" s="18"/>
      <c r="B416" s="18">
        <v>415</v>
      </c>
      <c r="C416" s="19">
        <v>36000</v>
      </c>
      <c r="D416" s="20" t="s">
        <v>86</v>
      </c>
    </row>
    <row r="417" spans="1:4" x14ac:dyDescent="0.55000000000000004">
      <c r="A417" s="18"/>
      <c r="B417" s="18">
        <v>416</v>
      </c>
      <c r="C417" s="19">
        <v>347000</v>
      </c>
      <c r="D417" s="20" t="s">
        <v>86</v>
      </c>
    </row>
    <row r="418" spans="1:4" x14ac:dyDescent="0.55000000000000004">
      <c r="A418" s="18"/>
      <c r="B418" s="18">
        <v>417</v>
      </c>
      <c r="C418" s="19">
        <v>53000</v>
      </c>
      <c r="D418" s="20" t="s">
        <v>86</v>
      </c>
    </row>
    <row r="419" spans="1:4" x14ac:dyDescent="0.55000000000000004">
      <c r="A419" s="18"/>
      <c r="B419" s="18">
        <v>418</v>
      </c>
      <c r="C419" s="19">
        <v>53000</v>
      </c>
      <c r="D419" s="20" t="s">
        <v>86</v>
      </c>
    </row>
    <row r="420" spans="1:4" x14ac:dyDescent="0.55000000000000004">
      <c r="A420" s="18"/>
      <c r="B420" s="18">
        <v>419</v>
      </c>
      <c r="C420" s="19">
        <v>341000</v>
      </c>
      <c r="D420" s="20" t="s">
        <v>86</v>
      </c>
    </row>
    <row r="421" spans="1:4" x14ac:dyDescent="0.55000000000000004">
      <c r="A421" s="18"/>
      <c r="B421" s="18">
        <v>420</v>
      </c>
      <c r="C421" s="19">
        <v>136000</v>
      </c>
      <c r="D421" s="20" t="s">
        <v>86</v>
      </c>
    </row>
    <row r="422" spans="1:4" x14ac:dyDescent="0.55000000000000004">
      <c r="A422" s="18"/>
      <c r="B422" s="18">
        <v>421</v>
      </c>
      <c r="C422" s="19">
        <v>341000</v>
      </c>
      <c r="D422" s="20" t="s">
        <v>86</v>
      </c>
    </row>
    <row r="423" spans="1:4" x14ac:dyDescent="0.55000000000000004">
      <c r="A423" s="18"/>
      <c r="B423" s="18">
        <v>422</v>
      </c>
      <c r="C423" s="19">
        <v>354000</v>
      </c>
      <c r="D423" s="20" t="s">
        <v>81</v>
      </c>
    </row>
    <row r="424" spans="1:4" x14ac:dyDescent="0.55000000000000004">
      <c r="A424" s="18"/>
      <c r="B424" s="18">
        <v>423</v>
      </c>
      <c r="C424" s="19">
        <v>329000</v>
      </c>
      <c r="D424" s="20" t="s">
        <v>81</v>
      </c>
    </row>
    <row r="425" spans="1:4" x14ac:dyDescent="0.55000000000000004">
      <c r="A425" s="18"/>
      <c r="B425" s="18">
        <v>424</v>
      </c>
      <c r="C425" s="19">
        <v>54000</v>
      </c>
      <c r="D425" s="20" t="s">
        <v>81</v>
      </c>
    </row>
    <row r="426" spans="1:4" x14ac:dyDescent="0.55000000000000004">
      <c r="A426" s="18"/>
      <c r="B426" s="18">
        <v>425</v>
      </c>
      <c r="C426" s="19">
        <v>110000</v>
      </c>
      <c r="D426" s="20" t="s">
        <v>81</v>
      </c>
    </row>
    <row r="427" spans="1:4" x14ac:dyDescent="0.55000000000000004">
      <c r="A427" s="18"/>
      <c r="B427" s="18">
        <v>426</v>
      </c>
      <c r="C427" s="19">
        <v>1098000</v>
      </c>
      <c r="D427" s="20" t="s">
        <v>81</v>
      </c>
    </row>
    <row r="428" spans="1:4" x14ac:dyDescent="0.55000000000000004">
      <c r="A428" s="18"/>
      <c r="B428" s="18">
        <v>427</v>
      </c>
      <c r="C428" s="19">
        <v>1478000</v>
      </c>
      <c r="D428" s="20" t="s">
        <v>81</v>
      </c>
    </row>
    <row r="429" spans="1:4" x14ac:dyDescent="0.55000000000000004">
      <c r="A429" s="18"/>
      <c r="B429" s="18">
        <v>428</v>
      </c>
      <c r="C429" s="19">
        <v>3804000</v>
      </c>
      <c r="D429" s="20" t="s">
        <v>81</v>
      </c>
    </row>
    <row r="430" spans="1:4" x14ac:dyDescent="0.55000000000000004">
      <c r="A430" s="18"/>
      <c r="B430" s="18">
        <v>429</v>
      </c>
      <c r="C430" s="19">
        <v>905000</v>
      </c>
      <c r="D430" s="20" t="s">
        <v>81</v>
      </c>
    </row>
    <row r="431" spans="1:4" x14ac:dyDescent="0.55000000000000004">
      <c r="A431" s="18"/>
      <c r="B431" s="18">
        <v>430</v>
      </c>
      <c r="C431" s="19">
        <v>608000</v>
      </c>
      <c r="D431" s="20" t="s">
        <v>81</v>
      </c>
    </row>
    <row r="432" spans="1:4" x14ac:dyDescent="0.55000000000000004">
      <c r="A432" s="18"/>
      <c r="B432" s="18">
        <v>431</v>
      </c>
      <c r="C432" s="19">
        <v>875000</v>
      </c>
      <c r="D432" s="20" t="s">
        <v>81</v>
      </c>
    </row>
    <row r="433" spans="1:4" x14ac:dyDescent="0.55000000000000004">
      <c r="A433" s="18"/>
      <c r="B433" s="18">
        <v>432</v>
      </c>
      <c r="C433" s="19">
        <v>710000</v>
      </c>
      <c r="D433" s="20" t="s">
        <v>81</v>
      </c>
    </row>
    <row r="434" spans="1:4" x14ac:dyDescent="0.55000000000000004">
      <c r="A434" s="18"/>
      <c r="B434" s="18">
        <v>433</v>
      </c>
      <c r="C434" s="19">
        <v>935000</v>
      </c>
      <c r="D434" s="20" t="s">
        <v>81</v>
      </c>
    </row>
    <row r="435" spans="1:4" x14ac:dyDescent="0.55000000000000004">
      <c r="A435" s="18"/>
      <c r="B435" s="18">
        <v>434</v>
      </c>
      <c r="C435" s="19">
        <v>44000</v>
      </c>
      <c r="D435" s="20" t="s">
        <v>81</v>
      </c>
    </row>
    <row r="436" spans="1:4" x14ac:dyDescent="0.55000000000000004">
      <c r="A436" s="18"/>
      <c r="B436" s="18">
        <v>435</v>
      </c>
      <c r="C436" s="19">
        <v>902000</v>
      </c>
      <c r="D436" s="20" t="s">
        <v>81</v>
      </c>
    </row>
    <row r="437" spans="1:4" x14ac:dyDescent="0.55000000000000004">
      <c r="A437" s="18"/>
      <c r="B437" s="18">
        <v>436</v>
      </c>
      <c r="C437" s="19">
        <v>737000</v>
      </c>
      <c r="D437" s="20" t="s">
        <v>81</v>
      </c>
    </row>
    <row r="438" spans="1:4" x14ac:dyDescent="0.55000000000000004">
      <c r="A438" s="18"/>
      <c r="B438" s="18">
        <v>437</v>
      </c>
      <c r="C438" s="19">
        <v>0</v>
      </c>
      <c r="D438" s="20" t="s">
        <v>81</v>
      </c>
    </row>
    <row r="439" spans="1:4" x14ac:dyDescent="0.55000000000000004">
      <c r="A439" s="18"/>
      <c r="B439" s="18">
        <v>438</v>
      </c>
      <c r="C439" s="19">
        <v>53000</v>
      </c>
      <c r="D439" s="20" t="s">
        <v>87</v>
      </c>
    </row>
    <row r="440" spans="1:4" x14ac:dyDescent="0.55000000000000004">
      <c r="A440" s="18"/>
      <c r="B440" s="18">
        <v>439</v>
      </c>
      <c r="C440" s="19">
        <v>341000</v>
      </c>
      <c r="D440" s="20" t="s">
        <v>87</v>
      </c>
    </row>
    <row r="441" spans="1:4" x14ac:dyDescent="0.55000000000000004">
      <c r="A441" s="18"/>
      <c r="B441" s="18">
        <v>440</v>
      </c>
      <c r="C441" s="19">
        <v>517000</v>
      </c>
      <c r="D441" s="20" t="s">
        <v>87</v>
      </c>
    </row>
    <row r="442" spans="1:4" x14ac:dyDescent="0.55000000000000004">
      <c r="A442" s="18"/>
      <c r="B442" s="18">
        <v>441</v>
      </c>
      <c r="C442" s="19">
        <v>1384000</v>
      </c>
      <c r="D442" s="20" t="s">
        <v>87</v>
      </c>
    </row>
    <row r="443" spans="1:4" x14ac:dyDescent="0.55000000000000004">
      <c r="A443" s="18"/>
      <c r="B443" s="18">
        <v>442</v>
      </c>
      <c r="C443" s="19">
        <v>3027000</v>
      </c>
      <c r="D443" s="20" t="s">
        <v>87</v>
      </c>
    </row>
    <row r="444" spans="1:4" x14ac:dyDescent="0.55000000000000004">
      <c r="A444" s="18"/>
      <c r="B444" s="18">
        <v>443</v>
      </c>
      <c r="C444" s="19">
        <v>10000</v>
      </c>
      <c r="D444" s="20" t="s">
        <v>87</v>
      </c>
    </row>
    <row r="445" spans="1:4" x14ac:dyDescent="0.55000000000000004">
      <c r="A445" s="18"/>
      <c r="B445" s="18">
        <v>444</v>
      </c>
      <c r="C445" s="19">
        <v>479000</v>
      </c>
      <c r="D445" s="20" t="s">
        <v>87</v>
      </c>
    </row>
    <row r="446" spans="1:4" x14ac:dyDescent="0.55000000000000004">
      <c r="A446" s="18"/>
      <c r="B446" s="18">
        <v>445</v>
      </c>
      <c r="C446" s="19">
        <v>802000</v>
      </c>
      <c r="D446" s="20" t="s">
        <v>87</v>
      </c>
    </row>
    <row r="447" spans="1:4" x14ac:dyDescent="0.55000000000000004">
      <c r="A447" s="18">
        <v>323</v>
      </c>
      <c r="B447" s="21">
        <v>446</v>
      </c>
      <c r="C447" s="22">
        <v>1539000</v>
      </c>
      <c r="D447" s="23" t="s">
        <v>87</v>
      </c>
    </row>
    <row r="448" spans="1:4" x14ac:dyDescent="0.55000000000000004">
      <c r="A448" s="18">
        <v>245</v>
      </c>
      <c r="B448" s="21">
        <v>447</v>
      </c>
      <c r="C448" s="22">
        <v>108000</v>
      </c>
      <c r="D448" s="23" t="s">
        <v>87</v>
      </c>
    </row>
    <row r="449" spans="1:4" x14ac:dyDescent="0.55000000000000004">
      <c r="A449" s="18">
        <v>23</v>
      </c>
      <c r="B449" s="21">
        <v>448</v>
      </c>
      <c r="C449" s="22">
        <v>103000</v>
      </c>
      <c r="D449" s="23" t="s">
        <v>87</v>
      </c>
    </row>
    <row r="450" spans="1:4" x14ac:dyDescent="0.55000000000000004">
      <c r="A450" s="18">
        <v>263</v>
      </c>
      <c r="B450" s="21">
        <v>449</v>
      </c>
      <c r="C450" s="22">
        <v>118000</v>
      </c>
      <c r="D450" s="23" t="s">
        <v>87</v>
      </c>
    </row>
    <row r="451" spans="1:4" x14ac:dyDescent="0.55000000000000004">
      <c r="A451" s="18">
        <v>422</v>
      </c>
      <c r="B451" s="21">
        <v>450</v>
      </c>
      <c r="C451" s="22">
        <v>53000</v>
      </c>
      <c r="D451" s="23" t="s">
        <v>87</v>
      </c>
    </row>
    <row r="452" spans="1:4" x14ac:dyDescent="0.55000000000000004">
      <c r="A452" s="18">
        <v>32</v>
      </c>
      <c r="B452" s="21">
        <v>451</v>
      </c>
      <c r="C452" s="22">
        <v>184000</v>
      </c>
      <c r="D452" s="23" t="s">
        <v>87</v>
      </c>
    </row>
    <row r="453" spans="1:4" x14ac:dyDescent="0.55000000000000004">
      <c r="A453" s="18">
        <v>239</v>
      </c>
      <c r="B453" s="21">
        <v>452</v>
      </c>
      <c r="C453" s="22">
        <v>87000</v>
      </c>
      <c r="D453" s="23" t="s">
        <v>87</v>
      </c>
    </row>
    <row r="454" spans="1:4" x14ac:dyDescent="0.55000000000000004">
      <c r="A454" s="18">
        <v>229</v>
      </c>
      <c r="B454" s="21">
        <v>453</v>
      </c>
      <c r="C454" s="22">
        <v>70000</v>
      </c>
      <c r="D454" s="23" t="s">
        <v>87</v>
      </c>
    </row>
    <row r="455" spans="1:4" x14ac:dyDescent="0.55000000000000004">
      <c r="A455" s="18">
        <v>228</v>
      </c>
      <c r="B455" s="21">
        <v>454</v>
      </c>
      <c r="C455" s="22">
        <v>70000</v>
      </c>
      <c r="D455" s="23" t="s">
        <v>87</v>
      </c>
    </row>
    <row r="456" spans="1:4" x14ac:dyDescent="0.55000000000000004">
      <c r="A456" s="18">
        <v>227</v>
      </c>
      <c r="B456" s="21">
        <v>455</v>
      </c>
      <c r="C456" s="22">
        <v>70000</v>
      </c>
      <c r="D456" s="23" t="s">
        <v>87</v>
      </c>
    </row>
    <row r="457" spans="1:4" x14ac:dyDescent="0.55000000000000004">
      <c r="A457" s="18">
        <v>226</v>
      </c>
      <c r="B457" s="21">
        <v>456</v>
      </c>
      <c r="C457" s="22">
        <v>70000</v>
      </c>
      <c r="D457" s="23" t="s">
        <v>87</v>
      </c>
    </row>
    <row r="458" spans="1:4" x14ac:dyDescent="0.55000000000000004">
      <c r="A458" s="18">
        <v>345</v>
      </c>
      <c r="B458" s="21">
        <v>457</v>
      </c>
      <c r="C458" s="22">
        <v>247000</v>
      </c>
      <c r="D458" s="23" t="s">
        <v>87</v>
      </c>
    </row>
    <row r="459" spans="1:4" x14ac:dyDescent="0.55000000000000004">
      <c r="A459" s="18">
        <v>340</v>
      </c>
      <c r="B459" s="21">
        <v>458</v>
      </c>
      <c r="C459" s="22">
        <v>42000</v>
      </c>
      <c r="D459" s="23" t="s">
        <v>87</v>
      </c>
    </row>
    <row r="460" spans="1:4" x14ac:dyDescent="0.55000000000000004">
      <c r="A460" s="18">
        <v>225</v>
      </c>
      <c r="B460" s="21">
        <v>459</v>
      </c>
      <c r="C460" s="22">
        <v>128000</v>
      </c>
      <c r="D460" s="23" t="s">
        <v>88</v>
      </c>
    </row>
  </sheetData>
  <sheetProtection algorithmName="SHA-512" hashValue="qeOHBgy24wWLWAXK24jN0Nboztssb2Kha2BowedwaGnxr8j50Np1OPdiRULMBhDzAE+LGhmfSKrQZ/3sPIPkKQ==" saltValue="K3SZrDxl7tGvqcdOhmho7g==" spinCount="100000" sheet="1" objects="1" scenarios="1"/>
  <phoneticPr fontId="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15"/>
  <sheetViews>
    <sheetView zoomScale="70" zoomScaleNormal="70" workbookViewId="0">
      <selection activeCell="E5" sqref="E5"/>
    </sheetView>
  </sheetViews>
  <sheetFormatPr defaultRowHeight="18" x14ac:dyDescent="0.55000000000000004"/>
  <cols>
    <col min="3" max="6" width="17" customWidth="1"/>
    <col min="7" max="7" width="28.08203125" bestFit="1" customWidth="1"/>
    <col min="8" max="15" width="20.08203125" customWidth="1"/>
    <col min="32" max="35" width="15.25" customWidth="1"/>
  </cols>
  <sheetData>
    <row r="1" spans="1:37" x14ac:dyDescent="0.55000000000000004">
      <c r="A1" s="251" t="s">
        <v>112</v>
      </c>
      <c r="B1" s="256" t="s">
        <v>136</v>
      </c>
      <c r="C1" s="251" t="s">
        <v>113</v>
      </c>
      <c r="D1" s="251" t="s">
        <v>92</v>
      </c>
      <c r="E1" s="250" t="s">
        <v>93</v>
      </c>
      <c r="F1" s="251" t="s">
        <v>94</v>
      </c>
      <c r="G1" s="250" t="s">
        <v>95</v>
      </c>
      <c r="H1" s="251" t="s">
        <v>96</v>
      </c>
      <c r="I1" s="251"/>
      <c r="J1" s="251"/>
      <c r="K1" s="251"/>
      <c r="L1" s="251"/>
      <c r="M1" s="251"/>
      <c r="N1" s="251"/>
      <c r="O1" s="251"/>
      <c r="P1" s="249" t="s">
        <v>126</v>
      </c>
      <c r="Q1" s="249" t="s">
        <v>127</v>
      </c>
      <c r="R1" s="249" t="s">
        <v>128</v>
      </c>
      <c r="S1" s="248" t="s">
        <v>129</v>
      </c>
      <c r="T1" s="248" t="s">
        <v>130</v>
      </c>
      <c r="U1" s="248" t="s">
        <v>131</v>
      </c>
      <c r="V1" s="248" t="s">
        <v>132</v>
      </c>
      <c r="W1" s="249" t="s">
        <v>133</v>
      </c>
      <c r="X1" s="249" t="s">
        <v>134</v>
      </c>
      <c r="Y1" s="249" t="s">
        <v>135</v>
      </c>
      <c r="Z1" s="247" t="s">
        <v>149</v>
      </c>
      <c r="AA1" s="247"/>
      <c r="AB1" s="247"/>
      <c r="AC1" s="247"/>
      <c r="AD1" s="247"/>
      <c r="AE1" s="247"/>
      <c r="AF1" s="247"/>
      <c r="AG1" s="247"/>
      <c r="AH1" s="247"/>
      <c r="AI1" s="247"/>
      <c r="AJ1" s="247"/>
      <c r="AK1" s="247"/>
    </row>
    <row r="2" spans="1:37" x14ac:dyDescent="0.55000000000000004">
      <c r="A2" s="251"/>
      <c r="B2" s="256"/>
      <c r="C2" s="251"/>
      <c r="D2" s="251"/>
      <c r="E2" s="250"/>
      <c r="F2" s="251"/>
      <c r="G2" s="250"/>
      <c r="H2" s="251" t="s">
        <v>97</v>
      </c>
      <c r="I2" s="251"/>
      <c r="J2" s="251"/>
      <c r="K2" s="252" t="s">
        <v>98</v>
      </c>
      <c r="L2" s="253"/>
      <c r="M2" s="252" t="s">
        <v>99</v>
      </c>
      <c r="N2" s="253"/>
      <c r="O2" s="254" t="s">
        <v>100</v>
      </c>
      <c r="P2" s="249"/>
      <c r="Q2" s="249"/>
      <c r="R2" s="249"/>
      <c r="S2" s="248"/>
      <c r="T2" s="248"/>
      <c r="U2" s="248"/>
      <c r="V2" s="248"/>
      <c r="W2" s="249"/>
      <c r="X2" s="249"/>
      <c r="Y2" s="249"/>
      <c r="Z2" s="247"/>
      <c r="AA2" s="247"/>
      <c r="AB2" s="247"/>
      <c r="AC2" s="247"/>
      <c r="AD2" s="247"/>
      <c r="AE2" s="247"/>
      <c r="AF2" s="247"/>
      <c r="AG2" s="247"/>
      <c r="AH2" s="247"/>
      <c r="AI2" s="247"/>
      <c r="AJ2" s="247"/>
      <c r="AK2" s="247"/>
    </row>
    <row r="3" spans="1:37" ht="34.5" x14ac:dyDescent="0.55000000000000004">
      <c r="A3" s="251"/>
      <c r="B3" s="256"/>
      <c r="C3" s="251"/>
      <c r="D3" s="251"/>
      <c r="E3" s="250"/>
      <c r="F3" s="251"/>
      <c r="G3" s="250"/>
      <c r="H3" s="32" t="s">
        <v>101</v>
      </c>
      <c r="I3" s="32" t="s">
        <v>102</v>
      </c>
      <c r="J3" s="33" t="s">
        <v>103</v>
      </c>
      <c r="K3" s="34" t="s">
        <v>104</v>
      </c>
      <c r="L3" s="32" t="s">
        <v>105</v>
      </c>
      <c r="M3" s="34" t="s">
        <v>106</v>
      </c>
      <c r="N3" s="32" t="s">
        <v>105</v>
      </c>
      <c r="O3" s="255"/>
      <c r="P3" s="249"/>
      <c r="Q3" s="249"/>
      <c r="R3" s="249"/>
      <c r="S3" s="248"/>
      <c r="T3" s="248"/>
      <c r="U3" s="248"/>
      <c r="V3" s="248"/>
      <c r="W3" s="249"/>
      <c r="X3" s="249"/>
      <c r="Y3" s="249"/>
      <c r="Z3" s="247"/>
      <c r="AA3" s="247"/>
      <c r="AB3" s="247"/>
      <c r="AC3" s="247"/>
      <c r="AD3" s="247"/>
      <c r="AE3" s="247"/>
      <c r="AF3" s="247"/>
      <c r="AG3" s="247"/>
      <c r="AH3" s="247"/>
      <c r="AI3" s="247"/>
      <c r="AJ3" s="247"/>
      <c r="AK3" s="247"/>
    </row>
    <row r="4" spans="1:37" x14ac:dyDescent="0.55000000000000004">
      <c r="A4" s="251"/>
      <c r="B4" s="256"/>
      <c r="C4" s="251"/>
      <c r="D4" s="251"/>
      <c r="E4" s="250"/>
      <c r="F4" s="251"/>
      <c r="G4" s="250"/>
      <c r="H4" s="35" t="s">
        <v>107</v>
      </c>
      <c r="I4" s="36" t="s">
        <v>108</v>
      </c>
      <c r="J4" s="37" t="s">
        <v>109</v>
      </c>
      <c r="K4" s="36" t="s">
        <v>122</v>
      </c>
      <c r="L4" s="38" t="s">
        <v>123</v>
      </c>
      <c r="M4" s="36" t="s">
        <v>110</v>
      </c>
      <c r="N4" s="36" t="s">
        <v>111</v>
      </c>
      <c r="O4" s="38" t="s">
        <v>125</v>
      </c>
      <c r="P4" s="249"/>
      <c r="Q4" s="249"/>
      <c r="R4" s="249"/>
      <c r="S4" s="248"/>
      <c r="T4" s="248"/>
      <c r="U4" s="248"/>
      <c r="V4" s="248"/>
      <c r="W4" s="249"/>
      <c r="X4" s="249"/>
      <c r="Y4" s="249"/>
      <c r="Z4" s="39" t="s">
        <v>150</v>
      </c>
      <c r="AA4" s="39" t="s">
        <v>151</v>
      </c>
      <c r="AB4" s="39" t="s">
        <v>152</v>
      </c>
      <c r="AC4" s="42" t="s">
        <v>153</v>
      </c>
      <c r="AD4" s="40" t="s">
        <v>154</v>
      </c>
      <c r="AE4" s="40" t="s">
        <v>155</v>
      </c>
      <c r="AF4" s="40" t="s">
        <v>156</v>
      </c>
      <c r="AG4" s="39" t="s">
        <v>157</v>
      </c>
      <c r="AH4" s="40" t="s">
        <v>158</v>
      </c>
      <c r="AI4" s="39" t="s">
        <v>159</v>
      </c>
      <c r="AJ4" s="40" t="s">
        <v>160</v>
      </c>
      <c r="AK4" s="40" t="s">
        <v>161</v>
      </c>
    </row>
    <row r="5" spans="1:37" s="27" customFormat="1" x14ac:dyDescent="0.55000000000000004">
      <c r="A5" s="26">
        <f>基本情報!O19</f>
        <v>0</v>
      </c>
      <c r="B5" s="26" t="str">
        <f>基本情報!O24</f>
        <v/>
      </c>
      <c r="C5" s="26">
        <f>基本情報!G9</f>
        <v>0</v>
      </c>
      <c r="D5" s="26">
        <f>基本情報!G11</f>
        <v>0</v>
      </c>
      <c r="E5" s="24" t="str">
        <f>【自動作成】様式4!H26</f>
        <v>(入力シートから自動転記されます)</v>
      </c>
      <c r="F5" s="28" t="b">
        <f>IF(別紙概要!C5="○",県集計用!F8,
IF(別紙概要!C6="○",県集計用!F9,
IF(別紙概要!C7="○",県集計用!F10,
IF(別紙概要!C8="○",県集計用!F11,
IF(別紙概要!C9="○",県集計用!F12,
IF(別紙概要!C22="○",県集計用!F13,
IF(別紙概要!C27="○",県集計用!F14,
IF(別紙概要!C44="○",県集計用!F15))))))))</f>
        <v>0</v>
      </c>
      <c r="G5" s="24" t="str">
        <f>【自動作成】様式4!H30</f>
        <v>(入力シートから自動転記されます)</v>
      </c>
      <c r="H5" s="24">
        <f>別紙概要!K15</f>
        <v>0</v>
      </c>
      <c r="I5" s="24">
        <f>別紙概要!K16</f>
        <v>0</v>
      </c>
      <c r="J5" s="26" t="str">
        <f>別紙概要!K18</f>
        <v/>
      </c>
      <c r="K5" s="24">
        <f>別紙概要!L36+別紙概要!L54</f>
        <v>0</v>
      </c>
      <c r="L5" s="24">
        <f>別紙概要!O54</f>
        <v>0</v>
      </c>
      <c r="M5" s="25" t="s">
        <v>124</v>
      </c>
      <c r="N5" s="25" t="s">
        <v>124</v>
      </c>
      <c r="O5" s="24">
        <f>別紙概要!R36+別紙概要!X54</f>
        <v>0</v>
      </c>
      <c r="P5" s="26">
        <f>基本情報!I5</f>
        <v>5</v>
      </c>
      <c r="Q5" s="26">
        <f>基本情報!L5</f>
        <v>0</v>
      </c>
      <c r="R5" s="26">
        <f>基本情報!O5</f>
        <v>0</v>
      </c>
      <c r="S5" s="26">
        <f>基本情報!G13</f>
        <v>0</v>
      </c>
      <c r="T5" s="26">
        <f>基本情報!G14</f>
        <v>0</v>
      </c>
      <c r="U5" s="26">
        <f>基本情報!G10</f>
        <v>0</v>
      </c>
      <c r="V5" s="26">
        <f>基本情報!G12</f>
        <v>0</v>
      </c>
      <c r="W5" s="26">
        <f>基本情報!G16</f>
        <v>0</v>
      </c>
      <c r="X5" s="26" t="str">
        <f>ASC(基本情報!G17&amp;"-"&amp;基本情報!K17&amp;"-"&amp;基本情報!O17)</f>
        <v>--</v>
      </c>
      <c r="Y5" s="26" t="str">
        <f>ASC(基本情報!G18)</f>
        <v/>
      </c>
      <c r="Z5" s="41"/>
      <c r="AA5" s="41"/>
      <c r="AB5" s="41"/>
      <c r="AC5" s="41"/>
      <c r="AD5" s="41"/>
      <c r="AE5" s="41"/>
      <c r="AF5" s="26" t="str">
        <f>IF(基本情報!AX7=TRUE,基本情報!AX11,"")</f>
        <v/>
      </c>
      <c r="AG5" s="26" t="str">
        <f>IF(基本情報!AX7=TRUE,基本情報!G14,基本情報!G9&amp;"("&amp;基本情報!G11&amp;")")</f>
        <v>()</v>
      </c>
      <c r="AH5" s="26" t="str">
        <f>IF(基本情報!AX7=TRUE,基本情報!AX11,"")</f>
        <v/>
      </c>
      <c r="AI5" s="26" t="str">
        <f>IF(基本情報!AX7=TRUE,基本情報!AX14,基本情報!AX9&amp;"("&amp;基本情報!AX11&amp;")")</f>
        <v>()</v>
      </c>
      <c r="AJ5" s="41"/>
      <c r="AK5" s="41"/>
    </row>
    <row r="8" spans="1:37" x14ac:dyDescent="0.55000000000000004">
      <c r="F8" s="14" t="s">
        <v>114</v>
      </c>
    </row>
    <row r="9" spans="1:37" x14ac:dyDescent="0.55000000000000004">
      <c r="F9" s="14" t="s">
        <v>115</v>
      </c>
    </row>
    <row r="10" spans="1:37" x14ac:dyDescent="0.55000000000000004">
      <c r="F10" s="14" t="s">
        <v>116</v>
      </c>
    </row>
    <row r="11" spans="1:37" x14ac:dyDescent="0.55000000000000004">
      <c r="F11" s="14" t="s">
        <v>117</v>
      </c>
    </row>
    <row r="12" spans="1:37" x14ac:dyDescent="0.55000000000000004">
      <c r="F12" s="14" t="s">
        <v>118</v>
      </c>
    </row>
    <row r="13" spans="1:37" x14ac:dyDescent="0.55000000000000004">
      <c r="F13" s="14" t="s">
        <v>119</v>
      </c>
    </row>
    <row r="14" spans="1:37" x14ac:dyDescent="0.55000000000000004">
      <c r="F14" s="14" t="s">
        <v>120</v>
      </c>
    </row>
    <row r="15" spans="1:37" x14ac:dyDescent="0.55000000000000004">
      <c r="F15" s="14" t="s">
        <v>121</v>
      </c>
    </row>
  </sheetData>
  <sheetProtection algorithmName="SHA-512" hashValue="ikU69TLwjZCN+My01VBrOPIxvAcLBf0ffkA08xTkZAVnORnRuH/11flj2sHwgQZ6VH44EGhkK9PlNPb4ok53xQ==" saltValue="kS+yTNVT626MWlh9mm8N1A==" spinCount="100000" sheet="1" objects="1" scenarios="1"/>
  <mergeCells count="23">
    <mergeCell ref="A1:A4"/>
    <mergeCell ref="D1:D4"/>
    <mergeCell ref="C1:C4"/>
    <mergeCell ref="E1:E4"/>
    <mergeCell ref="F1:F4"/>
    <mergeCell ref="B1:B4"/>
    <mergeCell ref="G1:G4"/>
    <mergeCell ref="H1:O1"/>
    <mergeCell ref="H2:J2"/>
    <mergeCell ref="K2:L2"/>
    <mergeCell ref="M2:N2"/>
    <mergeCell ref="O2:O3"/>
    <mergeCell ref="P1:P4"/>
    <mergeCell ref="Y1:Y4"/>
    <mergeCell ref="X1:X4"/>
    <mergeCell ref="W1:W4"/>
    <mergeCell ref="V1:V4"/>
    <mergeCell ref="U1:U4"/>
    <mergeCell ref="Z1:AK3"/>
    <mergeCell ref="T1:T4"/>
    <mergeCell ref="S1:S4"/>
    <mergeCell ref="R1:R4"/>
    <mergeCell ref="Q1:Q4"/>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入力・提出方法</vt:lpstr>
      <vt:lpstr>赤表示のシートに必要情報を入力→</vt:lpstr>
      <vt:lpstr>基本情報</vt:lpstr>
      <vt:lpstr>別紙概要</vt:lpstr>
      <vt:lpstr>【自動作成】様式4</vt:lpstr>
      <vt:lpstr>テーブル</vt:lpstr>
      <vt:lpstr>転記用データ</vt:lpstr>
      <vt:lpstr>県集計用</vt:lpstr>
      <vt:lpstr>【自動作成】様式4!Print_Area</vt:lpstr>
      <vt:lpstr>基本情報!Print_Area</vt:lpstr>
      <vt:lpstr>入力・提出方法!Print_Area</vt:lpstr>
      <vt:lpstr>別紙概要!Print_Area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2022-01-29T10:51:56Z</dcterms:created>
  <dcterms:modified xsi:type="dcterms:W3CDTF">2023-02-28T10:13:22Z</dcterms:modified>
</cp:coreProperties>
</file>