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10.2.21.165\共有フォルダ\助成G\R5\04 設備系要綱制定\様式\7.13掲載\"/>
    </mc:Choice>
  </mc:AlternateContent>
  <xr:revisionPtr revIDLastSave="0" documentId="13_ncr:1_{FDDE6F9C-A083-4965-9F28-B3B1DFCCDFA6}" xr6:coauthVersionLast="47" xr6:coauthVersionMax="47" xr10:uidLastSave="{00000000-0000-0000-0000-000000000000}"/>
  <workbookProtection workbookAlgorithmName="SHA-512" workbookHashValue="yi4xJ/RlVg3pxcBN+2Ef1XzogzlYmU0lpo32nNox31Gnv6udydwkJzktfgBsgt8blHr9QWOPXHGNt0VFPc2H7w==" workbookSaltValue="qmgQhRz3RfYqrgOaJixtoA==" workbookSpinCount="100000" lockStructure="1"/>
  <bookViews>
    <workbookView xWindow="-120" yWindow="-120" windowWidth="29040" windowHeight="15840" tabRatio="970" firstSheet="1" activeTab="1" xr2:uid="{6F65E667-41CE-4C20-AEDE-54A9FDB7F116}"/>
  </bookViews>
  <sheets>
    <sheet name="テーブル" sheetId="18" state="hidden" r:id="rId1"/>
    <sheet name="はじめに入力してください" sheetId="12" r:id="rId2"/>
    <sheet name="基本情報" sheetId="27" r:id="rId3"/>
    <sheet name="振込先情報" sheetId="17" state="hidden" r:id="rId4"/>
    <sheet name="事前協議書" sheetId="25" r:id="rId5"/>
    <sheet name="表紙" sheetId="3" r:id="rId6"/>
    <sheet name="経費書" sheetId="2" r:id="rId7"/>
    <sheet name="額内訳書" sheetId="1" r:id="rId8"/>
    <sheet name="看板" sheetId="23" r:id="rId9"/>
    <sheet name="HP" sheetId="24" r:id="rId10"/>
    <sheet name="医療機器・サーモ・換気設備" sheetId="21" r:id="rId11"/>
    <sheet name="歳入歳出抄本" sheetId="15" r:id="rId12"/>
    <sheet name="審査意見書" sheetId="28" r:id="rId13"/>
  </sheets>
  <definedNames>
    <definedName name="_xlnm.Print_Area" localSheetId="9">HP!$A$2:$AV$48</definedName>
    <definedName name="_xlnm.Print_Area" localSheetId="1">はじめに入力してください!$B$1:$AC$49</definedName>
    <definedName name="_xlnm.Print_Area" localSheetId="10">医療機器・サーモ・換気設備!$A$1:$AV$68</definedName>
    <definedName name="_xlnm.Print_Area" localSheetId="7">額内訳書!$A$1:$P$11</definedName>
    <definedName name="_xlnm.Print_Area" localSheetId="8">看板!$A$2:$AV$101</definedName>
    <definedName name="_xlnm.Print_Area" localSheetId="2">基本情報!$A$1:$AI$62</definedName>
    <definedName name="_xlnm.Print_Area" localSheetId="6">経費書!$A$1:$J$18</definedName>
    <definedName name="_xlnm.Print_Area" localSheetId="11">歳入歳出抄本!$A$1:$I$44</definedName>
    <definedName name="_xlnm.Print_Area" localSheetId="4">事前協議書!$A$2:$AV$54</definedName>
    <definedName name="_xlnm.Print_Area" localSheetId="12">審査意見書!$A$1:$E$11</definedName>
    <definedName name="_xlnm.Print_Area" localSheetId="3">振込先情報!$A$2:$AJ$56</definedName>
    <definedName name="_xlnm.Print_Area" localSheetId="5">表紙!$A$2:$S$46</definedName>
    <definedName name="_xlnm.Print_Titles" localSheetId="7">額内訳書!$2:$5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8" l="1"/>
  <c r="R82" i="23"/>
  <c r="R83" i="23"/>
  <c r="R84" i="23"/>
  <c r="R85" i="23"/>
  <c r="O19" i="12"/>
  <c r="O24" i="12"/>
  <c r="O23" i="12"/>
  <c r="O22" i="12"/>
  <c r="O21" i="12"/>
  <c r="O20" i="12"/>
  <c r="O18" i="12"/>
  <c r="P24" i="12"/>
  <c r="P23" i="12"/>
  <c r="P22" i="12"/>
  <c r="P21" i="12"/>
  <c r="P20" i="12"/>
  <c r="P19" i="12"/>
  <c r="P18" i="12"/>
  <c r="E1" i="28"/>
  <c r="A4" i="28"/>
  <c r="H19" i="27" l="1"/>
  <c r="AD8" i="15"/>
  <c r="AD6" i="15"/>
  <c r="AB8" i="15"/>
  <c r="AB6" i="15"/>
  <c r="AB83" i="23"/>
  <c r="R71" i="23"/>
  <c r="R73" i="23"/>
  <c r="R72" i="23"/>
  <c r="AF70" i="23"/>
  <c r="AD70" i="23"/>
  <c r="R70" i="23"/>
  <c r="H67" i="23"/>
  <c r="F67" i="23"/>
  <c r="R29" i="24"/>
  <c r="R28" i="24"/>
  <c r="R27" i="24"/>
  <c r="R26" i="24"/>
  <c r="N79" i="23"/>
  <c r="R79" i="23" s="1"/>
  <c r="AF58" i="23"/>
  <c r="AD58" i="23"/>
  <c r="R59" i="23"/>
  <c r="R58" i="23"/>
  <c r="R62" i="23" s="1"/>
  <c r="V62" i="23" s="1"/>
  <c r="R61" i="23"/>
  <c r="R60" i="23"/>
  <c r="R34" i="23"/>
  <c r="R37" i="23"/>
  <c r="R36" i="23"/>
  <c r="R35" i="23"/>
  <c r="R33" i="23"/>
  <c r="R46" i="23"/>
  <c r="R47" i="23"/>
  <c r="R48" i="23"/>
  <c r="R49" i="23"/>
  <c r="AF33" i="23"/>
  <c r="AD33" i="23"/>
  <c r="R45" i="23"/>
  <c r="D21" i="25"/>
  <c r="D20" i="25"/>
  <c r="P31" i="12"/>
  <c r="AC45" i="27"/>
  <c r="AJ8" i="27"/>
  <c r="AJ7" i="27"/>
  <c r="AJ5" i="27" s="1"/>
  <c r="AJ16" i="27"/>
  <c r="A16" i="27" s="1"/>
  <c r="AJ22" i="27"/>
  <c r="AJ15" i="27" s="1"/>
  <c r="AJ25" i="27"/>
  <c r="AJ24" i="27"/>
  <c r="AJ23" i="27"/>
  <c r="AJ40" i="27"/>
  <c r="A40" i="27" s="1"/>
  <c r="AJ48" i="27"/>
  <c r="A48" i="27" s="1"/>
  <c r="AJ56" i="27"/>
  <c r="AJ59" i="27"/>
  <c r="AJ53" i="27"/>
  <c r="V73" i="23" l="1"/>
  <c r="V72" i="23"/>
  <c r="V71" i="23"/>
  <c r="AD71" i="23" s="1"/>
  <c r="V60" i="23"/>
  <c r="AF60" i="23" s="1"/>
  <c r="R74" i="23"/>
  <c r="V74" i="23" s="1"/>
  <c r="V46" i="23"/>
  <c r="V61" i="23"/>
  <c r="AF61" i="23" s="1"/>
  <c r="V59" i="23"/>
  <c r="V47" i="23"/>
  <c r="V49" i="23"/>
  <c r="V48" i="23"/>
  <c r="R38" i="23"/>
  <c r="V38" i="23" s="1"/>
  <c r="AD59" i="23"/>
  <c r="AF62" i="23" s="1"/>
  <c r="AF59" i="23"/>
  <c r="AD60" i="23"/>
  <c r="AD61" i="23"/>
  <c r="R30" i="24"/>
  <c r="V27" i="24"/>
  <c r="V28" i="24"/>
  <c r="V34" i="23"/>
  <c r="V37" i="23"/>
  <c r="V36" i="23"/>
  <c r="V35" i="23"/>
  <c r="A15" i="27"/>
  <c r="AL1" i="27"/>
  <c r="AM1" i="27"/>
  <c r="AN1" i="27"/>
  <c r="A22" i="27"/>
  <c r="AK1" i="27"/>
  <c r="AE1" i="27" s="1"/>
  <c r="P44" i="12" s="1"/>
  <c r="A5" i="27"/>
  <c r="AD62" i="23" l="1"/>
  <c r="AF71" i="23"/>
  <c r="AF73" i="23"/>
  <c r="AD73" i="23"/>
  <c r="AF72" i="23"/>
  <c r="AD72" i="23"/>
  <c r="AD74" i="23" s="1"/>
  <c r="AD67" i="23" s="1"/>
  <c r="AD37" i="23"/>
  <c r="AF37" i="23"/>
  <c r="AF35" i="23"/>
  <c r="AD35" i="23"/>
  <c r="AD36" i="23"/>
  <c r="AF36" i="23"/>
  <c r="AF34" i="23"/>
  <c r="AD34" i="23"/>
  <c r="O25" i="12"/>
  <c r="AE25" i="12" s="1"/>
  <c r="O44" i="12"/>
  <c r="AF74" i="23" l="1"/>
  <c r="Z67" i="23"/>
  <c r="AF38" i="23"/>
  <c r="AD38" i="23"/>
  <c r="P25" i="12"/>
  <c r="AN53" i="3"/>
  <c r="B14" i="2"/>
  <c r="B12" i="2"/>
  <c r="B10" i="2"/>
  <c r="B8" i="2"/>
  <c r="B6" i="2"/>
  <c r="G4" i="1"/>
  <c r="T79" i="23"/>
  <c r="J35" i="24"/>
  <c r="A32" i="24" s="1"/>
  <c r="AW56" i="21"/>
  <c r="AW57" i="21"/>
  <c r="AW58" i="21"/>
  <c r="AW59" i="21"/>
  <c r="AW60" i="21"/>
  <c r="AW61" i="21"/>
  <c r="AW55" i="21"/>
  <c r="AW35" i="21"/>
  <c r="AW36" i="21" s="1"/>
  <c r="AW34" i="21"/>
  <c r="AW20" i="21"/>
  <c r="AZ20" i="21" s="1"/>
  <c r="AW16" i="21"/>
  <c r="AW17" i="21"/>
  <c r="AW18" i="21"/>
  <c r="AW19" i="21"/>
  <c r="AW15" i="21"/>
  <c r="AL61" i="21"/>
  <c r="AQ61" i="21" s="1"/>
  <c r="AL60" i="21"/>
  <c r="AQ60" i="21" s="1"/>
  <c r="AL59" i="21"/>
  <c r="AQ59" i="21" s="1"/>
  <c r="AL58" i="21"/>
  <c r="AQ58" i="21" s="1"/>
  <c r="AL57" i="21"/>
  <c r="AQ57" i="21" s="1"/>
  <c r="AL56" i="21"/>
  <c r="AQ56" i="21" s="1"/>
  <c r="AL55" i="21"/>
  <c r="AQ55" i="21" s="1"/>
  <c r="AL34" i="21"/>
  <c r="AQ34" i="21" s="1"/>
  <c r="AL15" i="21"/>
  <c r="AQ15" i="21" s="1"/>
  <c r="AY5" i="23" l="1"/>
  <c r="AX33" i="23"/>
  <c r="AW62" i="21"/>
  <c r="O30" i="12"/>
  <c r="AW3" i="21"/>
  <c r="P30" i="12"/>
  <c r="B8" i="21"/>
  <c r="D9" i="1"/>
  <c r="C9" i="1" s="1"/>
  <c r="D10" i="1"/>
  <c r="C10" i="1" s="1"/>
  <c r="AZ36" i="21"/>
  <c r="B27" i="21" s="1"/>
  <c r="AW2" i="21"/>
  <c r="AX2" i="21" s="1"/>
  <c r="P47" i="12" s="1"/>
  <c r="O29" i="12"/>
  <c r="P29" i="12"/>
  <c r="AY5" i="24"/>
  <c r="AB79" i="23"/>
  <c r="AF49" i="23"/>
  <c r="AD49" i="23"/>
  <c r="AF45" i="23"/>
  <c r="AD45" i="23"/>
  <c r="AD46" i="23"/>
  <c r="H42" i="23"/>
  <c r="F42" i="23"/>
  <c r="AQ62" i="21" l="1"/>
  <c r="B62" i="21" s="1"/>
  <c r="B64" i="23"/>
  <c r="D8" i="1"/>
  <c r="C8" i="1" s="1"/>
  <c r="AW4" i="21"/>
  <c r="O28" i="12"/>
  <c r="P28" i="12"/>
  <c r="AZ62" i="21"/>
  <c r="B43" i="21" s="1"/>
  <c r="L10" i="1"/>
  <c r="AE30" i="12"/>
  <c r="H10" i="1"/>
  <c r="J10" i="1"/>
  <c r="AE29" i="12"/>
  <c r="J9" i="1"/>
  <c r="L9" i="1"/>
  <c r="H9" i="1"/>
  <c r="R50" i="23"/>
  <c r="V50" i="23" s="1"/>
  <c r="B12" i="3"/>
  <c r="B3" i="3"/>
  <c r="BG15" i="21"/>
  <c r="C48" i="12"/>
  <c r="C43" i="12"/>
  <c r="C42" i="12"/>
  <c r="C41" i="12"/>
  <c r="B2" i="15"/>
  <c r="B39" i="25"/>
  <c r="AI34" i="25"/>
  <c r="AI33" i="25"/>
  <c r="B1" i="15"/>
  <c r="B1" i="1"/>
  <c r="B2" i="1"/>
  <c r="B1" i="2"/>
  <c r="C4" i="1"/>
  <c r="J6" i="2"/>
  <c r="F5" i="2"/>
  <c r="D5" i="2"/>
  <c r="G4" i="2"/>
  <c r="B2" i="2"/>
  <c r="B35" i="3"/>
  <c r="B27" i="3"/>
  <c r="H22" i="3"/>
  <c r="B19" i="3"/>
  <c r="C22" i="3"/>
  <c r="C21" i="3"/>
  <c r="C20" i="3"/>
  <c r="B18" i="3"/>
  <c r="B17" i="3"/>
  <c r="AF8" i="25"/>
  <c r="AL9" i="25"/>
  <c r="AF9" i="25"/>
  <c r="AF7" i="25"/>
  <c r="AD52" i="25"/>
  <c r="AD53" i="25"/>
  <c r="AB81" i="23"/>
  <c r="H55" i="23"/>
  <c r="F55" i="23"/>
  <c r="AD55" i="23" l="1"/>
  <c r="Z55" i="23"/>
  <c r="AO4" i="21"/>
  <c r="L8" i="1"/>
  <c r="AE28" i="12"/>
  <c r="J8" i="1"/>
  <c r="H8" i="1"/>
  <c r="E8" i="1"/>
  <c r="F8" i="1" s="1"/>
  <c r="O47" i="12"/>
  <c r="BG16" i="21"/>
  <c r="BG17" i="21"/>
  <c r="BG18" i="21"/>
  <c r="BG19" i="21"/>
  <c r="BH16" i="21"/>
  <c r="BH17" i="21"/>
  <c r="BH18" i="21"/>
  <c r="BH19" i="21"/>
  <c r="BH15" i="21"/>
  <c r="F35" i="24"/>
  <c r="AF26" i="24"/>
  <c r="AD26" i="24"/>
  <c r="T80" i="23"/>
  <c r="V80" i="23" s="1"/>
  <c r="AE83" i="23" s="1"/>
  <c r="T81" i="23"/>
  <c r="V81" i="23" s="1"/>
  <c r="T82" i="23"/>
  <c r="V82" i="23" s="1"/>
  <c r="T83" i="23"/>
  <c r="V83" i="23" s="1"/>
  <c r="T84" i="23"/>
  <c r="V84" i="23" s="1"/>
  <c r="T85" i="23"/>
  <c r="V85" i="23" s="1"/>
  <c r="V79" i="23"/>
  <c r="AE81" i="23" s="1"/>
  <c r="N80" i="23"/>
  <c r="R80" i="23" s="1"/>
  <c r="N81" i="23"/>
  <c r="R81" i="23" s="1"/>
  <c r="N82" i="23"/>
  <c r="N83" i="23"/>
  <c r="N84" i="23"/>
  <c r="N85" i="23"/>
  <c r="H30" i="23"/>
  <c r="F30" i="23"/>
  <c r="R86" i="23" l="1"/>
  <c r="AJ81" i="23"/>
  <c r="AE79" i="23"/>
  <c r="AH79" i="23" s="1"/>
  <c r="AJ83" i="23"/>
  <c r="N86" i="23"/>
  <c r="V29" i="24"/>
  <c r="AD29" i="24" s="1"/>
  <c r="AH81" i="23"/>
  <c r="AP9" i="1"/>
  <c r="BH20" i="21"/>
  <c r="BG20" i="21"/>
  <c r="L35" i="24"/>
  <c r="V30" i="24"/>
  <c r="AD27" i="24"/>
  <c r="AF28" i="24"/>
  <c r="AJ79" i="23" l="1"/>
  <c r="AH83" i="23"/>
  <c r="AH85" i="23" s="1"/>
  <c r="AD48" i="23"/>
  <c r="AF48" i="23"/>
  <c r="AF47" i="23"/>
  <c r="AD47" i="23"/>
  <c r="AF46" i="23"/>
  <c r="AF29" i="24"/>
  <c r="AD28" i="24"/>
  <c r="AD30" i="24" s="1"/>
  <c r="AX23" i="24" s="1"/>
  <c r="AF27" i="24"/>
  <c r="A76" i="23" l="1"/>
  <c r="AF30" i="24"/>
  <c r="AF50" i="23"/>
  <c r="AD50" i="23"/>
  <c r="AD42" i="23" s="1"/>
  <c r="Z30" i="23"/>
  <c r="AE44" i="12"/>
  <c r="AD30" i="23"/>
  <c r="AW23" i="24" l="1"/>
  <c r="A23" i="24" s="1"/>
  <c r="Z42" i="23"/>
  <c r="AX30" i="23"/>
  <c r="AX31" i="23" l="1"/>
  <c r="AY3" i="23"/>
  <c r="B52" i="23"/>
  <c r="AX32" i="23"/>
  <c r="AY4" i="24"/>
  <c r="T6" i="24" s="1"/>
  <c r="AX29" i="23"/>
  <c r="AY4" i="23"/>
  <c r="AZ4" i="24"/>
  <c r="P46" i="12" s="1"/>
  <c r="AY2" i="23"/>
  <c r="AY29" i="23" l="1"/>
  <c r="B26" i="23" s="1"/>
  <c r="AO3" i="24"/>
  <c r="O27" i="12"/>
  <c r="P27" i="12"/>
  <c r="D7" i="1"/>
  <c r="O46" i="12"/>
  <c r="AE46" i="12" s="1"/>
  <c r="AP7" i="1"/>
  <c r="AE42" i="12"/>
  <c r="AE27" i="12" l="1"/>
  <c r="L7" i="1"/>
  <c r="H7" i="1"/>
  <c r="J7" i="1"/>
  <c r="C7" i="1"/>
  <c r="E7" i="1"/>
  <c r="F7" i="1" s="1"/>
  <c r="AT7" i="1"/>
  <c r="B36" i="3"/>
  <c r="AG7" i="1" l="1"/>
  <c r="AH7" i="1"/>
  <c r="AG8" i="1"/>
  <c r="AH8" i="1"/>
  <c r="AG9" i="1"/>
  <c r="AH9" i="1"/>
  <c r="AG10" i="1"/>
  <c r="AH10" i="1"/>
  <c r="E16" i="18"/>
  <c r="D16" i="18"/>
  <c r="C16" i="18"/>
  <c r="AF7" i="1" l="1"/>
  <c r="AE7" i="1" s="1"/>
  <c r="AF8" i="1"/>
  <c r="AE8" i="1" s="1"/>
  <c r="AF9" i="1"/>
  <c r="AE9" i="1" s="1"/>
  <c r="AF10" i="1"/>
  <c r="AE10" i="1" s="1"/>
  <c r="AF24" i="12" l="1"/>
  <c r="AF23" i="12"/>
  <c r="AF22" i="12"/>
  <c r="AF21" i="12"/>
  <c r="AF20" i="12"/>
  <c r="AF19" i="12"/>
  <c r="AF18" i="12"/>
  <c r="AF17" i="12"/>
  <c r="AI36" i="25" s="1"/>
  <c r="AF14" i="12"/>
  <c r="AF15" i="12"/>
  <c r="B32" i="3" l="1"/>
  <c r="AF7" i="12"/>
  <c r="AF8" i="12"/>
  <c r="AF9" i="12"/>
  <c r="AF10" i="12"/>
  <c r="AF11" i="12"/>
  <c r="AF6" i="12"/>
  <c r="P17" i="12"/>
  <c r="E14" i="18"/>
  <c r="D14" i="18"/>
  <c r="P12" i="12" s="1"/>
  <c r="C14" i="18"/>
  <c r="O12" i="12" l="1"/>
  <c r="AE23" i="12"/>
  <c r="AF12" i="12" l="1"/>
  <c r="AK3" i="25" s="1"/>
  <c r="O16" i="12"/>
  <c r="AF16" i="12" s="1"/>
  <c r="AI35" i="25" s="1"/>
  <c r="P16" i="12" l="1"/>
  <c r="L45" i="3"/>
  <c r="AL35" i="21"/>
  <c r="AO7" i="1"/>
  <c r="AO8" i="1"/>
  <c r="AO9" i="1"/>
  <c r="AO10" i="1"/>
  <c r="AQ36" i="21" l="1"/>
  <c r="AO3" i="21" s="1"/>
  <c r="E10" i="1" s="1"/>
  <c r="F10" i="1" s="1"/>
  <c r="AQ35" i="21"/>
  <c r="AR9" i="1"/>
  <c r="AS9" i="1"/>
  <c r="AT10" i="1"/>
  <c r="BG35" i="21"/>
  <c r="BH35" i="21"/>
  <c r="BH34" i="21"/>
  <c r="BG34" i="21"/>
  <c r="AQ9" i="1" l="1"/>
  <c r="BH36" i="21"/>
  <c r="BH6" i="21" s="1"/>
  <c r="BG36" i="21"/>
  <c r="AP10" i="1" s="1"/>
  <c r="AL19" i="21"/>
  <c r="AQ19" i="21" s="1"/>
  <c r="AL16" i="21"/>
  <c r="AQ16" i="21" s="1"/>
  <c r="AL17" i="21"/>
  <c r="AQ17" i="21" s="1"/>
  <c r="AL18" i="21"/>
  <c r="AQ18" i="21" s="1"/>
  <c r="AT9" i="1"/>
  <c r="G30" i="17"/>
  <c r="H29" i="17"/>
  <c r="I29" i="17"/>
  <c r="J29" i="17"/>
  <c r="K29" i="17"/>
  <c r="L29" i="17"/>
  <c r="M29" i="17"/>
  <c r="G29" i="17"/>
  <c r="G28" i="17"/>
  <c r="AE22" i="12"/>
  <c r="G26" i="17"/>
  <c r="G25" i="17"/>
  <c r="H24" i="17"/>
  <c r="I24" i="17"/>
  <c r="G24" i="17"/>
  <c r="H23" i="17"/>
  <c r="I23" i="17"/>
  <c r="J23" i="17"/>
  <c r="G23" i="17"/>
  <c r="AE24" i="12"/>
  <c r="AE21" i="12"/>
  <c r="AE20" i="12"/>
  <c r="AE19" i="12"/>
  <c r="AE18" i="12"/>
  <c r="AQ20" i="21" l="1"/>
  <c r="AO2" i="21" s="1"/>
  <c r="BH5" i="21"/>
  <c r="BG5" i="21"/>
  <c r="AS10" i="1"/>
  <c r="AR10" i="1"/>
  <c r="AS7" i="1"/>
  <c r="AR7" i="1"/>
  <c r="AQ7" i="1"/>
  <c r="C8" i="2"/>
  <c r="BG6" i="21"/>
  <c r="E9" i="1" l="1"/>
  <c r="F9" i="1" s="1"/>
  <c r="C12" i="2" s="1"/>
  <c r="AO5" i="21"/>
  <c r="C14" i="2"/>
  <c r="AE47" i="12"/>
  <c r="D16" i="2" l="1"/>
  <c r="N5" i="3" l="1"/>
  <c r="E36" i="15" s="1"/>
  <c r="P14" i="12"/>
  <c r="I17" i="2" l="1"/>
  <c r="H17" i="2"/>
  <c r="G17" i="2"/>
  <c r="F17" i="2"/>
  <c r="E17" i="2"/>
  <c r="D17" i="2"/>
  <c r="C17" i="2"/>
  <c r="AP8" i="1" l="1"/>
  <c r="AC8" i="15"/>
  <c r="AC6" i="15"/>
  <c r="AA8" i="15"/>
  <c r="AA6" i="15"/>
  <c r="Z8" i="15"/>
  <c r="Z6" i="15"/>
  <c r="Y6" i="15"/>
  <c r="Y8" i="15"/>
  <c r="O31" i="12"/>
  <c r="AE31" i="12" s="1"/>
  <c r="AR8" i="1" l="1"/>
  <c r="AS8" i="1"/>
  <c r="AT8" i="1"/>
  <c r="AF6" i="15"/>
  <c r="AF13" i="15"/>
  <c r="AM5" i="12" l="1"/>
  <c r="AM4" i="12" l="1"/>
  <c r="AM3" i="12"/>
  <c r="AE13" i="12"/>
  <c r="O6" i="12"/>
  <c r="AE6" i="12" s="1"/>
  <c r="P15" i="12"/>
  <c r="P11" i="12"/>
  <c r="AF33" i="12"/>
  <c r="O11" i="12"/>
  <c r="AE11" i="12" s="1"/>
  <c r="C36" i="15" l="1"/>
  <c r="O3" i="12"/>
  <c r="AE3" i="12" s="1"/>
  <c r="P3" i="12"/>
  <c r="O7" i="12"/>
  <c r="AE7" i="12" s="1"/>
  <c r="O8" i="12"/>
  <c r="O9" i="12"/>
  <c r="O14" i="12"/>
  <c r="O15" i="12"/>
  <c r="O17" i="12"/>
  <c r="Z11" i="15" l="1"/>
  <c r="P48" i="12" s="1"/>
  <c r="AE15" i="12"/>
  <c r="L44" i="3"/>
  <c r="AE17" i="12"/>
  <c r="L46" i="3"/>
  <c r="AE14" i="12"/>
  <c r="L43" i="3"/>
  <c r="Y11" i="15"/>
  <c r="O48" i="12" s="1"/>
  <c r="AE48" i="12" s="1"/>
  <c r="L9" i="3"/>
  <c r="AE10" i="12"/>
  <c r="P10" i="12"/>
  <c r="P7" i="12"/>
  <c r="P9" i="12"/>
  <c r="AE9" i="12"/>
  <c r="O10" i="12"/>
  <c r="AE16" i="12"/>
  <c r="P8" i="12"/>
  <c r="AE8" i="12"/>
  <c r="P6" i="12"/>
  <c r="N11" i="17" l="1"/>
  <c r="N9" i="17"/>
  <c r="N7" i="17"/>
  <c r="S7" i="17" l="1"/>
  <c r="E38" i="15"/>
  <c r="AQ10" i="1" l="1"/>
  <c r="H3" i="2" l="1"/>
  <c r="E40" i="15" l="1"/>
  <c r="L10" i="3"/>
  <c r="S11" i="17" s="1"/>
  <c r="W17" i="17" l="1"/>
  <c r="W15" i="17"/>
  <c r="W13" i="17"/>
  <c r="N4" i="3"/>
  <c r="L8" i="3"/>
  <c r="S9" i="17" s="1"/>
  <c r="E8" i="2" l="1"/>
  <c r="F8" i="2" s="1"/>
  <c r="G8" i="2" s="1"/>
  <c r="E12" i="2"/>
  <c r="F12" i="2" s="1"/>
  <c r="G12" i="2" s="1"/>
  <c r="H12" i="2" l="1"/>
  <c r="I12" i="2" s="1"/>
  <c r="H8" i="2"/>
  <c r="I8" i="2" s="1"/>
  <c r="E14" i="2"/>
  <c r="F14" i="2" s="1"/>
  <c r="G14" i="2" s="1"/>
  <c r="H14" i="2" s="1"/>
  <c r="I14" i="2" s="1"/>
  <c r="AQ8" i="1" l="1"/>
  <c r="AP1" i="1" l="1"/>
  <c r="AN52" i="3" l="1"/>
  <c r="C10" i="2"/>
  <c r="AE12" i="12"/>
  <c r="E10" i="2" l="1"/>
  <c r="F10" i="2" l="1"/>
  <c r="G10" i="2" s="1"/>
  <c r="H10" i="2" l="1"/>
  <c r="I10" i="2" l="1"/>
  <c r="AY6" i="23" l="1"/>
  <c r="AZ2" i="23" s="1"/>
  <c r="P45" i="12" l="1"/>
  <c r="AO3" i="23"/>
  <c r="P26" i="12"/>
  <c r="O45" i="12"/>
  <c r="AE45" i="12" s="1"/>
  <c r="O26" i="12"/>
  <c r="F33" i="12" s="1"/>
  <c r="D6" i="1"/>
  <c r="T6" i="23"/>
  <c r="AP6" i="1"/>
  <c r="AE26" i="12" l="1"/>
  <c r="L6" i="1"/>
  <c r="AH6" i="1" s="1"/>
  <c r="J6" i="1"/>
  <c r="AG6" i="1" s="1"/>
  <c r="H6" i="1"/>
  <c r="AF6" i="1" s="1"/>
  <c r="AT6" i="1"/>
  <c r="E6" i="1"/>
  <c r="F6" i="1" s="1"/>
  <c r="C6" i="2" s="1"/>
  <c r="C16" i="2" s="1"/>
  <c r="C6" i="1"/>
  <c r="G33" i="12" l="1"/>
  <c r="P40" i="12" s="1"/>
  <c r="O40" i="12"/>
  <c r="O43" i="12" s="1"/>
  <c r="AO6" i="1"/>
  <c r="AR6" i="1" s="1"/>
  <c r="AE6" i="1"/>
  <c r="C15" i="18" s="1"/>
  <c r="F11" i="1"/>
  <c r="O41" i="12" l="1"/>
  <c r="P43" i="12" s="1"/>
  <c r="AE40" i="12"/>
  <c r="D15" i="18"/>
  <c r="E15" i="18"/>
  <c r="AQ6" i="1"/>
  <c r="AS6" i="1"/>
  <c r="H4" i="2"/>
  <c r="E6" i="2"/>
  <c r="F6" i="2" s="1"/>
  <c r="G6" i="2" s="1"/>
  <c r="H6" i="2" s="1"/>
  <c r="I6" i="2" s="1"/>
  <c r="AE41" i="12" l="1"/>
  <c r="P41" i="12"/>
  <c r="AT2" i="1"/>
  <c r="AU2" i="1"/>
  <c r="AT12" i="1"/>
  <c r="G16" i="2"/>
  <c r="E16" i="2"/>
  <c r="F16" i="2"/>
  <c r="AE43" i="12" l="1"/>
  <c r="F37" i="12"/>
  <c r="H16" i="2"/>
  <c r="I16" i="2"/>
  <c r="G18" i="2" l="1"/>
  <c r="G37" i="12"/>
  <c r="I18" i="2"/>
  <c r="D24" i="25" s="1"/>
  <c r="H20" i="3" l="1"/>
  <c r="A20" i="17" s="1"/>
</calcChain>
</file>

<file path=xl/sharedStrings.xml><?xml version="1.0" encoding="utf-8"?>
<sst xmlns="http://schemas.openxmlformats.org/spreadsheetml/2006/main" count="598" uniqueCount="389">
  <si>
    <t>数量</t>
    <phoneticPr fontId="1"/>
  </si>
  <si>
    <t>差引事業費
(A)―(B)
（C）</t>
    <phoneticPr fontId="1"/>
  </si>
  <si>
    <t>合計</t>
    <rPh sb="0" eb="2">
      <t>ゴウケイ</t>
    </rPh>
    <phoneticPr fontId="1"/>
  </si>
  <si>
    <t>補助事業者名</t>
    <rPh sb="0" eb="2">
      <t>ホジョ</t>
    </rPh>
    <rPh sb="2" eb="4">
      <t>ジギョウ</t>
    </rPh>
    <rPh sb="4" eb="5">
      <t>シャ</t>
    </rPh>
    <rPh sb="5" eb="6">
      <t>メイ</t>
    </rPh>
    <phoneticPr fontId="1"/>
  </si>
  <si>
    <t>代表者氏名</t>
    <rPh sb="0" eb="3">
      <t>ダイヒョウシャ</t>
    </rPh>
    <rPh sb="3" eb="5">
      <t>シメイ</t>
    </rPh>
    <phoneticPr fontId="1"/>
  </si>
  <si>
    <t>　愛　知　県　知　事　殿</t>
    <phoneticPr fontId="1"/>
  </si>
  <si>
    <t>事業者名</t>
    <rPh sb="0" eb="3">
      <t>ジギョウシャ</t>
    </rPh>
    <rPh sb="3" eb="4">
      <t>メイ</t>
    </rPh>
    <phoneticPr fontId="1"/>
  </si>
  <si>
    <t>代表者役職</t>
    <rPh sb="0" eb="3">
      <t>ダイヒョウシャ</t>
    </rPh>
    <rPh sb="3" eb="5">
      <t>ヤクショク</t>
    </rPh>
    <phoneticPr fontId="1"/>
  </si>
  <si>
    <t>記</t>
    <rPh sb="0" eb="1">
      <t>キ</t>
    </rPh>
    <phoneticPr fontId="1"/>
  </si>
  <si>
    <t>提出日</t>
    <rPh sb="0" eb="2">
      <t>テイシュツ</t>
    </rPh>
    <rPh sb="2" eb="3">
      <t>ビ</t>
    </rPh>
    <phoneticPr fontId="1"/>
  </si>
  <si>
    <t>文書番号</t>
    <rPh sb="0" eb="2">
      <t>ブンショ</t>
    </rPh>
    <rPh sb="2" eb="4">
      <t>バンゴウ</t>
    </rPh>
    <phoneticPr fontId="1"/>
  </si>
  <si>
    <t>担当部署</t>
    <rPh sb="0" eb="2">
      <t>タントウ</t>
    </rPh>
    <rPh sb="2" eb="4">
      <t>ブショ</t>
    </rPh>
    <phoneticPr fontId="1"/>
  </si>
  <si>
    <t>担当者名</t>
    <rPh sb="0" eb="2">
      <t>タントウ</t>
    </rPh>
    <rPh sb="2" eb="3">
      <t>シャ</t>
    </rPh>
    <rPh sb="3" eb="4">
      <t>メイ</t>
    </rPh>
    <phoneticPr fontId="1"/>
  </si>
  <si>
    <t>電話番号</t>
    <rPh sb="0" eb="2">
      <t>デンワ</t>
    </rPh>
    <rPh sb="2" eb="4">
      <t>バンゴウ</t>
    </rPh>
    <phoneticPr fontId="1"/>
  </si>
  <si>
    <t>Mailｱﾄﾞﾚｽ</t>
    <phoneticPr fontId="1"/>
  </si>
  <si>
    <t>所在地</t>
    <rPh sb="0" eb="3">
      <t>ショザイチ</t>
    </rPh>
    <phoneticPr fontId="1"/>
  </si>
  <si>
    <t>数量</t>
    <rPh sb="0" eb="2">
      <t>スウリョウ</t>
    </rPh>
    <phoneticPr fontId="1"/>
  </si>
  <si>
    <t>歳入</t>
    <rPh sb="0" eb="2">
      <t>サイニュウ</t>
    </rPh>
    <phoneticPr fontId="4"/>
  </si>
  <si>
    <t>款</t>
    <rPh sb="0" eb="1">
      <t>カン</t>
    </rPh>
    <phoneticPr fontId="4"/>
  </si>
  <si>
    <t>項</t>
    <rPh sb="0" eb="1">
      <t>コウ</t>
    </rPh>
    <phoneticPr fontId="4"/>
  </si>
  <si>
    <t>目</t>
    <rPh sb="0" eb="1">
      <t>モク</t>
    </rPh>
    <phoneticPr fontId="4"/>
  </si>
  <si>
    <t>予算現額</t>
    <rPh sb="0" eb="2">
      <t>ヨサン</t>
    </rPh>
    <rPh sb="2" eb="3">
      <t>ウツツ</t>
    </rPh>
    <rPh sb="3" eb="4">
      <t>ガク</t>
    </rPh>
    <phoneticPr fontId="4"/>
  </si>
  <si>
    <t>節</t>
    <rPh sb="0" eb="1">
      <t>セツ</t>
    </rPh>
    <phoneticPr fontId="4"/>
  </si>
  <si>
    <t>備考</t>
    <rPh sb="0" eb="2">
      <t>ビコウ</t>
    </rPh>
    <phoneticPr fontId="4"/>
  </si>
  <si>
    <t>区分</t>
    <rPh sb="0" eb="2">
      <t>クブン</t>
    </rPh>
    <phoneticPr fontId="4"/>
  </si>
  <si>
    <t>金額</t>
    <rPh sb="0" eb="2">
      <t>キンガク</t>
    </rPh>
    <phoneticPr fontId="4"/>
  </si>
  <si>
    <t>歳出</t>
    <rPh sb="0" eb="2">
      <t>サイシュツ</t>
    </rPh>
    <phoneticPr fontId="4"/>
  </si>
  <si>
    <t>　　　原本と相違ないことを証明します。</t>
    <rPh sb="3" eb="5">
      <t>ゲンポン</t>
    </rPh>
    <rPh sb="6" eb="8">
      <t>ソウイ</t>
    </rPh>
    <rPh sb="13" eb="15">
      <t>ショウメイ</t>
    </rPh>
    <phoneticPr fontId="4"/>
  </si>
  <si>
    <t>代表者職氏名</t>
    <rPh sb="0" eb="3">
      <t>ダイヒョウシャ</t>
    </rPh>
    <rPh sb="3" eb="4">
      <t>ショク</t>
    </rPh>
    <rPh sb="4" eb="6">
      <t>シメイ</t>
    </rPh>
    <phoneticPr fontId="1"/>
  </si>
  <si>
    <t>１　施設の名称及び所在地</t>
    <phoneticPr fontId="1"/>
  </si>
  <si>
    <t>５　添付書類</t>
    <rPh sb="2" eb="4">
      <t>テンプ</t>
    </rPh>
    <rPh sb="4" eb="6">
      <t>ショルイ</t>
    </rPh>
    <phoneticPr fontId="1"/>
  </si>
  <si>
    <t>施設所在地</t>
    <rPh sb="0" eb="5">
      <t>シセツショザイチ</t>
    </rPh>
    <phoneticPr fontId="1"/>
  </si>
  <si>
    <t>(注）節の金額が他の事業を含む場合は、当該補助対象事業分を備考欄に記入すること。</t>
    <rPh sb="1" eb="2">
      <t>チュウ</t>
    </rPh>
    <rPh sb="3" eb="4">
      <t>セツ</t>
    </rPh>
    <rPh sb="5" eb="7">
      <t>キンガク</t>
    </rPh>
    <rPh sb="8" eb="9">
      <t>タ</t>
    </rPh>
    <rPh sb="10" eb="12">
      <t>ジギョウ</t>
    </rPh>
    <rPh sb="13" eb="14">
      <t>フク</t>
    </rPh>
    <rPh sb="15" eb="17">
      <t>バアイ</t>
    </rPh>
    <rPh sb="19" eb="21">
      <t>トウガイ</t>
    </rPh>
    <rPh sb="21" eb="23">
      <t>ホジョ</t>
    </rPh>
    <rPh sb="23" eb="25">
      <t>タイショウ</t>
    </rPh>
    <rPh sb="25" eb="27">
      <t>ジギョウ</t>
    </rPh>
    <rPh sb="27" eb="28">
      <t>ブン</t>
    </rPh>
    <rPh sb="29" eb="31">
      <t>ビコウ</t>
    </rPh>
    <rPh sb="31" eb="32">
      <t>ラン</t>
    </rPh>
    <rPh sb="33" eb="35">
      <t>キニュウ</t>
    </rPh>
    <phoneticPr fontId="4"/>
  </si>
  <si>
    <t>施設の名称</t>
    <rPh sb="0" eb="2">
      <t>シセツ</t>
    </rPh>
    <rPh sb="3" eb="5">
      <t>メイショウ</t>
    </rPh>
    <phoneticPr fontId="1"/>
  </si>
  <si>
    <t>品目</t>
    <rPh sb="1" eb="2">
      <t>モク</t>
    </rPh>
    <phoneticPr fontId="1"/>
  </si>
  <si>
    <t>金額</t>
    <phoneticPr fontId="1"/>
  </si>
  <si>
    <t>備考</t>
    <phoneticPr fontId="1"/>
  </si>
  <si>
    <t>品目</t>
    <rPh sb="0" eb="1">
      <t>ヒン</t>
    </rPh>
    <rPh sb="1" eb="2">
      <t>モク</t>
    </rPh>
    <phoneticPr fontId="1"/>
  </si>
  <si>
    <t>所　  在 　 地</t>
    <rPh sb="0" eb="1">
      <t>トコロ</t>
    </rPh>
    <rPh sb="4" eb="5">
      <t>ザイ</t>
    </rPh>
    <rPh sb="8" eb="9">
      <t>チ</t>
    </rPh>
    <phoneticPr fontId="1"/>
  </si>
  <si>
    <t>総事業費
(A)</t>
    <phoneticPr fontId="1"/>
  </si>
  <si>
    <t>規格（型式）</t>
    <phoneticPr fontId="1"/>
  </si>
  <si>
    <t>計</t>
    <rPh sb="0" eb="1">
      <t>ケイ</t>
    </rPh>
    <phoneticPr fontId="1"/>
  </si>
  <si>
    <t>単価（税込）</t>
    <rPh sb="3" eb="5">
      <t>ゼイコ</t>
    </rPh>
    <phoneticPr fontId="1"/>
  </si>
  <si>
    <t>判定</t>
    <rPh sb="0" eb="2">
      <t>ハンテイ</t>
    </rPh>
    <phoneticPr fontId="1"/>
  </si>
  <si>
    <t>単価(税抜)</t>
    <rPh sb="0" eb="2">
      <t>タンカ</t>
    </rPh>
    <rPh sb="3" eb="4">
      <t>ゼイ</t>
    </rPh>
    <rPh sb="4" eb="5">
      <t>ヌ</t>
    </rPh>
    <phoneticPr fontId="1"/>
  </si>
  <si>
    <t>→</t>
    <phoneticPr fontId="1"/>
  </si>
  <si>
    <t>令和</t>
  </si>
  <si>
    <t>令和</t>
    <rPh sb="0" eb="2">
      <t>レイワ</t>
    </rPh>
    <phoneticPr fontId="1"/>
  </si>
  <si>
    <t>年</t>
  </si>
  <si>
    <t>年</t>
    <rPh sb="0" eb="1">
      <t>ネン</t>
    </rPh>
    <phoneticPr fontId="1"/>
  </si>
  <si>
    <t>月</t>
  </si>
  <si>
    <t>月</t>
    <rPh sb="0" eb="1">
      <t>ツキ</t>
    </rPh>
    <phoneticPr fontId="1"/>
  </si>
  <si>
    <t>日</t>
  </si>
  <si>
    <t>日</t>
    <rPh sb="0" eb="1">
      <t>ヒ</t>
    </rPh>
    <phoneticPr fontId="1"/>
  </si>
  <si>
    <t>この
シート</t>
    <phoneticPr fontId="1"/>
  </si>
  <si>
    <t>氏　名</t>
    <rPh sb="0" eb="1">
      <t>シ</t>
    </rPh>
    <rPh sb="2" eb="3">
      <t>ナ</t>
    </rPh>
    <phoneticPr fontId="12"/>
  </si>
  <si>
    <t>担　当　者</t>
    <rPh sb="0" eb="1">
      <t>タン</t>
    </rPh>
    <rPh sb="2" eb="3">
      <t>トウ</t>
    </rPh>
    <rPh sb="4" eb="5">
      <t>モノ</t>
    </rPh>
    <phoneticPr fontId="12"/>
  </si>
  <si>
    <t>電話番号</t>
    <rPh sb="0" eb="1">
      <t>デン</t>
    </rPh>
    <rPh sb="1" eb="2">
      <t>ハナシ</t>
    </rPh>
    <rPh sb="2" eb="4">
      <t>バンゴウ</t>
    </rPh>
    <phoneticPr fontId="12"/>
  </si>
  <si>
    <t>メールアドレス</t>
  </si>
  <si>
    <t>金融機関コード</t>
    <rPh sb="0" eb="2">
      <t>キンユウ</t>
    </rPh>
    <rPh sb="2" eb="4">
      <t>キカン</t>
    </rPh>
    <phoneticPr fontId="4"/>
  </si>
  <si>
    <t>支店番号</t>
    <rPh sb="0" eb="2">
      <t>シテン</t>
    </rPh>
    <rPh sb="2" eb="4">
      <t>バンゴウ</t>
    </rPh>
    <phoneticPr fontId="4"/>
  </si>
  <si>
    <t>金融機関名</t>
    <rPh sb="0" eb="2">
      <t>キンユウ</t>
    </rPh>
    <rPh sb="2" eb="4">
      <t>キカン</t>
    </rPh>
    <rPh sb="4" eb="5">
      <t>メイ</t>
    </rPh>
    <phoneticPr fontId="4"/>
  </si>
  <si>
    <t>店　名</t>
    <rPh sb="0" eb="1">
      <t>ミセ</t>
    </rPh>
    <rPh sb="2" eb="3">
      <t>ナ</t>
    </rPh>
    <phoneticPr fontId="4"/>
  </si>
  <si>
    <t>預金種類</t>
    <rPh sb="0" eb="2">
      <t>ヨキン</t>
    </rPh>
    <rPh sb="2" eb="4">
      <t>シュルイ</t>
    </rPh>
    <phoneticPr fontId="4"/>
  </si>
  <si>
    <t>口座番号</t>
    <rPh sb="0" eb="2">
      <t>コウザ</t>
    </rPh>
    <rPh sb="2" eb="4">
      <t>バンゴウ</t>
    </rPh>
    <phoneticPr fontId="4"/>
  </si>
  <si>
    <t>口座名義（ｶﾅ）</t>
    <rPh sb="0" eb="2">
      <t>コウザ</t>
    </rPh>
    <rPh sb="2" eb="4">
      <t>メイギ</t>
    </rPh>
    <phoneticPr fontId="12"/>
  </si>
  <si>
    <r>
      <t>　　※口座名義（カナ）：</t>
    </r>
    <r>
      <rPr>
        <b/>
        <u val="double"/>
        <sz val="14"/>
        <color rgb="FFFF0000"/>
        <rFont val="游ゴシック"/>
        <family val="3"/>
        <charset val="128"/>
        <scheme val="minor"/>
      </rPr>
      <t>通帳の見開き等に記載されているカタカナの名義</t>
    </r>
    <r>
      <rPr>
        <b/>
        <sz val="14"/>
        <color rgb="FFFF0000"/>
        <rFont val="游ゴシック"/>
        <family val="3"/>
        <charset val="128"/>
        <scheme val="minor"/>
      </rPr>
      <t>をスペースを含め正確に記載してください。</t>
    </r>
    <rPh sb="3" eb="5">
      <t>コウザ</t>
    </rPh>
    <rPh sb="5" eb="7">
      <t>メイギ</t>
    </rPh>
    <rPh sb="12" eb="14">
      <t>ツウチョウ</t>
    </rPh>
    <rPh sb="15" eb="17">
      <t>ミヒラ</t>
    </rPh>
    <rPh sb="18" eb="19">
      <t>トウ</t>
    </rPh>
    <rPh sb="20" eb="22">
      <t>キサイ</t>
    </rPh>
    <rPh sb="32" eb="34">
      <t>メイギ</t>
    </rPh>
    <rPh sb="40" eb="41">
      <t>フク</t>
    </rPh>
    <rPh sb="42" eb="44">
      <t>セイカク</t>
    </rPh>
    <rPh sb="45" eb="47">
      <t>キサイ</t>
    </rPh>
    <phoneticPr fontId="12"/>
  </si>
  <si>
    <t>以下のとおりです。</t>
    <phoneticPr fontId="1"/>
  </si>
  <si>
    <t>総合</t>
    <rPh sb="0" eb="2">
      <t>ソウゴウ</t>
    </rPh>
    <phoneticPr fontId="1"/>
  </si>
  <si>
    <r>
      <t>振込先情報</t>
    </r>
    <r>
      <rPr>
        <b/>
        <sz val="12"/>
        <color rgb="FFFF0000"/>
        <rFont val="游ゴシック"/>
        <family val="3"/>
        <charset val="128"/>
        <scheme val="minor"/>
      </rPr>
      <t>※2</t>
    </r>
    <rPh sb="0" eb="3">
      <t>フリコミサキ</t>
    </rPh>
    <rPh sb="3" eb="5">
      <t>ジョウホウ</t>
    </rPh>
    <phoneticPr fontId="12"/>
  </si>
  <si>
    <t>コメント</t>
    <phoneticPr fontId="1"/>
  </si>
  <si>
    <t>総合判定</t>
    <rPh sb="0" eb="2">
      <t>ソウゴウ</t>
    </rPh>
    <rPh sb="2" eb="4">
      <t>ハンテイ</t>
    </rPh>
    <phoneticPr fontId="1"/>
  </si>
  <si>
    <t>判定</t>
    <rPh sb="0" eb="2">
      <t>ハンテイ</t>
    </rPh>
    <phoneticPr fontId="1"/>
  </si>
  <si>
    <t>総合判定</t>
    <rPh sb="0" eb="2">
      <t>ソウゴウ</t>
    </rPh>
    <rPh sb="2" eb="4">
      <t>ハンテイ</t>
    </rPh>
    <phoneticPr fontId="1"/>
  </si>
  <si>
    <t>コメント</t>
    <phoneticPr fontId="1"/>
  </si>
  <si>
    <t>電話番号（担当直通）</t>
    <rPh sb="0" eb="2">
      <t>デンワ</t>
    </rPh>
    <rPh sb="2" eb="4">
      <t>バンゴウ</t>
    </rPh>
    <rPh sb="5" eb="7">
      <t>タントウ</t>
    </rPh>
    <rPh sb="7" eb="9">
      <t>チョクツウ</t>
    </rPh>
    <phoneticPr fontId="1"/>
  </si>
  <si>
    <t>Mailｱﾄﾞﾚｽ（担当直通）</t>
    <rPh sb="10" eb="12">
      <t>タントウ</t>
    </rPh>
    <rPh sb="12" eb="14">
      <t>チョクツウ</t>
    </rPh>
    <phoneticPr fontId="1"/>
  </si>
  <si>
    <t>法人・個人事業主の別</t>
    <rPh sb="0" eb="2">
      <t>ホウジン</t>
    </rPh>
    <rPh sb="3" eb="5">
      <t>コジン</t>
    </rPh>
    <rPh sb="5" eb="8">
      <t>ジギョウヌシ</t>
    </rPh>
    <rPh sb="9" eb="10">
      <t>ベツ</t>
    </rPh>
    <phoneticPr fontId="1"/>
  </si>
  <si>
    <t>　　　法人（医療法人等）</t>
    <rPh sb="3" eb="5">
      <t>ホウジン</t>
    </rPh>
    <rPh sb="6" eb="8">
      <t>イリョウ</t>
    </rPh>
    <rPh sb="8" eb="10">
      <t>ホウジン</t>
    </rPh>
    <rPh sb="10" eb="11">
      <t>トウ</t>
    </rPh>
    <phoneticPr fontId="1"/>
  </si>
  <si>
    <t>　　　個人事業主（法人ではない）</t>
    <rPh sb="3" eb="5">
      <t>コジン</t>
    </rPh>
    <rPh sb="5" eb="7">
      <t>ジギョウ</t>
    </rPh>
    <rPh sb="7" eb="8">
      <t>ヌシ</t>
    </rPh>
    <rPh sb="9" eb="11">
      <t>ホウジン</t>
    </rPh>
    <phoneticPr fontId="1"/>
  </si>
  <si>
    <t>入力判定</t>
    <rPh sb="0" eb="2">
      <t>ニュウリョク</t>
    </rPh>
    <rPh sb="2" eb="4">
      <t>ハンテイ</t>
    </rPh>
    <phoneticPr fontId="1"/>
  </si>
  <si>
    <t>記入項目</t>
    <rPh sb="0" eb="2">
      <t>キニュウ</t>
    </rPh>
    <rPh sb="2" eb="4">
      <t>コウモク</t>
    </rPh>
    <phoneticPr fontId="1"/>
  </si>
  <si>
    <t>記入欄</t>
    <rPh sb="0" eb="2">
      <t>キニュウ</t>
    </rPh>
    <rPh sb="2" eb="3">
      <t>ラン</t>
    </rPh>
    <phoneticPr fontId="1"/>
  </si>
  <si>
    <t>令和</t>
    <rPh sb="0" eb="2">
      <t>レイワ</t>
    </rPh>
    <phoneticPr fontId="1"/>
  </si>
  <si>
    <t>日</t>
    <rPh sb="0" eb="1">
      <t>ニチ</t>
    </rPh>
    <phoneticPr fontId="1"/>
  </si>
  <si>
    <t>○</t>
  </si>
  <si>
    <t>○</t>
    <phoneticPr fontId="1"/>
  </si>
  <si>
    <t>書類名称</t>
    <rPh sb="0" eb="2">
      <t>ショルイ</t>
    </rPh>
    <rPh sb="2" eb="4">
      <t>メイショウ</t>
    </rPh>
    <phoneticPr fontId="1"/>
  </si>
  <si>
    <t>はじめに入力してください</t>
    <rPh sb="4" eb="6">
      <t>ニュウリョク</t>
    </rPh>
    <phoneticPr fontId="1"/>
  </si>
  <si>
    <t>【必須】</t>
    <rPh sb="1" eb="3">
      <t>ヒッス</t>
    </rPh>
    <phoneticPr fontId="1"/>
  </si>
  <si>
    <t>公立医療機関の場合のみ</t>
    <rPh sb="0" eb="2">
      <t>コウリツ</t>
    </rPh>
    <rPh sb="2" eb="4">
      <t>イリョウ</t>
    </rPh>
    <rPh sb="4" eb="6">
      <t>キカン</t>
    </rPh>
    <rPh sb="7" eb="9">
      <t>バアイ</t>
    </rPh>
    <phoneticPr fontId="1"/>
  </si>
  <si>
    <t>入力の要否</t>
    <rPh sb="0" eb="2">
      <t>ニュウリョク</t>
    </rPh>
    <rPh sb="3" eb="5">
      <t>ヨウヒ</t>
    </rPh>
    <phoneticPr fontId="1"/>
  </si>
  <si>
    <t>補助金以外で事業に充当する寄付金その他の収入がある場合は入力してください。
（ない場合は入力は不要です。）</t>
    <rPh sb="0" eb="3">
      <t>ホジョキン</t>
    </rPh>
    <rPh sb="3" eb="5">
      <t>イガイ</t>
    </rPh>
    <rPh sb="6" eb="8">
      <t>ジギョウ</t>
    </rPh>
    <rPh sb="9" eb="11">
      <t>ジュウトウ</t>
    </rPh>
    <rPh sb="25" eb="27">
      <t>バアイ</t>
    </rPh>
    <rPh sb="28" eb="30">
      <t>ニュウリョク</t>
    </rPh>
    <rPh sb="41" eb="43">
      <t>バアイ</t>
    </rPh>
    <rPh sb="44" eb="46">
      <t>ニュウリョク</t>
    </rPh>
    <rPh sb="47" eb="49">
      <t>フヨウ</t>
    </rPh>
    <phoneticPr fontId="1"/>
  </si>
  <si>
    <t>総合判定</t>
    <rPh sb="0" eb="2">
      <t>ソウゴウ</t>
    </rPh>
    <rPh sb="2" eb="4">
      <t>ハンテイ</t>
    </rPh>
    <phoneticPr fontId="1"/>
  </si>
  <si>
    <t>　　　公立医療機関</t>
    <rPh sb="3" eb="5">
      <t>コウリツ</t>
    </rPh>
    <rPh sb="5" eb="7">
      <t>イリョウ</t>
    </rPh>
    <rPh sb="7" eb="9">
      <t>キカン</t>
    </rPh>
    <phoneticPr fontId="1"/>
  </si>
  <si>
    <t>申立事項
申請内容が右記事項と相違ないことを確認し、「申立てする」を選択してください。</t>
    <rPh sb="0" eb="2">
      <t>モウシタテ</t>
    </rPh>
    <rPh sb="2" eb="4">
      <t>ジコウ</t>
    </rPh>
    <rPh sb="5" eb="7">
      <t>シンセイ</t>
    </rPh>
    <rPh sb="7" eb="9">
      <t>ナイヨウ</t>
    </rPh>
    <rPh sb="10" eb="12">
      <t>ウキ</t>
    </rPh>
    <rPh sb="12" eb="14">
      <t>ジコウ</t>
    </rPh>
    <rPh sb="15" eb="17">
      <t>ソウイ</t>
    </rPh>
    <rPh sb="22" eb="24">
      <t>カクニン</t>
    </rPh>
    <rPh sb="27" eb="28">
      <t>モウ</t>
    </rPh>
    <rPh sb="28" eb="29">
      <t>タ</t>
    </rPh>
    <rPh sb="34" eb="36">
      <t>センタク</t>
    </rPh>
    <phoneticPr fontId="1"/>
  </si>
  <si>
    <t>申立てする</t>
    <rPh sb="0" eb="2">
      <t>モウシタテ</t>
    </rPh>
    <phoneticPr fontId="1"/>
  </si>
  <si>
    <t>申し立てしない</t>
    <rPh sb="0" eb="1">
      <t>モウ</t>
    </rPh>
    <rPh sb="2" eb="3">
      <t>タ</t>
    </rPh>
    <phoneticPr fontId="1"/>
  </si>
  <si>
    <t>歳入</t>
    <rPh sb="0" eb="2">
      <t>サイニュウ</t>
    </rPh>
    <phoneticPr fontId="1"/>
  </si>
  <si>
    <t>歳出</t>
    <rPh sb="0" eb="2">
      <t>サイシュツ</t>
    </rPh>
    <phoneticPr fontId="1"/>
  </si>
  <si>
    <t>入力区分</t>
    <rPh sb="0" eb="2">
      <t>ニュウリョク</t>
    </rPh>
    <rPh sb="2" eb="4">
      <t>クブン</t>
    </rPh>
    <phoneticPr fontId="1"/>
  </si>
  <si>
    <t>（任意）文書を発出する際に文書番号が必要である場合は入力してください</t>
    <phoneticPr fontId="1"/>
  </si>
  <si>
    <t>交付申請</t>
    <rPh sb="0" eb="2">
      <t>コウフ</t>
    </rPh>
    <rPh sb="2" eb="4">
      <t>シンセイ</t>
    </rPh>
    <phoneticPr fontId="1"/>
  </si>
  <si>
    <t>実績報告</t>
    <rPh sb="0" eb="2">
      <t>ジッセキ</t>
    </rPh>
    <rPh sb="2" eb="4">
      <t>ホウコク</t>
    </rPh>
    <phoneticPr fontId="1"/>
  </si>
  <si>
    <t>変更申請</t>
    <rPh sb="0" eb="2">
      <t>ヘンコウ</t>
    </rPh>
    <rPh sb="2" eb="4">
      <t>シンセイ</t>
    </rPh>
    <phoneticPr fontId="1"/>
  </si>
  <si>
    <t>↘</t>
    <phoneticPr fontId="1"/>
  </si>
  <si>
    <t>その他</t>
    <rPh sb="2" eb="3">
      <t>タ</t>
    </rPh>
    <phoneticPr fontId="1"/>
  </si>
  <si>
    <t>交付決定日</t>
    <rPh sb="0" eb="2">
      <t>コウフ</t>
    </rPh>
    <rPh sb="2" eb="4">
      <t>ケッテイ</t>
    </rPh>
    <rPh sb="4" eb="5">
      <t>ビ</t>
    </rPh>
    <phoneticPr fontId="1"/>
  </si>
  <si>
    <t>国事業完了日</t>
    <rPh sb="0" eb="1">
      <t>クニ</t>
    </rPh>
    <rPh sb="1" eb="3">
      <t>ジギョウ</t>
    </rPh>
    <rPh sb="3" eb="5">
      <t>カンリョウ</t>
    </rPh>
    <rPh sb="5" eb="6">
      <t>ビ</t>
    </rPh>
    <phoneticPr fontId="1"/>
  </si>
  <si>
    <t>補助事業者名</t>
    <rPh sb="0" eb="2">
      <t>ホジョ</t>
    </rPh>
    <rPh sb="2" eb="4">
      <t>ジギョウ</t>
    </rPh>
    <rPh sb="4" eb="5">
      <t>シャ</t>
    </rPh>
    <rPh sb="5" eb="6">
      <t>メイ</t>
    </rPh>
    <phoneticPr fontId="4"/>
  </si>
  <si>
    <t>代表者職氏名</t>
    <rPh sb="0" eb="3">
      <t>ダイヒョウシャ</t>
    </rPh>
    <rPh sb="3" eb="4">
      <t>ショク</t>
    </rPh>
    <rPh sb="4" eb="6">
      <t>シメイ</t>
    </rPh>
    <phoneticPr fontId="4"/>
  </si>
  <si>
    <t>交付申請（２次以降）</t>
    <rPh sb="0" eb="2">
      <t>コウフ</t>
    </rPh>
    <rPh sb="2" eb="4">
      <t>シンセイ</t>
    </rPh>
    <rPh sb="6" eb="7">
      <t>ジ</t>
    </rPh>
    <rPh sb="7" eb="9">
      <t>イコウ</t>
    </rPh>
    <phoneticPr fontId="1"/>
  </si>
  <si>
    <t>無</t>
    <rPh sb="0" eb="1">
      <t>ナ</t>
    </rPh>
    <phoneticPr fontId="1"/>
  </si>
  <si>
    <t>振込先口座名義（半角ｶﾅ）</t>
    <rPh sb="3" eb="5">
      <t>コウザ</t>
    </rPh>
    <rPh sb="5" eb="7">
      <t>メイギ</t>
    </rPh>
    <rPh sb="8" eb="10">
      <t>ハンカク</t>
    </rPh>
    <phoneticPr fontId="1"/>
  </si>
  <si>
    <t>金融機関名</t>
    <rPh sb="0" eb="2">
      <t>キンユウ</t>
    </rPh>
    <rPh sb="2" eb="4">
      <t>キカン</t>
    </rPh>
    <rPh sb="4" eb="5">
      <t>メイ</t>
    </rPh>
    <phoneticPr fontId="1"/>
  </si>
  <si>
    <t>申請者情報</t>
    <rPh sb="0" eb="3">
      <t>シンセイシャ</t>
    </rPh>
    <rPh sb="3" eb="5">
      <t>ジョウホウ</t>
    </rPh>
    <phoneticPr fontId="1"/>
  </si>
  <si>
    <t>振込先情報</t>
    <rPh sb="0" eb="3">
      <t>フリコミサキ</t>
    </rPh>
    <rPh sb="3" eb="5">
      <t>ジョウホウ</t>
    </rPh>
    <phoneticPr fontId="1"/>
  </si>
  <si>
    <t>申立て</t>
    <rPh sb="0" eb="1">
      <t>モウ</t>
    </rPh>
    <rPh sb="1" eb="2">
      <t>リツ</t>
    </rPh>
    <phoneticPr fontId="1"/>
  </si>
  <si>
    <t>店名</t>
    <rPh sb="0" eb="2">
      <t>テンメイ</t>
    </rPh>
    <phoneticPr fontId="1"/>
  </si>
  <si>
    <t>預金種類</t>
    <rPh sb="0" eb="2">
      <t>ヨキン</t>
    </rPh>
    <rPh sb="2" eb="4">
      <t>シュルイ</t>
    </rPh>
    <phoneticPr fontId="1"/>
  </si>
  <si>
    <t>口座番号</t>
    <rPh sb="0" eb="2">
      <t>コウザ</t>
    </rPh>
    <rPh sb="2" eb="4">
      <t>バンゴウ</t>
    </rPh>
    <phoneticPr fontId="1"/>
  </si>
  <si>
    <t>【補助要件】</t>
    <rPh sb="1" eb="3">
      <t>ホジョ</t>
    </rPh>
    <rPh sb="3" eb="5">
      <t>ヨウケン</t>
    </rPh>
    <phoneticPr fontId="1"/>
  </si>
  <si>
    <t>②</t>
    <phoneticPr fontId="1"/>
  </si>
  <si>
    <t>①</t>
    <phoneticPr fontId="1"/>
  </si>
  <si>
    <t>単価(税込)</t>
    <rPh sb="0" eb="2">
      <t>タンカ</t>
    </rPh>
    <rPh sb="3" eb="5">
      <t>ゼイコ</t>
    </rPh>
    <phoneticPr fontId="1"/>
  </si>
  <si>
    <t>金額(税込)</t>
    <rPh sb="0" eb="2">
      <t>キンガク</t>
    </rPh>
    <rPh sb="3" eb="5">
      <t>ゼイコ</t>
    </rPh>
    <phoneticPr fontId="1"/>
  </si>
  <si>
    <t>設置場所</t>
    <rPh sb="0" eb="2">
      <t>セッチ</t>
    </rPh>
    <rPh sb="2" eb="4">
      <t>バショ</t>
    </rPh>
    <phoneticPr fontId="1"/>
  </si>
  <si>
    <t>院内診療スペース</t>
    <rPh sb="0" eb="2">
      <t>インナイ</t>
    </rPh>
    <rPh sb="2" eb="4">
      <t>シンリョウ</t>
    </rPh>
    <phoneticPr fontId="1"/>
  </si>
  <si>
    <t>簡易診療室</t>
    <rPh sb="0" eb="2">
      <t>カンイ</t>
    </rPh>
    <rPh sb="2" eb="5">
      <t>シンリョウシツ</t>
    </rPh>
    <phoneticPr fontId="1"/>
  </si>
  <si>
    <t>判定</t>
    <rPh sb="0" eb="2">
      <t>ハンテイ</t>
    </rPh>
    <phoneticPr fontId="1"/>
  </si>
  <si>
    <t>コメント</t>
    <phoneticPr fontId="1"/>
  </si>
  <si>
    <t>品名</t>
    <rPh sb="0" eb="2">
      <t>ヒンメイ</t>
    </rPh>
    <phoneticPr fontId="1"/>
  </si>
  <si>
    <t>総合
判定</t>
    <rPh sb="0" eb="2">
      <t>ソウゴウ</t>
    </rPh>
    <rPh sb="3" eb="5">
      <t>ハンテイ</t>
    </rPh>
    <phoneticPr fontId="1"/>
  </si>
  <si>
    <t>明細</t>
    <rPh sb="0" eb="2">
      <t>メイサイ</t>
    </rPh>
    <phoneticPr fontId="1"/>
  </si>
  <si>
    <t>選定額</t>
    <rPh sb="0" eb="2">
      <t>センテイ</t>
    </rPh>
    <rPh sb="2" eb="3">
      <t>ガク</t>
    </rPh>
    <phoneticPr fontId="1"/>
  </si>
  <si>
    <t>コメント</t>
    <phoneticPr fontId="1"/>
  </si>
  <si>
    <t>変更申請期間（起）</t>
    <rPh sb="0" eb="2">
      <t>ヘンコウ</t>
    </rPh>
    <rPh sb="2" eb="4">
      <t>シンセイ</t>
    </rPh>
    <rPh sb="4" eb="6">
      <t>キカン</t>
    </rPh>
    <rPh sb="7" eb="8">
      <t>オ</t>
    </rPh>
    <phoneticPr fontId="1"/>
  </si>
  <si>
    <t>変更申請期間（終）</t>
    <rPh sb="0" eb="2">
      <t>ヘンコウ</t>
    </rPh>
    <rPh sb="2" eb="4">
      <t>シンセイ</t>
    </rPh>
    <rPh sb="4" eb="6">
      <t>キカン</t>
    </rPh>
    <rPh sb="7" eb="8">
      <t>オ</t>
    </rPh>
    <phoneticPr fontId="1"/>
  </si>
  <si>
    <t>受付（起）</t>
    <rPh sb="0" eb="2">
      <t>ウケツケ</t>
    </rPh>
    <phoneticPr fontId="1"/>
  </si>
  <si>
    <t>受付（終）</t>
    <rPh sb="0" eb="2">
      <t>ウケツケ</t>
    </rPh>
    <phoneticPr fontId="1"/>
  </si>
  <si>
    <t>《以下の品目を申請する場合は、設置場所がわかる図面、購入品目の規格等がわかるカタログ及び見積書を提出すること。》</t>
    <rPh sb="1" eb="3">
      <t>イカ</t>
    </rPh>
    <rPh sb="4" eb="6">
      <t>ヒンモク</t>
    </rPh>
    <rPh sb="7" eb="9">
      <t>シンセイ</t>
    </rPh>
    <rPh sb="11" eb="13">
      <t>バアイ</t>
    </rPh>
    <rPh sb="15" eb="17">
      <t>セッチ</t>
    </rPh>
    <rPh sb="17" eb="19">
      <t>バショ</t>
    </rPh>
    <rPh sb="23" eb="25">
      <t>ズメン</t>
    </rPh>
    <rPh sb="26" eb="28">
      <t>コウニュウ</t>
    </rPh>
    <rPh sb="28" eb="30">
      <t>ヒンモク</t>
    </rPh>
    <rPh sb="31" eb="33">
      <t>キカク</t>
    </rPh>
    <rPh sb="33" eb="34">
      <t>トウ</t>
    </rPh>
    <rPh sb="42" eb="43">
      <t>オヨ</t>
    </rPh>
    <rPh sb="44" eb="47">
      <t>ミツモリショ</t>
    </rPh>
    <rPh sb="48" eb="50">
      <t>テイシュツ</t>
    </rPh>
    <phoneticPr fontId="1"/>
  </si>
  <si>
    <t>年</t>
    <rPh sb="0" eb="1">
      <t>ネン</t>
    </rPh>
    <phoneticPr fontId="1"/>
  </si>
  <si>
    <t>月</t>
    <rPh sb="0" eb="1">
      <t>ツキ</t>
    </rPh>
    <phoneticPr fontId="1"/>
  </si>
  <si>
    <t>日</t>
    <rPh sb="0" eb="1">
      <t>ヒ</t>
    </rPh>
    <phoneticPr fontId="1"/>
  </si>
  <si>
    <t>項目</t>
    <rPh sb="0" eb="2">
      <t>コウモク</t>
    </rPh>
    <phoneticPr fontId="1"/>
  </si>
  <si>
    <t>国事業開始日</t>
    <rPh sb="0" eb="1">
      <t>クニ</t>
    </rPh>
    <rPh sb="1" eb="3">
      <t>ジギョウ</t>
    </rPh>
    <rPh sb="3" eb="5">
      <t>カイシ</t>
    </rPh>
    <rPh sb="5" eb="6">
      <t>ビ</t>
    </rPh>
    <phoneticPr fontId="1"/>
  </si>
  <si>
    <t>提出日（年度）</t>
    <rPh sb="0" eb="2">
      <t>テイシュツ</t>
    </rPh>
    <rPh sb="2" eb="3">
      <t>ビ</t>
    </rPh>
    <rPh sb="4" eb="6">
      <t>ネンド</t>
    </rPh>
    <phoneticPr fontId="1"/>
  </si>
  <si>
    <r>
      <t>１．はじめに
　　今回申請するにあたり、以下の記入欄に必要事項を入力してください。
　　→　記入欄右の「判定」が全て「○」となり、</t>
    </r>
    <r>
      <rPr>
        <b/>
        <u/>
        <sz val="10"/>
        <color rgb="FFFF0000"/>
        <rFont val="游ゴシック"/>
        <family val="3"/>
        <charset val="128"/>
        <scheme val="minor"/>
      </rPr>
      <t>赤表示が全て白表示に変われば入力完了</t>
    </r>
    <r>
      <rPr>
        <b/>
        <sz val="10"/>
        <color theme="1"/>
        <rFont val="游ゴシック"/>
        <family val="3"/>
        <charset val="128"/>
        <scheme val="minor"/>
      </rPr>
      <t>です。
　　→　記載不十分等の箇所はコメント欄を参照ください。
　　こちらで入力した内容はその後に入力いただく各種様式の必要記載部分に反映されます。</t>
    </r>
    <rPh sb="9" eb="11">
      <t>コンカイ</t>
    </rPh>
    <rPh sb="11" eb="13">
      <t>シンセイ</t>
    </rPh>
    <rPh sb="20" eb="22">
      <t>イカ</t>
    </rPh>
    <rPh sb="23" eb="26">
      <t>キニュウラン</t>
    </rPh>
    <rPh sb="27" eb="29">
      <t>ヒツヨウ</t>
    </rPh>
    <rPh sb="29" eb="31">
      <t>ジコウ</t>
    </rPh>
    <rPh sb="32" eb="34">
      <t>ニュウリョク</t>
    </rPh>
    <rPh sb="46" eb="49">
      <t>キニュウラン</t>
    </rPh>
    <rPh sb="49" eb="50">
      <t>ミギ</t>
    </rPh>
    <rPh sb="52" eb="54">
      <t>ハンテイ</t>
    </rPh>
    <rPh sb="56" eb="57">
      <t>スベ</t>
    </rPh>
    <rPh sb="65" eb="66">
      <t>アカ</t>
    </rPh>
    <rPh sb="66" eb="68">
      <t>ヒョウジ</t>
    </rPh>
    <rPh sb="69" eb="70">
      <t>スベ</t>
    </rPh>
    <rPh sb="71" eb="72">
      <t>シロ</t>
    </rPh>
    <rPh sb="72" eb="74">
      <t>ヒョウジ</t>
    </rPh>
    <rPh sb="75" eb="76">
      <t>カ</t>
    </rPh>
    <rPh sb="79" eb="81">
      <t>ニュウリョク</t>
    </rPh>
    <rPh sb="81" eb="83">
      <t>カンリョウ</t>
    </rPh>
    <rPh sb="91" eb="93">
      <t>キサイ</t>
    </rPh>
    <rPh sb="93" eb="96">
      <t>フジュウブン</t>
    </rPh>
    <rPh sb="96" eb="97">
      <t>トウ</t>
    </rPh>
    <rPh sb="98" eb="100">
      <t>カショ</t>
    </rPh>
    <rPh sb="105" eb="106">
      <t>ラン</t>
    </rPh>
    <rPh sb="107" eb="109">
      <t>サンショウ</t>
    </rPh>
    <rPh sb="121" eb="123">
      <t>ニュウリョク</t>
    </rPh>
    <rPh sb="125" eb="127">
      <t>ナイヨウ</t>
    </rPh>
    <rPh sb="130" eb="131">
      <t>ゴ</t>
    </rPh>
    <rPh sb="132" eb="134">
      <t>ニュウリョク</t>
    </rPh>
    <rPh sb="138" eb="140">
      <t>カクシュ</t>
    </rPh>
    <rPh sb="140" eb="142">
      <t>ヨウシキ</t>
    </rPh>
    <rPh sb="143" eb="145">
      <t>ヒツヨウ</t>
    </rPh>
    <rPh sb="145" eb="147">
      <t>キサイ</t>
    </rPh>
    <rPh sb="147" eb="149">
      <t>ブブン</t>
    </rPh>
    <rPh sb="150" eb="152">
      <t>ハンエイ</t>
    </rPh>
    <phoneticPr fontId="1"/>
  </si>
  <si>
    <r>
      <t>２．各種様式の入力について
　　上記「１．はじめに」を入力後、関係の様式に必要情報を入力いただきます。
　　下の表は、それぞれの様式で必要情報が適切に入力されているか否かの表示がされるようにされています。
　　作成にあたっての参考としていただき、</t>
    </r>
    <r>
      <rPr>
        <b/>
        <u/>
        <sz val="10"/>
        <color rgb="FFFF0000"/>
        <rFont val="游ゴシック"/>
        <family val="3"/>
        <charset val="128"/>
        <scheme val="minor"/>
      </rPr>
      <t>提出にあたっては「総合判定」が「○」になっていることを必ず確認</t>
    </r>
    <r>
      <rPr>
        <b/>
        <sz val="10"/>
        <color theme="1"/>
        <rFont val="游ゴシック"/>
        <family val="3"/>
        <charset val="128"/>
        <scheme val="minor"/>
      </rPr>
      <t>してください。</t>
    </r>
    <rPh sb="2" eb="4">
      <t>カクシュ</t>
    </rPh>
    <rPh sb="4" eb="6">
      <t>ヨウシキ</t>
    </rPh>
    <rPh sb="7" eb="9">
      <t>ニュウリョク</t>
    </rPh>
    <rPh sb="16" eb="18">
      <t>ジョウキ</t>
    </rPh>
    <rPh sb="27" eb="29">
      <t>ニュウリョク</t>
    </rPh>
    <rPh sb="29" eb="30">
      <t>ゴ</t>
    </rPh>
    <rPh sb="31" eb="33">
      <t>カンケイ</t>
    </rPh>
    <rPh sb="34" eb="36">
      <t>ヨウシキ</t>
    </rPh>
    <rPh sb="37" eb="39">
      <t>ヒツヨウ</t>
    </rPh>
    <rPh sb="39" eb="41">
      <t>ジョウホウ</t>
    </rPh>
    <rPh sb="42" eb="44">
      <t>ニュウリョク</t>
    </rPh>
    <rPh sb="54" eb="55">
      <t>シタ</t>
    </rPh>
    <rPh sb="56" eb="57">
      <t>ヒョウ</t>
    </rPh>
    <rPh sb="64" eb="66">
      <t>ヨウシキ</t>
    </rPh>
    <rPh sb="67" eb="69">
      <t>ヒツヨウ</t>
    </rPh>
    <rPh sb="69" eb="71">
      <t>ジョウホウ</t>
    </rPh>
    <rPh sb="72" eb="74">
      <t>テキセツ</t>
    </rPh>
    <rPh sb="75" eb="77">
      <t>ニュウリョク</t>
    </rPh>
    <rPh sb="83" eb="84">
      <t>イナ</t>
    </rPh>
    <rPh sb="86" eb="88">
      <t>ヒョウジ</t>
    </rPh>
    <rPh sb="105" eb="107">
      <t>サクセイ</t>
    </rPh>
    <rPh sb="113" eb="115">
      <t>サンコウ</t>
    </rPh>
    <rPh sb="123" eb="125">
      <t>テイシュツ</t>
    </rPh>
    <rPh sb="132" eb="134">
      <t>ソウゴウ</t>
    </rPh>
    <rPh sb="134" eb="136">
      <t>ハンテイ</t>
    </rPh>
    <rPh sb="150" eb="151">
      <t>カナラ</t>
    </rPh>
    <rPh sb="152" eb="154">
      <t>カクニン</t>
    </rPh>
    <phoneticPr fontId="1"/>
  </si>
  <si>
    <t>転記用</t>
    <rPh sb="0" eb="2">
      <t>テンキ</t>
    </rPh>
    <rPh sb="2" eb="3">
      <t>ヨウ</t>
    </rPh>
    <phoneticPr fontId="1"/>
  </si>
  <si>
    <t>―</t>
    <phoneticPr fontId="1"/>
  </si>
  <si>
    <t xml:space="preserve">― </t>
    <phoneticPr fontId="1"/>
  </si>
  <si>
    <t>不備の点</t>
    <rPh sb="0" eb="2">
      <t>フビ</t>
    </rPh>
    <rPh sb="3" eb="4">
      <t>テン</t>
    </rPh>
    <phoneticPr fontId="1"/>
  </si>
  <si>
    <t>申立事項</t>
    <rPh sb="0" eb="2">
      <t>モウシタ</t>
    </rPh>
    <rPh sb="2" eb="4">
      <t>ジコウ</t>
    </rPh>
    <phoneticPr fontId="1"/>
  </si>
  <si>
    <t>総合</t>
    <rPh sb="0" eb="2">
      <t>ソウゴウ</t>
    </rPh>
    <phoneticPr fontId="1"/>
  </si>
  <si>
    <t>事業完了（予定）日</t>
    <phoneticPr fontId="1"/>
  </si>
  <si>
    <t>振込先通帳写し　貼り付け用台紙
令和5年度　新型コロナウイルス感染症外来対応医療機関確保事業費補助金</t>
    <rPh sb="0" eb="3">
      <t>フリコミサキ</t>
    </rPh>
    <rPh sb="3" eb="5">
      <t>ツウチョウ</t>
    </rPh>
    <rPh sb="5" eb="6">
      <t>ウツ</t>
    </rPh>
    <rPh sb="8" eb="9">
      <t>ハ</t>
    </rPh>
    <rPh sb="10" eb="11">
      <t>ツ</t>
    </rPh>
    <rPh sb="12" eb="13">
      <t>ヨウ</t>
    </rPh>
    <rPh sb="13" eb="15">
      <t>ダイシ</t>
    </rPh>
    <rPh sb="34" eb="47">
      <t>ガイライタイオウイリョウキカンカクホジギョウヒ</t>
    </rPh>
    <phoneticPr fontId="12"/>
  </si>
  <si>
    <t>医療機器</t>
    <rPh sb="0" eb="4">
      <t>イリョウキキ</t>
    </rPh>
    <phoneticPr fontId="1"/>
  </si>
  <si>
    <t>（２）契約書及び納品書の写し、検収調書の写し等事業経費等を確認できる書類</t>
    <phoneticPr fontId="1"/>
  </si>
  <si>
    <t>（３）その他参考となる書類</t>
    <rPh sb="5" eb="6">
      <t>タ</t>
    </rPh>
    <rPh sb="6" eb="8">
      <t>サンコウ</t>
    </rPh>
    <rPh sb="11" eb="13">
      <t>ショルイ</t>
    </rPh>
    <phoneticPr fontId="1"/>
  </si>
  <si>
    <t>サーモグラフィーカメラ</t>
    <phoneticPr fontId="1"/>
  </si>
  <si>
    <t xml:space="preserve">
本枠内に振込先口座の通帳の表紙見開きの写しを貼り付けしてください。
挙証資料（品目に係る納品書等）とともに
愛知県感染症対策課助成グループへ郵送してください。
（封筒余白に「コロナ外来対応医療機関確保事業費補助金交付申請」と朱書すること。）
</t>
    <rPh sb="46" eb="49">
      <t>ノウヒンショ</t>
    </rPh>
    <rPh sb="94" eb="107">
      <t>ガイライタイオウイリョウキカンカクホジギョウヒ</t>
    </rPh>
    <phoneticPr fontId="12"/>
  </si>
  <si>
    <t>金融機関番号</t>
    <rPh sb="0" eb="6">
      <t>キンユウキカンバンゴウ</t>
    </rPh>
    <phoneticPr fontId="1"/>
  </si>
  <si>
    <t>支店番号</t>
    <rPh sb="0" eb="4">
      <t>シテンバンゴウ</t>
    </rPh>
    <phoneticPr fontId="1"/>
  </si>
  <si>
    <t>選定額
(E)</t>
    <phoneticPr fontId="1"/>
  </si>
  <si>
    <t>県補助
基本額
(F)</t>
    <phoneticPr fontId="1"/>
  </si>
  <si>
    <t>県補助額
(F)×10/10
(G)</t>
    <phoneticPr fontId="1"/>
  </si>
  <si>
    <t>注１「県補助額」(G)には、１，０００円未満を切り捨てた額を記入すること。</t>
    <phoneticPr fontId="1"/>
  </si>
  <si>
    <t>交付申請兼実績報告書</t>
    <rPh sb="0" eb="4">
      <t>コウフシンセイ</t>
    </rPh>
    <rPh sb="4" eb="5">
      <t>ケン</t>
    </rPh>
    <rPh sb="5" eb="10">
      <t>ジッセキホウコクショ</t>
    </rPh>
    <phoneticPr fontId="1"/>
  </si>
  <si>
    <t>年</t>
    <phoneticPr fontId="1"/>
  </si>
  <si>
    <t>　このことについて、下記により申請、実績報告のうえ、請求します。
なお、支払いは下記の口座に振り込んでください。</t>
    <rPh sb="18" eb="22">
      <t>ジッセキホウコク</t>
    </rPh>
    <rPh sb="26" eb="28">
      <t>セイキュウ</t>
    </rPh>
    <rPh sb="36" eb="38">
      <t>シハラ</t>
    </rPh>
    <rPh sb="40" eb="42">
      <t>カキ</t>
    </rPh>
    <rPh sb="43" eb="45">
      <t>コウザ</t>
    </rPh>
    <rPh sb="46" eb="47">
      <t>フ</t>
    </rPh>
    <rPh sb="48" eb="49">
      <t>コ</t>
    </rPh>
    <phoneticPr fontId="1"/>
  </si>
  <si>
    <t>（１）歳入歳出決算書書（見込書）抄本（様式１-3）</t>
    <phoneticPr fontId="1"/>
  </si>
  <si>
    <t>４　初度設備整備基準算出内訳及び対象経費実支出額内訳（様式１-2）</t>
    <rPh sb="2" eb="4">
      <t>ショド</t>
    </rPh>
    <phoneticPr fontId="1"/>
  </si>
  <si>
    <t>３　経費精算書（様式１-1）</t>
    <phoneticPr fontId="1"/>
  </si>
  <si>
    <t>6　支払先口座情報</t>
    <rPh sb="2" eb="5">
      <t>シハライサキ</t>
    </rPh>
    <rPh sb="5" eb="9">
      <t>コウザジョウホウ</t>
    </rPh>
    <phoneticPr fontId="1"/>
  </si>
  <si>
    <t>看板 明細</t>
    <rPh sb="0" eb="2">
      <t>カンバン</t>
    </rPh>
    <rPh sb="3" eb="5">
      <t>メイサイ</t>
    </rPh>
    <phoneticPr fontId="1"/>
  </si>
  <si>
    <t>所要額</t>
    <rPh sb="0" eb="3">
      <t>ショヨウガク</t>
    </rPh>
    <phoneticPr fontId="1"/>
  </si>
  <si>
    <t>《標準仕様》</t>
    <rPh sb="1" eb="5">
      <t>ヒョウジュンシヨウ</t>
    </rPh>
    <phoneticPr fontId="1"/>
  </si>
  <si>
    <t>○イメージ図</t>
    <rPh sb="5" eb="6">
      <t>ズ</t>
    </rPh>
    <phoneticPr fontId="1"/>
  </si>
  <si>
    <t>全体</t>
    <rPh sb="0" eb="2">
      <t>ゼンタイ</t>
    </rPh>
    <phoneticPr fontId="1"/>
  </si>
  <si>
    <t>面積</t>
    <rPh sb="0" eb="2">
      <t>メンセキ</t>
    </rPh>
    <phoneticPr fontId="1"/>
  </si>
  <si>
    <t>専有割合</t>
    <rPh sb="0" eb="2">
      <t>センユウ</t>
    </rPh>
    <rPh sb="2" eb="4">
      <t>ワリアイ</t>
    </rPh>
    <phoneticPr fontId="1"/>
  </si>
  <si>
    <t>－</t>
    <phoneticPr fontId="1"/>
  </si>
  <si>
    <t>発熱外来の明示部分</t>
    <rPh sb="0" eb="2">
      <t>ハツネツ</t>
    </rPh>
    <rPh sb="2" eb="4">
      <t>ガイライ</t>
    </rPh>
    <rPh sb="5" eb="7">
      <t>メイジ</t>
    </rPh>
    <rPh sb="7" eb="9">
      <t>ブブン</t>
    </rPh>
    <phoneticPr fontId="1"/>
  </si>
  <si>
    <t>箇所</t>
    <rPh sb="0" eb="2">
      <t>カショ</t>
    </rPh>
    <phoneticPr fontId="1"/>
  </si>
  <si>
    <t>案内図</t>
    <rPh sb="0" eb="3">
      <t>アンナイズ</t>
    </rPh>
    <phoneticPr fontId="1"/>
  </si>
  <si>
    <t>対応時間</t>
    <rPh sb="0" eb="4">
      <t>タイオウジカン</t>
    </rPh>
    <phoneticPr fontId="1"/>
  </si>
  <si>
    <t>医療機関情報</t>
    <rPh sb="0" eb="6">
      <t>イリョウキカンジョウホウ</t>
    </rPh>
    <phoneticPr fontId="1"/>
  </si>
  <si>
    <t>必要割合</t>
    <rPh sb="0" eb="2">
      <t>ヒツヨウ</t>
    </rPh>
    <rPh sb="2" eb="4">
      <t>ワリアイ</t>
    </rPh>
    <phoneticPr fontId="1"/>
  </si>
  <si>
    <t>設置個所数</t>
    <rPh sb="0" eb="5">
      <t>セッチカショスウ</t>
    </rPh>
    <phoneticPr fontId="1"/>
  </si>
  <si>
    <t>総合判定</t>
    <phoneticPr fontId="1"/>
  </si>
  <si>
    <t>分類</t>
    <rPh sb="0" eb="2">
      <t>ブンルイ</t>
    </rPh>
    <phoneticPr fontId="1"/>
  </si>
  <si>
    <t>電柱広告</t>
    <rPh sb="0" eb="4">
      <t>デンチュウコウコク</t>
    </rPh>
    <phoneticPr fontId="1"/>
  </si>
  <si>
    <t>個数</t>
    <rPh sb="0" eb="2">
      <t>コスウ</t>
    </rPh>
    <phoneticPr fontId="1"/>
  </si>
  <si>
    <t>個所数</t>
    <rPh sb="0" eb="3">
      <t>カショスウ</t>
    </rPh>
    <phoneticPr fontId="1"/>
  </si>
  <si>
    <t>道路看板</t>
    <rPh sb="0" eb="2">
      <t>ドウロ</t>
    </rPh>
    <rPh sb="2" eb="4">
      <t>カンバン</t>
    </rPh>
    <phoneticPr fontId="1"/>
  </si>
  <si>
    <t>計上数</t>
    <rPh sb="0" eb="3">
      <t>ケイジョウスウ</t>
    </rPh>
    <phoneticPr fontId="1"/>
  </si>
  <si>
    <t>（１）イ</t>
    <phoneticPr fontId="1"/>
  </si>
  <si>
    <t>（２）</t>
    <phoneticPr fontId="1"/>
  </si>
  <si>
    <t>総合判定</t>
    <rPh sb="0" eb="4">
      <t>ソウゴウハンテイ</t>
    </rPh>
    <phoneticPr fontId="1"/>
  </si>
  <si>
    <t>（１）寸法内訳（仕様詳細関係）</t>
    <phoneticPr fontId="1"/>
  </si>
  <si>
    <t>□　全ての看板の設置位置図</t>
    <rPh sb="2" eb="3">
      <t>スベ</t>
    </rPh>
    <rPh sb="5" eb="7">
      <t>カンバン</t>
    </rPh>
    <rPh sb="8" eb="10">
      <t>セッチ</t>
    </rPh>
    <rPh sb="10" eb="13">
      <t>イチズ</t>
    </rPh>
    <phoneticPr fontId="1"/>
  </si>
  <si>
    <t>□　全ての看板の設計図面（カラー印刷のもの。看板全体及び、各種要件記載の縦横寸法が記載されたもの。）</t>
    <rPh sb="2" eb="3">
      <t>スベ</t>
    </rPh>
    <rPh sb="5" eb="7">
      <t>カンバン</t>
    </rPh>
    <rPh sb="8" eb="10">
      <t>セッケイ</t>
    </rPh>
    <rPh sb="10" eb="12">
      <t>ズメン</t>
    </rPh>
    <rPh sb="16" eb="18">
      <t>インサツ</t>
    </rPh>
    <rPh sb="22" eb="26">
      <t>カンバンゼンタイ</t>
    </rPh>
    <rPh sb="26" eb="27">
      <t>オヨ</t>
    </rPh>
    <rPh sb="29" eb="31">
      <t>カクシュ</t>
    </rPh>
    <rPh sb="31" eb="33">
      <t>ヨウケン</t>
    </rPh>
    <rPh sb="33" eb="35">
      <t>キサイ</t>
    </rPh>
    <rPh sb="36" eb="38">
      <t>タテヨコ</t>
    </rPh>
    <rPh sb="38" eb="40">
      <t>スンポウ</t>
    </rPh>
    <rPh sb="41" eb="43">
      <t>キサイ</t>
    </rPh>
    <phoneticPr fontId="1"/>
  </si>
  <si>
    <t>□　全ての看板の設置状況写真（カラー）</t>
    <rPh sb="2" eb="3">
      <t>スベ</t>
    </rPh>
    <rPh sb="5" eb="7">
      <t>カンバン</t>
    </rPh>
    <rPh sb="8" eb="10">
      <t>セッチ</t>
    </rPh>
    <rPh sb="10" eb="12">
      <t>ジョウキョウ</t>
    </rPh>
    <rPh sb="12" eb="14">
      <t>シャシン</t>
    </rPh>
    <phoneticPr fontId="1"/>
  </si>
  <si>
    <t>□　納品書または請求書（経費発生の事実及びその内訳がわかるもの。）</t>
    <rPh sb="2" eb="5">
      <t>ノウヒンショ</t>
    </rPh>
    <rPh sb="8" eb="11">
      <t>セイキュウショ</t>
    </rPh>
    <rPh sb="12" eb="14">
      <t>ケイヒ</t>
    </rPh>
    <rPh sb="14" eb="16">
      <t>ハッセイ</t>
    </rPh>
    <rPh sb="17" eb="19">
      <t>ジジツ</t>
    </rPh>
    <rPh sb="19" eb="20">
      <t>オヨ</t>
    </rPh>
    <rPh sb="23" eb="25">
      <t>ウチワケ</t>
    </rPh>
    <phoneticPr fontId="1"/>
  </si>
  <si>
    <t>ホームページ 明細</t>
    <rPh sb="7" eb="9">
      <t>メイサイ</t>
    </rPh>
    <phoneticPr fontId="1"/>
  </si>
  <si>
    <t>整備理由</t>
    <rPh sb="0" eb="4">
      <t>セイビリユウ</t>
    </rPh>
    <phoneticPr fontId="1"/>
  </si>
  <si>
    <t>位置図</t>
    <rPh sb="0" eb="3">
      <t>イチズ</t>
    </rPh>
    <phoneticPr fontId="1"/>
  </si>
  <si>
    <t>全体（バナー等を除いた部分）</t>
    <rPh sb="0" eb="2">
      <t>ゼンタイ</t>
    </rPh>
    <rPh sb="6" eb="7">
      <t>トウ</t>
    </rPh>
    <rPh sb="8" eb="9">
      <t>ノゾ</t>
    </rPh>
    <rPh sb="11" eb="13">
      <t>ブブン</t>
    </rPh>
    <phoneticPr fontId="1"/>
  </si>
  <si>
    <t>（１）ウ</t>
    <phoneticPr fontId="1"/>
  </si>
  <si>
    <t>052-954-7489(ﾀﾞｲﾔﾙｲﾝ)</t>
  </si>
  <si>
    <t>感染症対策局感染症対策課助成グループ</t>
    <rPh sb="0" eb="3">
      <t>カンセンショウ</t>
    </rPh>
    <rPh sb="3" eb="5">
      <t>タイサク</t>
    </rPh>
    <rPh sb="5" eb="6">
      <t>キョク</t>
    </rPh>
    <rPh sb="6" eb="9">
      <t>カンセンショウ</t>
    </rPh>
    <rPh sb="9" eb="11">
      <t>タイサク</t>
    </rPh>
    <rPh sb="11" eb="12">
      <t>カ</t>
    </rPh>
    <rPh sb="12" eb="14">
      <t>ジョセイ</t>
    </rPh>
    <phoneticPr fontId="12"/>
  </si>
  <si>
    <t>回答</t>
    <rPh sb="0" eb="2">
      <t>カイトウ</t>
    </rPh>
    <phoneticPr fontId="12"/>
  </si>
  <si>
    <t>未</t>
    <rPh sb="0" eb="1">
      <t>ミ</t>
    </rPh>
    <phoneticPr fontId="12"/>
  </si>
  <si>
    <t>貴法人からありました任意協議の内容を確認したところ、以下のとおり支障ないものと判断されました。
但し、以下に付帯条件記載がある場合、これに基づき補助事業を実施するようにしてください。</t>
    <rPh sb="51" eb="53">
      <t>イカ</t>
    </rPh>
    <rPh sb="54" eb="56">
      <t>フタイ</t>
    </rPh>
    <rPh sb="58" eb="60">
      <t>キサイ</t>
    </rPh>
    <phoneticPr fontId="12"/>
  </si>
  <si>
    <t>電話番号</t>
    <rPh sb="0" eb="2">
      <t>デンワ</t>
    </rPh>
    <rPh sb="2" eb="4">
      <t>バンゴウ</t>
    </rPh>
    <phoneticPr fontId="12"/>
  </si>
  <si>
    <t>担当部署</t>
    <rPh sb="0" eb="4">
      <t>タントウブショ</t>
    </rPh>
    <phoneticPr fontId="12"/>
  </si>
  <si>
    <t>非接触サーモグラフィー
カメラ関係</t>
    <rPh sb="0" eb="3">
      <t>ヒセッショク</t>
    </rPh>
    <rPh sb="15" eb="17">
      <t>カンケイ</t>
    </rPh>
    <phoneticPr fontId="12"/>
  </si>
  <si>
    <t>医療機器整備費関係</t>
    <rPh sb="0" eb="4">
      <t>イリョウキキ</t>
    </rPh>
    <rPh sb="4" eb="7">
      <t>セイビヒ</t>
    </rPh>
    <rPh sb="7" eb="9">
      <t>カンケイ</t>
    </rPh>
    <phoneticPr fontId="12"/>
  </si>
  <si>
    <t>換気扇設備修繕費関係</t>
    <rPh sb="0" eb="5">
      <t>カンキセンセツビ</t>
    </rPh>
    <rPh sb="5" eb="8">
      <t>シュウゼンヒ</t>
    </rPh>
    <rPh sb="8" eb="10">
      <t>カンケイ</t>
    </rPh>
    <phoneticPr fontId="12"/>
  </si>
  <si>
    <t>ホームページ改修費関係</t>
    <rPh sb="6" eb="9">
      <t>カイシュウヒ</t>
    </rPh>
    <rPh sb="9" eb="11">
      <t>カンケイ</t>
    </rPh>
    <phoneticPr fontId="12"/>
  </si>
  <si>
    <t>看板設置料関係</t>
    <rPh sb="0" eb="2">
      <t>カンバン</t>
    </rPh>
    <rPh sb="2" eb="5">
      <t>セッチリョウ</t>
    </rPh>
    <rPh sb="5" eb="7">
      <t>カンケイ</t>
    </rPh>
    <phoneticPr fontId="12"/>
  </si>
  <si>
    <t>【県意見記入欄】</t>
    <rPh sb="1" eb="2">
      <t>ケン</t>
    </rPh>
    <rPh sb="2" eb="4">
      <t>イケン</t>
    </rPh>
    <rPh sb="4" eb="7">
      <t>キニュウラン</t>
    </rPh>
    <phoneticPr fontId="12"/>
  </si>
  <si>
    <t>Mailアドレス</t>
    <phoneticPr fontId="12"/>
  </si>
  <si>
    <t>担当者名</t>
    <rPh sb="0" eb="4">
      <t>タントウシャメイ</t>
    </rPh>
    <phoneticPr fontId="12"/>
  </si>
  <si>
    <t>　・　その他参考となる書類</t>
    <rPh sb="5" eb="6">
      <t>タ</t>
    </rPh>
    <rPh sb="6" eb="8">
      <t>サンコウ</t>
    </rPh>
    <rPh sb="11" eb="13">
      <t>ショルイ</t>
    </rPh>
    <phoneticPr fontId="12"/>
  </si>
  <si>
    <t>　・　歳入歳出決算書（見込書）抄本（様式１－３）案</t>
    <rPh sb="3" eb="7">
      <t>サイニュウサイシュツ</t>
    </rPh>
    <rPh sb="7" eb="9">
      <t>ケッサン</t>
    </rPh>
    <rPh sb="9" eb="10">
      <t>ショ</t>
    </rPh>
    <rPh sb="11" eb="13">
      <t>ミコミ</t>
    </rPh>
    <rPh sb="13" eb="14">
      <t>ショ</t>
    </rPh>
    <rPh sb="15" eb="17">
      <t>ショウホン</t>
    </rPh>
    <rPh sb="18" eb="20">
      <t>ヨウシキ</t>
    </rPh>
    <rPh sb="24" eb="25">
      <t>アン</t>
    </rPh>
    <phoneticPr fontId="12"/>
  </si>
  <si>
    <t>　・　設備整備基準額算出内訳及び対象経費実支出額内訳書（様式１－２）案</t>
    <rPh sb="3" eb="7">
      <t>セツビセイビ</t>
    </rPh>
    <rPh sb="7" eb="10">
      <t>キジュンガク</t>
    </rPh>
    <rPh sb="10" eb="12">
      <t>サンシュツ</t>
    </rPh>
    <rPh sb="12" eb="14">
      <t>ウチワケ</t>
    </rPh>
    <rPh sb="14" eb="15">
      <t>オヨ</t>
    </rPh>
    <rPh sb="16" eb="20">
      <t>タイショウケイヒ</t>
    </rPh>
    <rPh sb="20" eb="21">
      <t>ジツ</t>
    </rPh>
    <rPh sb="21" eb="23">
      <t>シシュツ</t>
    </rPh>
    <rPh sb="23" eb="24">
      <t>ガク</t>
    </rPh>
    <rPh sb="24" eb="26">
      <t>ウチワケ</t>
    </rPh>
    <rPh sb="26" eb="27">
      <t>ショ</t>
    </rPh>
    <rPh sb="28" eb="30">
      <t>ヨウシキ</t>
    </rPh>
    <rPh sb="34" eb="35">
      <t>アン</t>
    </rPh>
    <phoneticPr fontId="12"/>
  </si>
  <si>
    <t>　・　経費精算書（様式１－１）案</t>
    <rPh sb="3" eb="5">
      <t>ケイヒ</t>
    </rPh>
    <rPh sb="5" eb="8">
      <t>セイサンショ</t>
    </rPh>
    <rPh sb="9" eb="11">
      <t>ヨウシキ</t>
    </rPh>
    <rPh sb="15" eb="16">
      <t>アン</t>
    </rPh>
    <phoneticPr fontId="12"/>
  </si>
  <si>
    <t>　・　交付申請書兼実績報告書兼請求書（様式１）案</t>
    <rPh sb="19" eb="21">
      <t>ヨウシキ</t>
    </rPh>
    <rPh sb="23" eb="24">
      <t>アン</t>
    </rPh>
    <phoneticPr fontId="12"/>
  </si>
  <si>
    <t>３　添付資料</t>
    <rPh sb="2" eb="4">
      <t>テンプ</t>
    </rPh>
    <rPh sb="4" eb="6">
      <t>シリョウ</t>
    </rPh>
    <phoneticPr fontId="12"/>
  </si>
  <si>
    <t>２　所要見込額</t>
    <rPh sb="2" eb="4">
      <t>ショヨウ</t>
    </rPh>
    <rPh sb="4" eb="7">
      <t>ミコミガク</t>
    </rPh>
    <phoneticPr fontId="12"/>
  </si>
  <si>
    <t>１　施設の名称及び所在地</t>
    <rPh sb="2" eb="4">
      <t>シセツ</t>
    </rPh>
    <rPh sb="5" eb="7">
      <t>メイショウ</t>
    </rPh>
    <rPh sb="7" eb="8">
      <t>オヨ</t>
    </rPh>
    <rPh sb="9" eb="12">
      <t>ショザイチ</t>
    </rPh>
    <phoneticPr fontId="12"/>
  </si>
  <si>
    <t>　このことについて、補助事業の実施に先立ち実施計画につき下記のとおり任意協議をします。
　なお、協議完了後、補助事業を実施する場合は協議結果を踏まえ補助事業を実施することを申し立て
するとともに、協議結果に含まれない整備を行った際には本補助事業の趣旨目的に照らし、補助対象外
となることがあることについても確認しました。</t>
    <rPh sb="10" eb="14">
      <t>ホジョジギョウ</t>
    </rPh>
    <rPh sb="15" eb="17">
      <t>ジッシ</t>
    </rPh>
    <rPh sb="18" eb="20">
      <t>サキダ</t>
    </rPh>
    <rPh sb="21" eb="23">
      <t>ジッシ</t>
    </rPh>
    <rPh sb="23" eb="25">
      <t>ケイカク</t>
    </rPh>
    <rPh sb="28" eb="30">
      <t>カキ</t>
    </rPh>
    <rPh sb="34" eb="36">
      <t>ニンイ</t>
    </rPh>
    <rPh sb="36" eb="38">
      <t>キョウギ</t>
    </rPh>
    <rPh sb="48" eb="50">
      <t>キョウギ</t>
    </rPh>
    <rPh sb="50" eb="53">
      <t>カンリョウゴ</t>
    </rPh>
    <rPh sb="54" eb="56">
      <t>ホジョ</t>
    </rPh>
    <rPh sb="56" eb="58">
      <t>ジギョウ</t>
    </rPh>
    <rPh sb="59" eb="61">
      <t>ジッシ</t>
    </rPh>
    <rPh sb="63" eb="65">
      <t>バアイ</t>
    </rPh>
    <rPh sb="66" eb="68">
      <t>キョウギ</t>
    </rPh>
    <rPh sb="68" eb="70">
      <t>ケッカ</t>
    </rPh>
    <rPh sb="71" eb="72">
      <t>フ</t>
    </rPh>
    <rPh sb="74" eb="78">
      <t>ホジョジギョウ</t>
    </rPh>
    <rPh sb="79" eb="81">
      <t>ジッシ</t>
    </rPh>
    <rPh sb="86" eb="87">
      <t>モウ</t>
    </rPh>
    <rPh sb="88" eb="89">
      <t>タ</t>
    </rPh>
    <rPh sb="98" eb="100">
      <t>キョウギ</t>
    </rPh>
    <rPh sb="100" eb="102">
      <t>ケッカ</t>
    </rPh>
    <rPh sb="103" eb="104">
      <t>フク</t>
    </rPh>
    <rPh sb="108" eb="110">
      <t>セイビ</t>
    </rPh>
    <rPh sb="111" eb="112">
      <t>オコナ</t>
    </rPh>
    <rPh sb="114" eb="115">
      <t>サイ</t>
    </rPh>
    <rPh sb="117" eb="118">
      <t>ホン</t>
    </rPh>
    <rPh sb="118" eb="120">
      <t>ホジョ</t>
    </rPh>
    <rPh sb="120" eb="122">
      <t>ジギョウ</t>
    </rPh>
    <rPh sb="123" eb="125">
      <t>シュシ</t>
    </rPh>
    <rPh sb="125" eb="127">
      <t>モクテキ</t>
    </rPh>
    <rPh sb="128" eb="129">
      <t>テ</t>
    </rPh>
    <rPh sb="132" eb="134">
      <t>ホジョ</t>
    </rPh>
    <rPh sb="134" eb="137">
      <t>タイショウガイ</t>
    </rPh>
    <rPh sb="153" eb="155">
      <t>カクニン</t>
    </rPh>
    <phoneticPr fontId="12"/>
  </si>
  <si>
    <t>代表者職氏名</t>
    <rPh sb="0" eb="3">
      <t>ダイヒョウシャ</t>
    </rPh>
    <rPh sb="3" eb="6">
      <t>ショクシメイ</t>
    </rPh>
    <phoneticPr fontId="12"/>
  </si>
  <si>
    <t>補助事業者名</t>
    <rPh sb="0" eb="6">
      <t>ホジョジギョウシャメイ</t>
    </rPh>
    <phoneticPr fontId="12"/>
  </si>
  <si>
    <t>所在地</t>
    <rPh sb="0" eb="3">
      <t>ショザイチ</t>
    </rPh>
    <phoneticPr fontId="12"/>
  </si>
  <si>
    <t>愛知県知事　殿</t>
    <rPh sb="0" eb="3">
      <t>アイチケン</t>
    </rPh>
    <rPh sb="3" eb="5">
      <t>チジ</t>
    </rPh>
    <rPh sb="6" eb="7">
      <t>ドノ</t>
    </rPh>
    <phoneticPr fontId="12"/>
  </si>
  <si>
    <t>事前協議</t>
    <rPh sb="0" eb="4">
      <t>ジゼンキョウギ</t>
    </rPh>
    <phoneticPr fontId="1"/>
  </si>
  <si>
    <t>金</t>
  </si>
  <si>
    <t>土</t>
  </si>
  <si>
    <t>水</t>
  </si>
  <si>
    <t>木</t>
  </si>
  <si>
    <t>月</t>
    <rPh sb="0" eb="1">
      <t>ゲツ</t>
    </rPh>
    <phoneticPr fontId="1"/>
  </si>
  <si>
    <t>火</t>
    <rPh sb="0" eb="1">
      <t>カ</t>
    </rPh>
    <phoneticPr fontId="1"/>
  </si>
  <si>
    <t>診療日</t>
    <rPh sb="0" eb="3">
      <t>シンリョウビ</t>
    </rPh>
    <phoneticPr fontId="1"/>
  </si>
  <si>
    <t>休診日</t>
    <rPh sb="0" eb="3">
      <t>キュウシンビ</t>
    </rPh>
    <phoneticPr fontId="1"/>
  </si>
  <si>
    <t>発熱外来基本情報</t>
    <rPh sb="0" eb="4">
      <t>ハツネツガイライ</t>
    </rPh>
    <rPh sb="4" eb="8">
      <t>キホンジョウホウ</t>
    </rPh>
    <phoneticPr fontId="1"/>
  </si>
  <si>
    <t>基本情報</t>
    <rPh sb="0" eb="4">
      <t>キホンジョウホウ</t>
    </rPh>
    <phoneticPr fontId="1"/>
  </si>
  <si>
    <t>看板</t>
    <rPh sb="0" eb="2">
      <t>カンバン</t>
    </rPh>
    <phoneticPr fontId="1"/>
  </si>
  <si>
    <t>ホームページ</t>
    <phoneticPr fontId="1"/>
  </si>
  <si>
    <t>看板設置料の助成申請を行う場合のみ</t>
    <rPh sb="0" eb="5">
      <t>カンバンセッチリョウ</t>
    </rPh>
    <rPh sb="6" eb="10">
      <t>ジョセイシンセイ</t>
    </rPh>
    <rPh sb="11" eb="12">
      <t>オコナ</t>
    </rPh>
    <rPh sb="13" eb="15">
      <t>バアイ</t>
    </rPh>
    <phoneticPr fontId="1"/>
  </si>
  <si>
    <t>ホームページ改修費の助成申請を行う場合のみ</t>
    <rPh sb="6" eb="9">
      <t>カイシュウヒ</t>
    </rPh>
    <rPh sb="10" eb="14">
      <t>ジョセイシンセイ</t>
    </rPh>
    <rPh sb="15" eb="16">
      <t>オコナ</t>
    </rPh>
    <rPh sb="17" eb="19">
      <t>バアイ</t>
    </rPh>
    <phoneticPr fontId="1"/>
  </si>
  <si>
    <t>（１）</t>
  </si>
  <si>
    <t>総合判定</t>
    <rPh sb="0" eb="4">
      <t>ソウゴウハンテイ</t>
    </rPh>
    <phoneticPr fontId="1"/>
  </si>
  <si>
    <t>月</t>
    <phoneticPr fontId="1"/>
  </si>
  <si>
    <t>（ア）１種類目（１種類のみ作成の場合はこちらに入力してください。）</t>
    <rPh sb="4" eb="6">
      <t>シュルイ</t>
    </rPh>
    <rPh sb="6" eb="7">
      <t>メ</t>
    </rPh>
    <rPh sb="9" eb="11">
      <t>シュルイ</t>
    </rPh>
    <rPh sb="13" eb="15">
      <t>サクセイ</t>
    </rPh>
    <rPh sb="16" eb="18">
      <t>バアイ</t>
    </rPh>
    <rPh sb="23" eb="25">
      <t>ニュウリョク</t>
    </rPh>
    <phoneticPr fontId="1"/>
  </si>
  <si>
    <t>（イ）２種類目（上段と別種を作成する場合はこちらに入力してください。）</t>
    <rPh sb="4" eb="6">
      <t>シュルイ</t>
    </rPh>
    <rPh sb="6" eb="7">
      <t>メ</t>
    </rPh>
    <rPh sb="8" eb="10">
      <t>ジョウダン</t>
    </rPh>
    <rPh sb="11" eb="13">
      <t>ベッシュ</t>
    </rPh>
    <rPh sb="14" eb="16">
      <t>サクセイ</t>
    </rPh>
    <rPh sb="18" eb="20">
      <t>バアイ</t>
    </rPh>
    <rPh sb="25" eb="27">
      <t>ニュウリョク</t>
    </rPh>
    <phoneticPr fontId="1"/>
  </si>
  <si>
    <t>１種類目</t>
    <rPh sb="1" eb="3">
      <t>シュルイ</t>
    </rPh>
    <rPh sb="3" eb="4">
      <t>メ</t>
    </rPh>
    <phoneticPr fontId="1"/>
  </si>
  <si>
    <t>２種類目</t>
    <rPh sb="1" eb="3">
      <t>シュルイ</t>
    </rPh>
    <rPh sb="3" eb="4">
      <t>メ</t>
    </rPh>
    <phoneticPr fontId="1"/>
  </si>
  <si>
    <t>総合判定</t>
    <rPh sb="0" eb="2">
      <t>ソウゴウ</t>
    </rPh>
    <rPh sb="2" eb="4">
      <t>ハンテイ</t>
    </rPh>
    <phoneticPr fontId="1"/>
  </si>
  <si>
    <t>道路看板</t>
    <rPh sb="0" eb="2">
      <t>ドウロ</t>
    </rPh>
    <rPh sb="2" eb="4">
      <t>カンバン</t>
    </rPh>
    <phoneticPr fontId="1"/>
  </si>
  <si>
    <t>電柱広告</t>
    <rPh sb="0" eb="2">
      <t>デンチュウ</t>
    </rPh>
    <rPh sb="2" eb="4">
      <t>コウコク</t>
    </rPh>
    <phoneticPr fontId="1"/>
  </si>
  <si>
    <t>○標準仕様（標準仕様を満たさない場合、原則補助対象外となりますのでご注意ください。）</t>
    <rPh sb="1" eb="3">
      <t>ヒョウジュン</t>
    </rPh>
    <rPh sb="3" eb="5">
      <t>シヨウ</t>
    </rPh>
    <rPh sb="6" eb="8">
      <t>ヒョウジュン</t>
    </rPh>
    <rPh sb="8" eb="10">
      <t>シヨウ</t>
    </rPh>
    <rPh sb="11" eb="12">
      <t>ミ</t>
    </rPh>
    <rPh sb="16" eb="18">
      <t>バアイ</t>
    </rPh>
    <rPh sb="19" eb="21">
      <t>ゲンソク</t>
    </rPh>
    <rPh sb="21" eb="23">
      <t>ホジョ</t>
    </rPh>
    <rPh sb="23" eb="25">
      <t>タイショウ</t>
    </rPh>
    <rPh sb="25" eb="26">
      <t>ガイ</t>
    </rPh>
    <rPh sb="34" eb="36">
      <t>チュウイ</t>
    </rPh>
    <phoneticPr fontId="1"/>
  </si>
  <si>
    <t>縦（cm）</t>
    <rPh sb="0" eb="1">
      <t>タテ</t>
    </rPh>
    <phoneticPr fontId="1"/>
  </si>
  <si>
    <t>横(cm)</t>
    <rPh sb="0" eb="1">
      <t>ヨコ</t>
    </rPh>
    <phoneticPr fontId="1"/>
  </si>
  <si>
    <t>寸法については、A４用紙に倍率100パーセントで印刷した際のものを入力すること。</t>
    <rPh sb="0" eb="2">
      <t>スンポウ</t>
    </rPh>
    <rPh sb="10" eb="12">
      <t>ヨウシ</t>
    </rPh>
    <rPh sb="13" eb="15">
      <t>バイリツ</t>
    </rPh>
    <rPh sb="24" eb="26">
      <t>インサツ</t>
    </rPh>
    <rPh sb="28" eb="29">
      <t>サイ</t>
    </rPh>
    <rPh sb="33" eb="35">
      <t>ニュウリョク</t>
    </rPh>
    <phoneticPr fontId="1"/>
  </si>
  <si>
    <t>☆　郵送による添付書類</t>
    <rPh sb="2" eb="4">
      <t>ユウソウ</t>
    </rPh>
    <rPh sb="7" eb="9">
      <t>テンプ</t>
    </rPh>
    <rPh sb="9" eb="11">
      <t>ショルイ</t>
    </rPh>
    <phoneticPr fontId="1"/>
  </si>
  <si>
    <t>　□　納品書または請求書（経費発生の事実及びその内訳がわかるもの。）</t>
    <rPh sb="3" eb="6">
      <t>ノウヒンショ</t>
    </rPh>
    <rPh sb="9" eb="12">
      <t>セイキュウショ</t>
    </rPh>
    <rPh sb="13" eb="15">
      <t>ケイヒ</t>
    </rPh>
    <rPh sb="15" eb="17">
      <t>ハッセイ</t>
    </rPh>
    <rPh sb="18" eb="20">
      <t>ジジツ</t>
    </rPh>
    <rPh sb="20" eb="21">
      <t>オヨ</t>
    </rPh>
    <rPh sb="24" eb="26">
      <t>ウチワケ</t>
    </rPh>
    <phoneticPr fontId="1"/>
  </si>
  <si>
    <t>　□　ホームページの設計図面（カラー印刷のもの。ページ全体及び、各種要件記載の縦横寸法が記載されたもの。）</t>
    <rPh sb="10" eb="12">
      <t>セッケイ</t>
    </rPh>
    <rPh sb="12" eb="14">
      <t>ズメン</t>
    </rPh>
    <rPh sb="18" eb="20">
      <t>インサツ</t>
    </rPh>
    <rPh sb="27" eb="29">
      <t>ゼンタイ</t>
    </rPh>
    <rPh sb="29" eb="30">
      <t>オヨ</t>
    </rPh>
    <rPh sb="32" eb="34">
      <t>カクシュ</t>
    </rPh>
    <rPh sb="34" eb="36">
      <t>ヨウケン</t>
    </rPh>
    <rPh sb="36" eb="38">
      <t>キサイ</t>
    </rPh>
    <rPh sb="39" eb="41">
      <t>タテヨコ</t>
    </rPh>
    <rPh sb="41" eb="43">
      <t>スンポウ</t>
    </rPh>
    <rPh sb="44" eb="46">
      <t>キサイ</t>
    </rPh>
    <phoneticPr fontId="1"/>
  </si>
  <si>
    <t>　□　全ての看板の設置位置図</t>
    <rPh sb="3" eb="4">
      <t>スベ</t>
    </rPh>
    <rPh sb="6" eb="8">
      <t>カンバン</t>
    </rPh>
    <rPh sb="9" eb="11">
      <t>セッチ</t>
    </rPh>
    <rPh sb="11" eb="14">
      <t>イチズ</t>
    </rPh>
    <phoneticPr fontId="1"/>
  </si>
  <si>
    <t>　□　ホームページ画面をA4用紙に倍率100パーセント、カラーモードで印刷したもの。</t>
    <rPh sb="9" eb="11">
      <t>ガメン</t>
    </rPh>
    <rPh sb="14" eb="16">
      <t>ヨウシ</t>
    </rPh>
    <rPh sb="17" eb="19">
      <t>バイリツ</t>
    </rPh>
    <rPh sb="35" eb="37">
      <t>インサツ</t>
    </rPh>
    <phoneticPr fontId="1"/>
  </si>
  <si>
    <t>　☆　郵送による添付書類</t>
    <rPh sb="3" eb="5">
      <t>ユウソウ</t>
    </rPh>
    <rPh sb="8" eb="10">
      <t>テンプ</t>
    </rPh>
    <rPh sb="10" eb="12">
      <t>ショルイ</t>
    </rPh>
    <phoneticPr fontId="1"/>
  </si>
  <si>
    <t>個別判定</t>
    <rPh sb="0" eb="2">
      <t>コベツ</t>
    </rPh>
    <rPh sb="2" eb="4">
      <t>ハンテイ</t>
    </rPh>
    <phoneticPr fontId="1"/>
  </si>
  <si>
    <t>購入した医療機器が新型コロナウイルス感染症の外来対応を実施するにおいて真に必要不可欠であると認められるものであること。</t>
    <rPh sb="0" eb="2">
      <t>コウニュウ</t>
    </rPh>
    <rPh sb="4" eb="8">
      <t>イリョウキキ</t>
    </rPh>
    <rPh sb="9" eb="11">
      <t>シンガタ</t>
    </rPh>
    <rPh sb="18" eb="21">
      <t>カンセンショウ</t>
    </rPh>
    <rPh sb="22" eb="26">
      <t>ガイライタイオウ</t>
    </rPh>
    <rPh sb="27" eb="29">
      <t>ジッシ</t>
    </rPh>
    <rPh sb="35" eb="36">
      <t>シン</t>
    </rPh>
    <rPh sb="37" eb="42">
      <t>ヒツヨウフカケツ</t>
    </rPh>
    <rPh sb="46" eb="47">
      <t>ミト</t>
    </rPh>
    <phoneticPr fontId="1"/>
  </si>
  <si>
    <t>②</t>
    <phoneticPr fontId="1"/>
  </si>
  <si>
    <t>貴重な公金を原資とした整備であることから、院内の既存設備により対応が困難であるものに限り、必要最小限度であること。</t>
    <rPh sb="0" eb="2">
      <t>キチョウ</t>
    </rPh>
    <rPh sb="3" eb="5">
      <t>コウキン</t>
    </rPh>
    <rPh sb="6" eb="8">
      <t>ゲンシ</t>
    </rPh>
    <rPh sb="11" eb="13">
      <t>セイビ</t>
    </rPh>
    <rPh sb="21" eb="23">
      <t>インナイ</t>
    </rPh>
    <rPh sb="24" eb="26">
      <t>キソン</t>
    </rPh>
    <rPh sb="26" eb="28">
      <t>セツビ</t>
    </rPh>
    <rPh sb="31" eb="33">
      <t>タイオウ</t>
    </rPh>
    <rPh sb="34" eb="36">
      <t>コンナン</t>
    </rPh>
    <rPh sb="42" eb="43">
      <t>カギ</t>
    </rPh>
    <rPh sb="45" eb="47">
      <t>ヒツヨウ</t>
    </rPh>
    <rPh sb="47" eb="49">
      <t>サイショウ</t>
    </rPh>
    <rPh sb="49" eb="51">
      <t>ゲンド</t>
    </rPh>
    <phoneticPr fontId="1"/>
  </si>
  <si>
    <t>上記①及び②の観点に基づき、整備理由を記載すること。</t>
    <rPh sb="0" eb="2">
      <t>ジョウキ</t>
    </rPh>
    <rPh sb="3" eb="4">
      <t>オヨ</t>
    </rPh>
    <rPh sb="7" eb="9">
      <t>カンテン</t>
    </rPh>
    <rPh sb="10" eb="11">
      <t>モト</t>
    </rPh>
    <rPh sb="14" eb="16">
      <t>セイビ</t>
    </rPh>
    <rPh sb="16" eb="18">
      <t>リユウ</t>
    </rPh>
    <rPh sb="19" eb="21">
      <t>キサイ</t>
    </rPh>
    <phoneticPr fontId="1"/>
  </si>
  <si>
    <t>【経費内訳】</t>
    <rPh sb="1" eb="3">
      <t>ケイヒ</t>
    </rPh>
    <rPh sb="3" eb="5">
      <t>ウチワケ</t>
    </rPh>
    <phoneticPr fontId="1"/>
  </si>
  <si>
    <t>発熱外来診療の実施に供するため整備するものであること。</t>
    <rPh sb="7" eb="9">
      <t>ジッシ</t>
    </rPh>
    <rPh sb="10" eb="11">
      <t>キョウ</t>
    </rPh>
    <rPh sb="15" eb="17">
      <t>セイビ</t>
    </rPh>
    <phoneticPr fontId="1"/>
  </si>
  <si>
    <t>計</t>
    <phoneticPr fontId="1"/>
  </si>
  <si>
    <t>検温機能及び消毒液の噴霧機能付きであること。</t>
    <rPh sb="0" eb="2">
      <t>ケンオン</t>
    </rPh>
    <rPh sb="2" eb="4">
      <t>キノウ</t>
    </rPh>
    <rPh sb="4" eb="5">
      <t>オヨ</t>
    </rPh>
    <rPh sb="6" eb="8">
      <t>ショウドク</t>
    </rPh>
    <rPh sb="8" eb="9">
      <t>エキ</t>
    </rPh>
    <rPh sb="10" eb="12">
      <t>フンム</t>
    </rPh>
    <rPh sb="12" eb="14">
      <t>キノウ</t>
    </rPh>
    <rPh sb="14" eb="15">
      <t>ツ</t>
    </rPh>
    <phoneticPr fontId="1"/>
  </si>
  <si>
    <t>医療機器（パルスオキシメーター等）
非接触サーモグラフィーカメラ（検温・消毒機能付き）
換気設備設置のための軽微な改修等の修繕費</t>
    <rPh sb="0" eb="4">
      <t>イリョウキキ</t>
    </rPh>
    <rPh sb="15" eb="16">
      <t>トウ</t>
    </rPh>
    <phoneticPr fontId="1"/>
  </si>
  <si>
    <t>換気設備</t>
    <rPh sb="0" eb="2">
      <t>カンキ</t>
    </rPh>
    <rPh sb="2" eb="4">
      <t>セツビ</t>
    </rPh>
    <phoneticPr fontId="1"/>
  </si>
  <si>
    <t>修繕費であることから、以下の要件を満たすものであること。</t>
    <rPh sb="0" eb="3">
      <t>シュウゼンヒ</t>
    </rPh>
    <rPh sb="11" eb="13">
      <t>イカ</t>
    </rPh>
    <rPh sb="14" eb="16">
      <t>ヨウケン</t>
    </rPh>
    <rPh sb="17" eb="18">
      <t>ミ</t>
    </rPh>
    <phoneticPr fontId="1"/>
  </si>
  <si>
    <t>・既に整備されている換気設備の修繕（故障した状態からの原状回復等）であること。</t>
    <rPh sb="1" eb="2">
      <t>スデ</t>
    </rPh>
    <rPh sb="3" eb="5">
      <t>セイビ</t>
    </rPh>
    <rPh sb="10" eb="12">
      <t>カンキ</t>
    </rPh>
    <rPh sb="12" eb="14">
      <t>セツビ</t>
    </rPh>
    <rPh sb="15" eb="17">
      <t>シュウゼン</t>
    </rPh>
    <rPh sb="18" eb="20">
      <t>コショウ</t>
    </rPh>
    <rPh sb="22" eb="24">
      <t>ジョウタイ</t>
    </rPh>
    <rPh sb="27" eb="29">
      <t>ゲンジョウ</t>
    </rPh>
    <rPh sb="29" eb="31">
      <t>カイフク</t>
    </rPh>
    <rPh sb="31" eb="32">
      <t>トウ</t>
    </rPh>
    <phoneticPr fontId="1"/>
  </si>
  <si>
    <t>・取替えの場合、既設設備と同一性能（排気能力等）のものへの通常の取替えを行う際の金額が補助対象であること。</t>
    <rPh sb="1" eb="3">
      <t>トリカ</t>
    </rPh>
    <rPh sb="5" eb="7">
      <t>バアイ</t>
    </rPh>
    <rPh sb="8" eb="10">
      <t>キセツ</t>
    </rPh>
    <rPh sb="10" eb="12">
      <t>セツビ</t>
    </rPh>
    <rPh sb="13" eb="15">
      <t>ドウイツ</t>
    </rPh>
    <rPh sb="15" eb="17">
      <t>セイノウ</t>
    </rPh>
    <rPh sb="18" eb="20">
      <t>ハイキ</t>
    </rPh>
    <rPh sb="20" eb="22">
      <t>ノウリョク</t>
    </rPh>
    <rPh sb="22" eb="23">
      <t>トウ</t>
    </rPh>
    <rPh sb="29" eb="31">
      <t>ツウジョウ</t>
    </rPh>
    <rPh sb="32" eb="34">
      <t>トリカ</t>
    </rPh>
    <rPh sb="36" eb="37">
      <t>オコナ</t>
    </rPh>
    <rPh sb="38" eb="39">
      <t>サイ</t>
    </rPh>
    <rPh sb="40" eb="42">
      <t>キンガク</t>
    </rPh>
    <rPh sb="43" eb="45">
      <t>ホジョ</t>
    </rPh>
    <rPh sb="45" eb="47">
      <t>タイショウ</t>
    </rPh>
    <phoneticPr fontId="1"/>
  </si>
  <si>
    <t>（性能を上回るものに取替えを行った際、通常の取替えを行う場合の経費を把握する必要があるため、当該見積書の提出が必要であること。）</t>
    <rPh sb="1" eb="3">
      <t>セイノウ</t>
    </rPh>
    <rPh sb="4" eb="6">
      <t>ウワマワ</t>
    </rPh>
    <rPh sb="10" eb="12">
      <t>トリカ</t>
    </rPh>
    <rPh sb="14" eb="15">
      <t>オコナ</t>
    </rPh>
    <rPh sb="17" eb="18">
      <t>サイ</t>
    </rPh>
    <rPh sb="19" eb="21">
      <t>ツウジョウ</t>
    </rPh>
    <rPh sb="22" eb="24">
      <t>トリカ</t>
    </rPh>
    <rPh sb="26" eb="27">
      <t>オコナ</t>
    </rPh>
    <rPh sb="28" eb="30">
      <t>バアイ</t>
    </rPh>
    <rPh sb="31" eb="33">
      <t>ケイヒ</t>
    </rPh>
    <rPh sb="34" eb="36">
      <t>ハアク</t>
    </rPh>
    <rPh sb="38" eb="40">
      <t>ヒツヨウ</t>
    </rPh>
    <rPh sb="46" eb="48">
      <t>トウガイ</t>
    </rPh>
    <rPh sb="48" eb="51">
      <t>ミツモリショ</t>
    </rPh>
    <rPh sb="52" eb="54">
      <t>テイシュツ</t>
    </rPh>
    <rPh sb="55" eb="57">
      <t>ヒツヨウ</t>
    </rPh>
    <phoneticPr fontId="1"/>
  </si>
  <si>
    <t>・費用の総額（取替えの場合は設備本体、及び取り付け設置費あるいは修理費の総額）が20万円未満であること。</t>
    <rPh sb="1" eb="3">
      <t>ヒヨウ</t>
    </rPh>
    <rPh sb="4" eb="6">
      <t>ソウガク</t>
    </rPh>
    <rPh sb="7" eb="9">
      <t>トリカ</t>
    </rPh>
    <rPh sb="11" eb="13">
      <t>バアイ</t>
    </rPh>
    <rPh sb="14" eb="16">
      <t>セツビ</t>
    </rPh>
    <rPh sb="16" eb="18">
      <t>ホンタイ</t>
    </rPh>
    <rPh sb="19" eb="20">
      <t>オヨ</t>
    </rPh>
    <rPh sb="21" eb="22">
      <t>ト</t>
    </rPh>
    <rPh sb="23" eb="24">
      <t>ツ</t>
    </rPh>
    <rPh sb="25" eb="27">
      <t>セッチ</t>
    </rPh>
    <rPh sb="27" eb="28">
      <t>ヒ</t>
    </rPh>
    <rPh sb="32" eb="35">
      <t>シュウリヒ</t>
    </rPh>
    <rPh sb="36" eb="38">
      <t>ソウガク</t>
    </rPh>
    <rPh sb="42" eb="44">
      <t>マンエン</t>
    </rPh>
    <rPh sb="44" eb="46">
      <t>ミマン</t>
    </rPh>
    <phoneticPr fontId="1"/>
  </si>
  <si>
    <t>（費用総額が20万円を下回ることが前提であり、発生経費が20万円を上回る場合、修繕費と見なすことができないため補助対象外となること。）</t>
    <rPh sb="1" eb="3">
      <t>ヒヨウ</t>
    </rPh>
    <rPh sb="3" eb="5">
      <t>ソウガク</t>
    </rPh>
    <rPh sb="8" eb="10">
      <t>マンエン</t>
    </rPh>
    <rPh sb="11" eb="13">
      <t>シタマワ</t>
    </rPh>
    <rPh sb="17" eb="19">
      <t>ゼンテイ</t>
    </rPh>
    <rPh sb="23" eb="25">
      <t>ハッセイ</t>
    </rPh>
    <rPh sb="25" eb="27">
      <t>ケイヒ</t>
    </rPh>
    <rPh sb="30" eb="32">
      <t>マンエン</t>
    </rPh>
    <rPh sb="33" eb="35">
      <t>ウワマワ</t>
    </rPh>
    <rPh sb="36" eb="38">
      <t>バアイ</t>
    </rPh>
    <rPh sb="39" eb="42">
      <t>シュウゼンヒ</t>
    </rPh>
    <rPh sb="43" eb="44">
      <t>ミ</t>
    </rPh>
    <rPh sb="55" eb="57">
      <t>ホジョ</t>
    </rPh>
    <rPh sb="57" eb="59">
      <t>タイショウ</t>
    </rPh>
    <rPh sb="59" eb="60">
      <t>ガイ</t>
    </rPh>
    <phoneticPr fontId="1"/>
  </si>
  <si>
    <t>外来対応の実施に供するため整備するものであるため、診療スペース内における整備であること。</t>
    <rPh sb="0" eb="2">
      <t>ガイライ</t>
    </rPh>
    <rPh sb="2" eb="4">
      <t>タイオウ</t>
    </rPh>
    <rPh sb="5" eb="7">
      <t>ジッシ</t>
    </rPh>
    <rPh sb="8" eb="9">
      <t>キョウ</t>
    </rPh>
    <rPh sb="13" eb="15">
      <t>セイビ</t>
    </rPh>
    <rPh sb="25" eb="27">
      <t>シンリョウ</t>
    </rPh>
    <rPh sb="31" eb="32">
      <t>ナイ</t>
    </rPh>
    <rPh sb="36" eb="38">
      <t>セイビ</t>
    </rPh>
    <phoneticPr fontId="1"/>
  </si>
  <si>
    <t>【経費内訳】（細目毎の経費を記載の見積書または請求書を納入業者から徴取し、当該記載に準じて記入すること。）</t>
    <rPh sb="1" eb="3">
      <t>ケイヒ</t>
    </rPh>
    <rPh sb="3" eb="5">
      <t>ウチワケ</t>
    </rPh>
    <rPh sb="7" eb="9">
      <t>サイモク</t>
    </rPh>
    <rPh sb="9" eb="10">
      <t>ゴト</t>
    </rPh>
    <rPh sb="11" eb="13">
      <t>ケイヒ</t>
    </rPh>
    <rPh sb="14" eb="16">
      <t>キサイ</t>
    </rPh>
    <rPh sb="17" eb="20">
      <t>ミツモリショ</t>
    </rPh>
    <rPh sb="23" eb="26">
      <t>セイキュウショ</t>
    </rPh>
    <rPh sb="27" eb="29">
      <t>ノウニュウ</t>
    </rPh>
    <rPh sb="29" eb="31">
      <t>ギョウシャ</t>
    </rPh>
    <rPh sb="33" eb="35">
      <t>チョウシュ</t>
    </rPh>
    <rPh sb="37" eb="39">
      <t>トウガイ</t>
    </rPh>
    <rPh sb="39" eb="41">
      <t>キサイ</t>
    </rPh>
    <rPh sb="42" eb="43">
      <t>ジュン</t>
    </rPh>
    <rPh sb="45" eb="47">
      <t>キニュウ</t>
    </rPh>
    <phoneticPr fontId="1"/>
  </si>
  <si>
    <t>内訳</t>
    <rPh sb="0" eb="2">
      <t>ウチワケ</t>
    </rPh>
    <phoneticPr fontId="1"/>
  </si>
  <si>
    <t>☆郵送による提出書類</t>
    <rPh sb="1" eb="3">
      <t>ユウソウ</t>
    </rPh>
    <rPh sb="6" eb="8">
      <t>テイシュツ</t>
    </rPh>
    <rPh sb="8" eb="10">
      <t>ショルイ</t>
    </rPh>
    <phoneticPr fontId="1"/>
  </si>
  <si>
    <t>　□　カタログ</t>
    <phoneticPr fontId="1"/>
  </si>
  <si>
    <t>　□　納品書または請求書（品目、数量、単価、金額（税込税別明記）が記載されているもの。）</t>
    <rPh sb="3" eb="6">
      <t>ノウヒンショ</t>
    </rPh>
    <rPh sb="9" eb="12">
      <t>セイキュウショ</t>
    </rPh>
    <rPh sb="13" eb="15">
      <t>ヒンモク</t>
    </rPh>
    <rPh sb="16" eb="18">
      <t>スウリョウ</t>
    </rPh>
    <rPh sb="19" eb="21">
      <t>タンカ</t>
    </rPh>
    <rPh sb="22" eb="24">
      <t>キンガク</t>
    </rPh>
    <rPh sb="25" eb="27">
      <t>ゼイコミ</t>
    </rPh>
    <rPh sb="27" eb="29">
      <t>ゼイベツ</t>
    </rPh>
    <rPh sb="29" eb="31">
      <t>メイキ</t>
    </rPh>
    <rPh sb="33" eb="35">
      <t>キサイ</t>
    </rPh>
    <phoneticPr fontId="1"/>
  </si>
  <si>
    <t>　□　カタログ（取替えの場合。既設のものも含む。）</t>
    <rPh sb="8" eb="10">
      <t>トリカ</t>
    </rPh>
    <rPh sb="12" eb="14">
      <t>バアイ</t>
    </rPh>
    <rPh sb="15" eb="17">
      <t>キセツ</t>
    </rPh>
    <rPh sb="21" eb="22">
      <t>フク</t>
    </rPh>
    <phoneticPr fontId="1"/>
  </si>
  <si>
    <t>←総合判定</t>
    <rPh sb="1" eb="3">
      <t>ソウゴウ</t>
    </rPh>
    <rPh sb="3" eb="5">
      <t>ハンテイ</t>
    </rPh>
    <phoneticPr fontId="1"/>
  </si>
  <si>
    <t>税抜金額</t>
    <rPh sb="2" eb="4">
      <t>キンガク</t>
    </rPh>
    <phoneticPr fontId="1"/>
  </si>
  <si>
    <t>税込金額</t>
    <rPh sb="0" eb="2">
      <t>ゼイコミ</t>
    </rPh>
    <rPh sb="2" eb="4">
      <t>キンガク</t>
    </rPh>
    <phoneticPr fontId="1"/>
  </si>
  <si>
    <t>換気設備設置のための軽微な改修等の修繕費</t>
    <rPh sb="0" eb="2">
      <t>カンキ</t>
    </rPh>
    <rPh sb="2" eb="4">
      <t>セツビ</t>
    </rPh>
    <rPh sb="4" eb="6">
      <t>セッチ</t>
    </rPh>
    <rPh sb="10" eb="12">
      <t>ケイビ</t>
    </rPh>
    <rPh sb="13" eb="16">
      <t>カイシュウナド</t>
    </rPh>
    <rPh sb="17" eb="20">
      <t>シュウゼンヒ</t>
    </rPh>
    <phoneticPr fontId="1"/>
  </si>
  <si>
    <t>非接触サーモグラフィーカメラ
（検温・消毒機能付き）</t>
    <rPh sb="0" eb="1">
      <t>ヒ</t>
    </rPh>
    <rPh sb="1" eb="3">
      <t>セッショク</t>
    </rPh>
    <rPh sb="16" eb="18">
      <t>ケンオン</t>
    </rPh>
    <rPh sb="19" eb="21">
      <t>ショウドク</t>
    </rPh>
    <rPh sb="21" eb="23">
      <t>キノウ</t>
    </rPh>
    <rPh sb="23" eb="24">
      <t>ツ</t>
    </rPh>
    <phoneticPr fontId="1"/>
  </si>
  <si>
    <t>医療機器
（パルスオキシメーター等）</t>
    <rPh sb="0" eb="2">
      <t>イリョウ</t>
    </rPh>
    <rPh sb="2" eb="4">
      <t>キキ</t>
    </rPh>
    <rPh sb="16" eb="17">
      <t>ナド</t>
    </rPh>
    <phoneticPr fontId="1"/>
  </si>
  <si>
    <t>患者案内のための看板の設置料</t>
    <rPh sb="0" eb="2">
      <t>カンジャ</t>
    </rPh>
    <rPh sb="2" eb="4">
      <t>アンナイ</t>
    </rPh>
    <rPh sb="8" eb="10">
      <t>カンバン</t>
    </rPh>
    <rPh sb="11" eb="14">
      <t>セッチリョウ</t>
    </rPh>
    <phoneticPr fontId="1"/>
  </si>
  <si>
    <t xml:space="preserve"> ホームページ上に外来対応医療機関である
ことを明記するための改修費</t>
    <rPh sb="7" eb="8">
      <t>ジョウ</t>
    </rPh>
    <rPh sb="9" eb="11">
      <t>ガイライ</t>
    </rPh>
    <rPh sb="11" eb="13">
      <t>タイオウ</t>
    </rPh>
    <rPh sb="13" eb="15">
      <t>イリョウ</t>
    </rPh>
    <rPh sb="15" eb="17">
      <t>キカン</t>
    </rPh>
    <rPh sb="24" eb="26">
      <t>メイキ</t>
    </rPh>
    <rPh sb="31" eb="34">
      <t>カイシュウヒ</t>
    </rPh>
    <phoneticPr fontId="1"/>
  </si>
  <si>
    <t>月</t>
    <rPh sb="0" eb="1">
      <t>ガツ</t>
    </rPh>
    <phoneticPr fontId="1"/>
  </si>
  <si>
    <t xml:space="preserve">
ことを明記するための改修費</t>
    <rPh sb="4" eb="6">
      <t>メイキ</t>
    </rPh>
    <rPh sb="11" eb="14">
      <t>カイシュウヒ</t>
    </rPh>
    <phoneticPr fontId="1"/>
  </si>
  <si>
    <t>非接触サーモグラフィーカメラ</t>
    <rPh sb="0" eb="1">
      <t>ヒ</t>
    </rPh>
    <rPh sb="1" eb="3">
      <t>セッショク</t>
    </rPh>
    <phoneticPr fontId="1"/>
  </si>
  <si>
    <t xml:space="preserve"> ホームページ</t>
    <phoneticPr fontId="1"/>
  </si>
  <si>
    <t>換気設備修繕費</t>
    <rPh sb="0" eb="2">
      <t>カンキ</t>
    </rPh>
    <rPh sb="2" eb="4">
      <t>セツビ</t>
    </rPh>
    <rPh sb="4" eb="7">
      <t>シュウゼンヒ</t>
    </rPh>
    <phoneticPr fontId="1"/>
  </si>
  <si>
    <t>医療機器</t>
    <rPh sb="0" eb="2">
      <t>イリョウ</t>
    </rPh>
    <rPh sb="2" eb="4">
      <t>キキ</t>
    </rPh>
    <phoneticPr fontId="1"/>
  </si>
  <si>
    <t>最終納品日</t>
    <rPh sb="0" eb="2">
      <t>サイシュウ</t>
    </rPh>
    <rPh sb="2" eb="5">
      <t>ノウヒンビ</t>
    </rPh>
    <phoneticPr fontId="1"/>
  </si>
  <si>
    <t>個別</t>
    <rPh sb="0" eb="2">
      <t>コベツ</t>
    </rPh>
    <phoneticPr fontId="1"/>
  </si>
  <si>
    <t>総合</t>
    <rPh sb="0" eb="2">
      <t>ソウゴウ</t>
    </rPh>
    <phoneticPr fontId="1"/>
  </si>
  <si>
    <t>新型コロナウイルス発熱外来対応の実施曜日（診療日か休診日か）を入力してください。</t>
    <rPh sb="0" eb="2">
      <t>シンガタ</t>
    </rPh>
    <rPh sb="9" eb="11">
      <t>ハツネツ</t>
    </rPh>
    <rPh sb="11" eb="13">
      <t>ガイライ</t>
    </rPh>
    <rPh sb="13" eb="15">
      <t>タイオウ</t>
    </rPh>
    <rPh sb="16" eb="18">
      <t>ジッシ</t>
    </rPh>
    <rPh sb="18" eb="20">
      <t>ヨウビ</t>
    </rPh>
    <rPh sb="21" eb="24">
      <t>シンリョウビ</t>
    </rPh>
    <rPh sb="31" eb="33">
      <t>ニュウリョク</t>
    </rPh>
    <phoneticPr fontId="1"/>
  </si>
  <si>
    <t>新型コロナウイルス発熱外来対応を行う時間帯の設定について選択してください。</t>
    <rPh sb="16" eb="17">
      <t>オコナ</t>
    </rPh>
    <rPh sb="18" eb="21">
      <t>ジカンタイ</t>
    </rPh>
    <rPh sb="22" eb="24">
      <t>セッテイ</t>
    </rPh>
    <rPh sb="28" eb="30">
      <t>センタク</t>
    </rPh>
    <phoneticPr fontId="1"/>
  </si>
  <si>
    <t>一般外来対応の時間帯と別枠の時間帯を設けて実施</t>
    <rPh sb="0" eb="2">
      <t>イッパン</t>
    </rPh>
    <rPh sb="2" eb="4">
      <t>ガイライ</t>
    </rPh>
    <rPh sb="4" eb="6">
      <t>タイオウ</t>
    </rPh>
    <rPh sb="7" eb="10">
      <t>ジカンタイ</t>
    </rPh>
    <rPh sb="11" eb="13">
      <t>ベツワク</t>
    </rPh>
    <rPh sb="14" eb="17">
      <t>ジカンタイ</t>
    </rPh>
    <rPh sb="18" eb="19">
      <t>モウ</t>
    </rPh>
    <rPh sb="21" eb="23">
      <t>ジッシ</t>
    </rPh>
    <phoneticPr fontId="1"/>
  </si>
  <si>
    <t>一般外来対応時間帯の中で、随時応需</t>
    <rPh sb="0" eb="2">
      <t>イッパン</t>
    </rPh>
    <rPh sb="2" eb="4">
      <t>ガイライ</t>
    </rPh>
    <rPh sb="4" eb="6">
      <t>タイオウ</t>
    </rPh>
    <rPh sb="6" eb="9">
      <t>ジカンタイ</t>
    </rPh>
    <rPh sb="10" eb="11">
      <t>ナカ</t>
    </rPh>
    <rPh sb="13" eb="15">
      <t>ズイジ</t>
    </rPh>
    <rPh sb="15" eb="17">
      <t>オウジュ</t>
    </rPh>
    <phoneticPr fontId="1"/>
  </si>
  <si>
    <t>新型コロナウイルス発熱外来対応を行う医師及び看護師の１日あたりの平均配置人数を入力してください。</t>
    <rPh sb="16" eb="17">
      <t>オコナ</t>
    </rPh>
    <rPh sb="18" eb="20">
      <t>イシ</t>
    </rPh>
    <rPh sb="20" eb="21">
      <t>オヨ</t>
    </rPh>
    <rPh sb="22" eb="25">
      <t>カンゴシ</t>
    </rPh>
    <rPh sb="27" eb="28">
      <t>ニチ</t>
    </rPh>
    <rPh sb="32" eb="34">
      <t>ヘイキン</t>
    </rPh>
    <rPh sb="34" eb="36">
      <t>ハイチ</t>
    </rPh>
    <rPh sb="36" eb="38">
      <t>ニンズウ</t>
    </rPh>
    <rPh sb="39" eb="41">
      <t>ニュウリョク</t>
    </rPh>
    <phoneticPr fontId="1"/>
  </si>
  <si>
    <t>医師</t>
    <rPh sb="0" eb="2">
      <t>イシ</t>
    </rPh>
    <phoneticPr fontId="1"/>
  </si>
  <si>
    <t>看護師</t>
    <rPh sb="0" eb="3">
      <t>カンゴシ</t>
    </rPh>
    <phoneticPr fontId="1"/>
  </si>
  <si>
    <t>新型コロナウイルス発熱外来対応を行う診療スペースの個所数及び形態について選択してください。</t>
    <rPh sb="18" eb="20">
      <t>シンリョウ</t>
    </rPh>
    <rPh sb="25" eb="27">
      <t>カショ</t>
    </rPh>
    <rPh sb="27" eb="28">
      <t>スウ</t>
    </rPh>
    <rPh sb="28" eb="29">
      <t>オヨ</t>
    </rPh>
    <rPh sb="30" eb="32">
      <t>ケイタイ</t>
    </rPh>
    <rPh sb="36" eb="38">
      <t>センタク</t>
    </rPh>
    <phoneticPr fontId="1"/>
  </si>
  <si>
    <t>ア　個所数</t>
    <rPh sb="2" eb="4">
      <t>カショ</t>
    </rPh>
    <rPh sb="4" eb="5">
      <t>スウ</t>
    </rPh>
    <phoneticPr fontId="1"/>
  </si>
  <si>
    <t>イ　診療スペースの形態</t>
    <rPh sb="2" eb="4">
      <t>シンリョウ</t>
    </rPh>
    <rPh sb="9" eb="11">
      <t>ケイタイ</t>
    </rPh>
    <phoneticPr fontId="1"/>
  </si>
  <si>
    <t>屋外に簡易診療スペースを設けて実施</t>
    <rPh sb="0" eb="2">
      <t>オクガイ</t>
    </rPh>
    <rPh sb="3" eb="5">
      <t>カンイ</t>
    </rPh>
    <rPh sb="5" eb="7">
      <t>シンリョウ</t>
    </rPh>
    <rPh sb="12" eb="13">
      <t>モウ</t>
    </rPh>
    <rPh sb="15" eb="17">
      <t>ジッシ</t>
    </rPh>
    <phoneticPr fontId="1"/>
  </si>
  <si>
    <t>院内診察室で実施</t>
    <rPh sb="0" eb="2">
      <t>インナイ</t>
    </rPh>
    <rPh sb="2" eb="4">
      <t>シンサツ</t>
    </rPh>
    <rPh sb="4" eb="5">
      <t>シツ</t>
    </rPh>
    <rPh sb="6" eb="8">
      <t>ジッシ</t>
    </rPh>
    <phoneticPr fontId="1"/>
  </si>
  <si>
    <t>（備考）複数個所毎に形態が異なるあるいは「その他」を選択した際、詳細を記入してください。</t>
    <rPh sb="1" eb="3">
      <t>ビコウ</t>
    </rPh>
    <rPh sb="4" eb="6">
      <t>フクスウ</t>
    </rPh>
    <rPh sb="6" eb="8">
      <t>カショ</t>
    </rPh>
    <rPh sb="8" eb="9">
      <t>ゴト</t>
    </rPh>
    <rPh sb="10" eb="12">
      <t>ケイタイ</t>
    </rPh>
    <rPh sb="13" eb="14">
      <t>コト</t>
    </rPh>
    <rPh sb="23" eb="24">
      <t>タ</t>
    </rPh>
    <rPh sb="26" eb="28">
      <t>センタク</t>
    </rPh>
    <rPh sb="30" eb="31">
      <t>サイ</t>
    </rPh>
    <rPh sb="32" eb="34">
      <t>ショウサイ</t>
    </rPh>
    <rPh sb="35" eb="37">
      <t>キニュウ</t>
    </rPh>
    <phoneticPr fontId="1"/>
  </si>
  <si>
    <t>これまでの新型コロナウイルス感染症疑い患者の外来対応を行った実績（応需患者数）を入力してください。</t>
    <rPh sb="5" eb="7">
      <t>シンガタ</t>
    </rPh>
    <rPh sb="14" eb="17">
      <t>カンセンショウ</t>
    </rPh>
    <rPh sb="17" eb="18">
      <t>ウタガ</t>
    </rPh>
    <rPh sb="19" eb="21">
      <t>カンジャ</t>
    </rPh>
    <rPh sb="22" eb="24">
      <t>ガイライ</t>
    </rPh>
    <rPh sb="24" eb="26">
      <t>タイオウ</t>
    </rPh>
    <rPh sb="27" eb="28">
      <t>オコナ</t>
    </rPh>
    <rPh sb="30" eb="32">
      <t>ジッセキ</t>
    </rPh>
    <rPh sb="33" eb="35">
      <t>オウジュ</t>
    </rPh>
    <rPh sb="35" eb="38">
      <t>カンジャスウ</t>
    </rPh>
    <rPh sb="40" eb="42">
      <t>ニュウリョク</t>
    </rPh>
    <phoneticPr fontId="1"/>
  </si>
  <si>
    <t>１月</t>
    <rPh sb="1" eb="2">
      <t>ガツ</t>
    </rPh>
    <phoneticPr fontId="1"/>
  </si>
  <si>
    <t>２月</t>
  </si>
  <si>
    <t>３月</t>
  </si>
  <si>
    <t>４月</t>
  </si>
  <si>
    <t>５月</t>
  </si>
  <si>
    <t>６月</t>
  </si>
  <si>
    <t>７月</t>
  </si>
  <si>
    <t>８月</t>
  </si>
  <si>
    <t>９月</t>
  </si>
  <si>
    <t>月間において０人の場合は「０」と入力してください。</t>
    <rPh sb="0" eb="2">
      <t>ゲッカン</t>
    </rPh>
    <rPh sb="7" eb="8">
      <t>ニン</t>
    </rPh>
    <rPh sb="9" eb="11">
      <t>バアイ</t>
    </rPh>
    <rPh sb="16" eb="18">
      <t>ニュウリョク</t>
    </rPh>
    <phoneticPr fontId="1"/>
  </si>
  <si>
    <t>なお、記載の実績数について確認する必要があると判断した際には診療報酬明細書の写しの提出を求めることがあります。</t>
    <rPh sb="3" eb="5">
      <t>キサイ</t>
    </rPh>
    <rPh sb="6" eb="8">
      <t>ジッセキ</t>
    </rPh>
    <rPh sb="8" eb="9">
      <t>スウ</t>
    </rPh>
    <rPh sb="13" eb="15">
      <t>カクニン</t>
    </rPh>
    <rPh sb="17" eb="19">
      <t>ヒツヨウ</t>
    </rPh>
    <rPh sb="23" eb="25">
      <t>ハンダン</t>
    </rPh>
    <rPh sb="27" eb="28">
      <t>サイ</t>
    </rPh>
    <rPh sb="30" eb="32">
      <t>シンリョウ</t>
    </rPh>
    <rPh sb="32" eb="34">
      <t>ホウシュウ</t>
    </rPh>
    <rPh sb="34" eb="37">
      <t>メイサイショ</t>
    </rPh>
    <rPh sb="38" eb="39">
      <t>ウツ</t>
    </rPh>
    <rPh sb="41" eb="43">
      <t>テイシュツ</t>
    </rPh>
    <rPh sb="44" eb="45">
      <t>モト</t>
    </rPh>
    <phoneticPr fontId="1"/>
  </si>
  <si>
    <t>外来患者が来院してから外来対応を行う際の手順の流れについて記入してください。</t>
    <rPh sb="0" eb="2">
      <t>ガイライ</t>
    </rPh>
    <rPh sb="2" eb="4">
      <t>カンジャ</t>
    </rPh>
    <rPh sb="5" eb="7">
      <t>ライイン</t>
    </rPh>
    <rPh sb="11" eb="13">
      <t>ガイライ</t>
    </rPh>
    <rPh sb="13" eb="15">
      <t>タイオウ</t>
    </rPh>
    <rPh sb="16" eb="17">
      <t>オコナ</t>
    </rPh>
    <rPh sb="18" eb="19">
      <t>サイ</t>
    </rPh>
    <rPh sb="20" eb="22">
      <t>テジュン</t>
    </rPh>
    <rPh sb="23" eb="24">
      <t>ナガ</t>
    </rPh>
    <rPh sb="29" eb="31">
      <t>キニュウ</t>
    </rPh>
    <phoneticPr fontId="1"/>
  </si>
  <si>
    <t>受付</t>
    <rPh sb="0" eb="2">
      <t>ウケツケ</t>
    </rPh>
    <phoneticPr fontId="1"/>
  </si>
  <si>
    <t>手順</t>
    <rPh sb="0" eb="2">
      <t>テジュン</t>
    </rPh>
    <phoneticPr fontId="1"/>
  </si>
  <si>
    <t>診察</t>
    <rPh sb="0" eb="2">
      <t>シンサツ</t>
    </rPh>
    <phoneticPr fontId="1"/>
  </si>
  <si>
    <t>検査</t>
    <rPh sb="0" eb="2">
      <t>ケンサ</t>
    </rPh>
    <phoneticPr fontId="1"/>
  </si>
  <si>
    <t>場所</t>
    <rPh sb="0" eb="2">
      <t>バショ</t>
    </rPh>
    <phoneticPr fontId="1"/>
  </si>
  <si>
    <t>屋外受付スペース</t>
    <rPh sb="0" eb="2">
      <t>オクガイ</t>
    </rPh>
    <rPh sb="2" eb="4">
      <t>ウケツケ</t>
    </rPh>
    <phoneticPr fontId="1"/>
  </si>
  <si>
    <t>院内受付</t>
    <rPh sb="0" eb="2">
      <t>インナイ</t>
    </rPh>
    <rPh sb="2" eb="4">
      <t>ウケツケ</t>
    </rPh>
    <phoneticPr fontId="1"/>
  </si>
  <si>
    <t>屋外の簡易診療スペース</t>
    <rPh sb="0" eb="2">
      <t>オクガイ</t>
    </rPh>
    <rPh sb="3" eb="5">
      <t>カンイ</t>
    </rPh>
    <rPh sb="5" eb="7">
      <t>シンリョウ</t>
    </rPh>
    <phoneticPr fontId="1"/>
  </si>
  <si>
    <t>屋外の検査スペース</t>
    <rPh sb="0" eb="2">
      <t>オクガイ</t>
    </rPh>
    <rPh sb="3" eb="5">
      <t>ケンサ</t>
    </rPh>
    <phoneticPr fontId="1"/>
  </si>
  <si>
    <t>屋内の検査室</t>
    <rPh sb="0" eb="2">
      <t>オクナイ</t>
    </rPh>
    <rPh sb="3" eb="6">
      <t>ケンサシツ</t>
    </rPh>
    <phoneticPr fontId="1"/>
  </si>
  <si>
    <t>屋内の診察室</t>
    <rPh sb="0" eb="2">
      <t>オクナイ</t>
    </rPh>
    <rPh sb="3" eb="5">
      <t>シンサツ</t>
    </rPh>
    <rPh sb="5" eb="6">
      <t>シツ</t>
    </rPh>
    <phoneticPr fontId="1"/>
  </si>
  <si>
    <t>対応者</t>
    <rPh sb="0" eb="2">
      <t>タイオウ</t>
    </rPh>
    <rPh sb="2" eb="3">
      <t>シャ</t>
    </rPh>
    <phoneticPr fontId="1"/>
  </si>
  <si>
    <t>事務員</t>
    <rPh sb="0" eb="3">
      <t>ジムイン</t>
    </rPh>
    <phoneticPr fontId="1"/>
  </si>
  <si>
    <t>実施内容</t>
    <rPh sb="0" eb="2">
      <t>ジッシ</t>
    </rPh>
    <rPh sb="2" eb="4">
      <t>ナイヨウ</t>
    </rPh>
    <phoneticPr fontId="1"/>
  </si>
  <si>
    <t>診療については、問診、聴診等の実施事項を列記し、実施方法（電話での問診等）も記入すること。</t>
    <rPh sb="0" eb="2">
      <t>シンリョウ</t>
    </rPh>
    <rPh sb="8" eb="10">
      <t>モンシン</t>
    </rPh>
    <rPh sb="11" eb="13">
      <t>チョウシン</t>
    </rPh>
    <rPh sb="13" eb="14">
      <t>トウ</t>
    </rPh>
    <rPh sb="15" eb="17">
      <t>ジッシ</t>
    </rPh>
    <rPh sb="17" eb="19">
      <t>ジコウ</t>
    </rPh>
    <rPh sb="20" eb="22">
      <t>レッキ</t>
    </rPh>
    <rPh sb="24" eb="26">
      <t>ジッシ</t>
    </rPh>
    <rPh sb="26" eb="28">
      <t>ホウホウ</t>
    </rPh>
    <rPh sb="29" eb="31">
      <t>デンワ</t>
    </rPh>
    <rPh sb="33" eb="35">
      <t>モンシン</t>
    </rPh>
    <rPh sb="35" eb="36">
      <t>トウ</t>
    </rPh>
    <rPh sb="38" eb="40">
      <t>キニュウ</t>
    </rPh>
    <phoneticPr fontId="1"/>
  </si>
  <si>
    <t>検査については、検体採取の方法（容器の手渡し、ぬぐい液の採取等）を検査種別（抗原検査、PCR検査）毎に記入すること。</t>
    <rPh sb="0" eb="2">
      <t>ケンサ</t>
    </rPh>
    <rPh sb="8" eb="10">
      <t>ケンタイ</t>
    </rPh>
    <rPh sb="10" eb="12">
      <t>サイシュ</t>
    </rPh>
    <rPh sb="13" eb="15">
      <t>ホウホウ</t>
    </rPh>
    <rPh sb="16" eb="18">
      <t>ヨウキ</t>
    </rPh>
    <rPh sb="19" eb="21">
      <t>テワタ</t>
    </rPh>
    <rPh sb="26" eb="27">
      <t>エキ</t>
    </rPh>
    <rPh sb="28" eb="30">
      <t>サイシュ</t>
    </rPh>
    <rPh sb="30" eb="31">
      <t>トウ</t>
    </rPh>
    <rPh sb="33" eb="35">
      <t>ケンサ</t>
    </rPh>
    <rPh sb="35" eb="37">
      <t>シュベツ</t>
    </rPh>
    <rPh sb="38" eb="40">
      <t>コウゲン</t>
    </rPh>
    <rPh sb="40" eb="42">
      <t>ケンサ</t>
    </rPh>
    <rPh sb="46" eb="48">
      <t>ケンサ</t>
    </rPh>
    <rPh sb="49" eb="50">
      <t>ゴト</t>
    </rPh>
    <rPh sb="51" eb="53">
      <t>キニュウ</t>
    </rPh>
    <phoneticPr fontId="1"/>
  </si>
  <si>
    <t>×</t>
    <phoneticPr fontId="1"/>
  </si>
  <si>
    <t>適切に入力がされました。</t>
    <rPh sb="0" eb="2">
      <t>テキセツ</t>
    </rPh>
    <rPh sb="3" eb="5">
      <t>ニュウリョク</t>
    </rPh>
    <phoneticPr fontId="1"/>
  </si>
  <si>
    <t>【要修正】未入力または入力不十分の箇所があります。</t>
    <rPh sb="1" eb="2">
      <t>ヨウ</t>
    </rPh>
    <rPh sb="2" eb="4">
      <t>シュウセイ</t>
    </rPh>
    <rPh sb="5" eb="8">
      <t>ミニュウリョク</t>
    </rPh>
    <rPh sb="11" eb="16">
      <t>ニュウリョクフジュウブン</t>
    </rPh>
    <rPh sb="17" eb="19">
      <t>カショ</t>
    </rPh>
    <phoneticPr fontId="1"/>
  </si>
  <si>
    <t>基本情報</t>
    <rPh sb="0" eb="2">
      <t>キホン</t>
    </rPh>
    <rPh sb="2" eb="4">
      <t>ジョウホウ</t>
    </rPh>
    <phoneticPr fontId="1"/>
  </si>
  <si>
    <t>　申請者は、以下いずれの事項にも該当するものであることを申し立てます。
□　補助を受ける経費について他の補助金等の交付を受けていないこと。
□　外来対応医療機関として指定を受けてから少なくとも令和５年度中は指定継続の上、外来対応を行うこと。
□　令和５年度中に外来対応医療機関の指定が解除された際、本補助金の交付申請を取り下げること。
□　本補助金により整備した設備は新型コロナウイルス感染症対策の目的以外に使用しないこと。
□　本補助金の収入、支出等に係る証拠書類を５年間適切に整備保管すること。
□　暴力団員又は暴力団関係者と実質的を含めいかなる関係も有していないこと。</t>
    <rPh sb="1" eb="3">
      <t>シンセイ</t>
    </rPh>
    <rPh sb="6" eb="8">
      <t>イカ</t>
    </rPh>
    <rPh sb="12" eb="14">
      <t>ジコウ</t>
    </rPh>
    <rPh sb="16" eb="18">
      <t>ガイトウ</t>
    </rPh>
    <rPh sb="28" eb="29">
      <t>モウ</t>
    </rPh>
    <rPh sb="30" eb="31">
      <t>タ</t>
    </rPh>
    <rPh sb="170" eb="171">
      <t>ホン</t>
    </rPh>
    <rPh sb="171" eb="174">
      <t>ホジョキン</t>
    </rPh>
    <rPh sb="177" eb="179">
      <t>セイビ</t>
    </rPh>
    <rPh sb="184" eb="186">
      <t>シンガタ</t>
    </rPh>
    <rPh sb="193" eb="196">
      <t>カンセンショウ</t>
    </rPh>
    <rPh sb="196" eb="198">
      <t>タイサク</t>
    </rPh>
    <rPh sb="199" eb="201">
      <t>モクテキ</t>
    </rPh>
    <rPh sb="202" eb="203">
      <t>ガイ</t>
    </rPh>
    <rPh sb="204" eb="206">
      <t>シヨウ</t>
    </rPh>
    <rPh sb="215" eb="216">
      <t>ホン</t>
    </rPh>
    <rPh sb="256" eb="257">
      <t>マタ</t>
    </rPh>
    <phoneticPr fontId="1"/>
  </si>
  <si>
    <r>
      <t xml:space="preserve">　申請者は、以下いずれの事項にも該当するものであることを申し立てます。
</t>
    </r>
    <r>
      <rPr>
        <b/>
        <sz val="11"/>
        <color theme="1"/>
        <rFont val="Segoe UI Symbol"/>
        <family val="2"/>
      </rPr>
      <t>☑</t>
    </r>
    <r>
      <rPr>
        <b/>
        <sz val="11"/>
        <color theme="1"/>
        <rFont val="游ゴシック"/>
        <family val="3"/>
        <charset val="128"/>
        <scheme val="minor"/>
      </rPr>
      <t xml:space="preserve">　補助を受ける経費について他の補助金等の交付を受けていないこと。
</t>
    </r>
    <r>
      <rPr>
        <b/>
        <sz val="11"/>
        <color theme="1"/>
        <rFont val="Segoe UI Symbol"/>
        <family val="3"/>
      </rPr>
      <t>☑</t>
    </r>
    <r>
      <rPr>
        <b/>
        <sz val="11"/>
        <color theme="1"/>
        <rFont val="游ゴシック"/>
        <family val="3"/>
        <charset val="128"/>
        <scheme val="minor"/>
      </rPr>
      <t xml:space="preserve">　外来対応医療機関として指定を受けてから少なくとも令和５年度中は指定継続の上、外来対応を行うこと。
</t>
    </r>
    <r>
      <rPr>
        <b/>
        <sz val="11"/>
        <color theme="1"/>
        <rFont val="Segoe UI Symbol"/>
        <family val="3"/>
      </rPr>
      <t>☑</t>
    </r>
    <r>
      <rPr>
        <b/>
        <sz val="11"/>
        <color theme="1"/>
        <rFont val="游ゴシック"/>
        <family val="3"/>
        <charset val="128"/>
        <scheme val="minor"/>
      </rPr>
      <t xml:space="preserve">　令和５年度中に外来対応医療機関の指定が解除された際、本補助金の交付申請を取り下げること。
</t>
    </r>
    <r>
      <rPr>
        <b/>
        <sz val="11"/>
        <color theme="1"/>
        <rFont val="Segoe UI Symbol"/>
        <family val="2"/>
      </rPr>
      <t>☑</t>
    </r>
    <r>
      <rPr>
        <b/>
        <sz val="11"/>
        <color theme="1"/>
        <rFont val="游ゴシック"/>
        <family val="3"/>
        <charset val="128"/>
        <scheme val="minor"/>
      </rPr>
      <t xml:space="preserve">　本補助金により整備の物品は新型コロナウイルス感染症対策の目的以外に使用しないこと。
</t>
    </r>
    <r>
      <rPr>
        <b/>
        <sz val="11"/>
        <color theme="1"/>
        <rFont val="Segoe UI Symbol"/>
        <family val="2"/>
      </rPr>
      <t>☑</t>
    </r>
    <r>
      <rPr>
        <b/>
        <sz val="11"/>
        <color theme="1"/>
        <rFont val="游ゴシック"/>
        <family val="3"/>
        <charset val="128"/>
        <scheme val="minor"/>
      </rPr>
      <t xml:space="preserve">　本補助金の収入、支出等に係る証拠書類を５年間適切に整備保管すること。
</t>
    </r>
    <r>
      <rPr>
        <b/>
        <sz val="11"/>
        <color theme="1"/>
        <rFont val="Segoe UI Symbol"/>
        <family val="2"/>
      </rPr>
      <t>☑</t>
    </r>
    <r>
      <rPr>
        <b/>
        <sz val="11"/>
        <color theme="1"/>
        <rFont val="游ゴシック"/>
        <family val="3"/>
        <charset val="128"/>
        <scheme val="minor"/>
      </rPr>
      <t>　暴力団員又は暴力団関係者と実質的を含めいかなる関係も有していないこと。</t>
    </r>
    <rPh sb="1" eb="3">
      <t>シンセイ</t>
    </rPh>
    <rPh sb="6" eb="8">
      <t>イカ</t>
    </rPh>
    <rPh sb="12" eb="14">
      <t>ジコウ</t>
    </rPh>
    <rPh sb="16" eb="18">
      <t>ガイトウ</t>
    </rPh>
    <rPh sb="28" eb="29">
      <t>モウ</t>
    </rPh>
    <rPh sb="30" eb="31">
      <t>タ</t>
    </rPh>
    <rPh sb="170" eb="171">
      <t>ホン</t>
    </rPh>
    <rPh sb="171" eb="174">
      <t>ホジョキン</t>
    </rPh>
    <rPh sb="200" eb="202">
      <t>イガイ</t>
    </rPh>
    <rPh sb="214" eb="215">
      <t>ホン</t>
    </rPh>
    <rPh sb="255" eb="256">
      <t>マタ</t>
    </rPh>
    <phoneticPr fontId="1"/>
  </si>
  <si>
    <t>（取替えを行う場合は既設及び新設設備の製品仕様を確認できるカタログ等の提出が必要であること。）</t>
    <rPh sb="1" eb="3">
      <t>トリカ</t>
    </rPh>
    <rPh sb="5" eb="6">
      <t>オコナ</t>
    </rPh>
    <rPh sb="7" eb="9">
      <t>バアイ</t>
    </rPh>
    <rPh sb="10" eb="12">
      <t>キセツ</t>
    </rPh>
    <rPh sb="12" eb="13">
      <t>オヨ</t>
    </rPh>
    <rPh sb="14" eb="16">
      <t>シンセツ</t>
    </rPh>
    <rPh sb="16" eb="18">
      <t>セツビ</t>
    </rPh>
    <rPh sb="19" eb="21">
      <t>セイヒン</t>
    </rPh>
    <rPh sb="21" eb="23">
      <t>シヨウ</t>
    </rPh>
    <rPh sb="24" eb="26">
      <t>カクニン</t>
    </rPh>
    <rPh sb="33" eb="34">
      <t>トウ</t>
    </rPh>
    <rPh sb="35" eb="37">
      <t>テイシュツ</t>
    </rPh>
    <rPh sb="38" eb="40">
      <t>ヒツヨウ</t>
    </rPh>
    <phoneticPr fontId="1"/>
  </si>
  <si>
    <t>縦(cm)</t>
    <rPh sb="0" eb="1">
      <t>タテ</t>
    </rPh>
    <phoneticPr fontId="1"/>
  </si>
  <si>
    <t>税抜単価</t>
    <rPh sb="0" eb="2">
      <t>ゼイヌキ</t>
    </rPh>
    <rPh sb="2" eb="4">
      <t>タンカ</t>
    </rPh>
    <phoneticPr fontId="1"/>
  </si>
  <si>
    <t>　□　設置個所図面及び設置状況が判る写真（他の整備品目がある場合、一括で作成して構わない。)</t>
    <rPh sb="3" eb="5">
      <t>セッチ</t>
    </rPh>
    <rPh sb="5" eb="7">
      <t>カショ</t>
    </rPh>
    <rPh sb="7" eb="9">
      <t>ズメン</t>
    </rPh>
    <rPh sb="9" eb="10">
      <t>オヨ</t>
    </rPh>
    <rPh sb="11" eb="13">
      <t>セッチ</t>
    </rPh>
    <rPh sb="13" eb="15">
      <t>ジョウキョウ</t>
    </rPh>
    <rPh sb="16" eb="17">
      <t>ワカ</t>
    </rPh>
    <rPh sb="18" eb="20">
      <t>シャシン</t>
    </rPh>
    <rPh sb="21" eb="22">
      <t>タ</t>
    </rPh>
    <rPh sb="23" eb="25">
      <t>セイビ</t>
    </rPh>
    <rPh sb="25" eb="27">
      <t>ヒンモク</t>
    </rPh>
    <rPh sb="30" eb="32">
      <t>バアイ</t>
    </rPh>
    <rPh sb="33" eb="35">
      <t>イッカツ</t>
    </rPh>
    <rPh sb="36" eb="38">
      <t>サクセイ</t>
    </rPh>
    <rPh sb="40" eb="41">
      <t>カマ</t>
    </rPh>
    <phoneticPr fontId="1"/>
  </si>
  <si>
    <t>面積（㎠）</t>
    <rPh sb="0" eb="2">
      <t>メンセキ</t>
    </rPh>
    <phoneticPr fontId="1"/>
  </si>
  <si>
    <t>１.普通２.当座</t>
    <rPh sb="2" eb="4">
      <t>フツウ</t>
    </rPh>
    <rPh sb="6" eb="8">
      <t>トウザ</t>
    </rPh>
    <phoneticPr fontId="1"/>
  </si>
  <si>
    <t>　□　設置個所図面及び設置状況が判る写真（他の整備品目がある場合、一括で作成して構わない。）</t>
    <rPh sb="3" eb="5">
      <t>セッチ</t>
    </rPh>
    <rPh sb="5" eb="7">
      <t>カショ</t>
    </rPh>
    <rPh sb="7" eb="9">
      <t>ズメン</t>
    </rPh>
    <rPh sb="9" eb="10">
      <t>オヨ</t>
    </rPh>
    <rPh sb="11" eb="13">
      <t>セッチ</t>
    </rPh>
    <rPh sb="13" eb="15">
      <t>ジョウキョウ</t>
    </rPh>
    <rPh sb="16" eb="17">
      <t>ワカ</t>
    </rPh>
    <rPh sb="18" eb="20">
      <t>シャシン</t>
    </rPh>
    <rPh sb="21" eb="22">
      <t>タ</t>
    </rPh>
    <rPh sb="23" eb="25">
      <t>セイビ</t>
    </rPh>
    <rPh sb="25" eb="27">
      <t>ヒンモク</t>
    </rPh>
    <rPh sb="30" eb="32">
      <t>バアイ</t>
    </rPh>
    <rPh sb="33" eb="35">
      <t>イッカツ</t>
    </rPh>
    <rPh sb="36" eb="38">
      <t>サクセイ</t>
    </rPh>
    <rPh sb="40" eb="41">
      <t>カマ</t>
    </rPh>
    <phoneticPr fontId="1"/>
  </si>
  <si>
    <t>医療機器・サーモグラフィーカメラ・換気設備の助成申請を行う場合のみ</t>
    <rPh sb="0" eb="4">
      <t>イリョウキキ</t>
    </rPh>
    <rPh sb="17" eb="21">
      <t>カンキセツビ</t>
    </rPh>
    <rPh sb="22" eb="26">
      <t>ジョセイシンセイ</t>
    </rPh>
    <rPh sb="27" eb="28">
      <t>オコナ</t>
    </rPh>
    <rPh sb="29" eb="31">
      <t>バアイ</t>
    </rPh>
    <phoneticPr fontId="1"/>
  </si>
  <si>
    <t>医療機器・サーモグラフィーカメラ・換気設備</t>
    <rPh sb="0" eb="4">
      <t>イリョウキキ</t>
    </rPh>
    <rPh sb="17" eb="21">
      <t>カンキセツビ</t>
    </rPh>
    <phoneticPr fontId="1"/>
  </si>
  <si>
    <t>敷地内看板</t>
    <rPh sb="0" eb="5">
      <t>シキチナイカンバン</t>
    </rPh>
    <phoneticPr fontId="1"/>
  </si>
  <si>
    <t>３種類目</t>
    <rPh sb="1" eb="3">
      <t>シュルイ</t>
    </rPh>
    <rPh sb="3" eb="4">
      <t>メ</t>
    </rPh>
    <phoneticPr fontId="1"/>
  </si>
  <si>
    <t>４種類目</t>
    <rPh sb="1" eb="3">
      <t>シュルイ</t>
    </rPh>
    <rPh sb="3" eb="4">
      <t>メ</t>
    </rPh>
    <phoneticPr fontId="1"/>
  </si>
  <si>
    <t>番号</t>
    <rPh sb="0" eb="2">
      <t>バンゴウ</t>
    </rPh>
    <phoneticPr fontId="12"/>
  </si>
  <si>
    <t>確認の点</t>
    <rPh sb="0" eb="2">
      <t>カクニン</t>
    </rPh>
    <rPh sb="3" eb="4">
      <t>テン</t>
    </rPh>
    <phoneticPr fontId="12"/>
  </si>
  <si>
    <t>再確認の点</t>
    <rPh sb="0" eb="1">
      <t>サイ</t>
    </rPh>
    <rPh sb="1" eb="3">
      <t>カクニン</t>
    </rPh>
    <rPh sb="4" eb="5">
      <t>テン</t>
    </rPh>
    <phoneticPr fontId="12"/>
  </si>
  <si>
    <t>再回答</t>
    <rPh sb="0" eb="1">
      <t>サイ</t>
    </rPh>
    <rPh sb="1" eb="3">
      <t>カイトウ</t>
    </rPh>
    <phoneticPr fontId="12"/>
  </si>
  <si>
    <t>（１）最上段に例示と同様の記載を設けること。背景は黄色、橙等の警戒色、文字は黒、緑等の暗色とし総幅員のうちバナーを除いた部分を専有し総面積の15％以上とすること。
（２）以下の内容を記載し、これらの記載が占める面積はホームページ総面積の60％以上とすること。
・案内文（少なくともイメージ図の記載の要素を含めること。）
・病院情報（位置案内を含む。）
・電話番号
・位置図
・その他必要情報
（３）バナー部分を除いた総幅員を占有させて疑い患者発熱外来対応時間を記載すること。
　なお、専有割合は総面積の15％以上とすること。
（発熱外来応需以外の診療時間と混同しないこと。）
（４）A４用紙に倍率100パーセントで印刷した際に１枚に上記全ての情報が記載されること。</t>
    <rPh sb="57" eb="58">
      <t>ノゾ</t>
    </rPh>
    <rPh sb="60" eb="62">
      <t>ブブン</t>
    </rPh>
    <rPh sb="63" eb="65">
      <t>センユウ</t>
    </rPh>
    <rPh sb="86" eb="88">
      <t>イカ</t>
    </rPh>
    <rPh sb="89" eb="91">
      <t>ナイヨウ</t>
    </rPh>
    <rPh sb="100" eb="102">
      <t>キサイ</t>
    </rPh>
    <rPh sb="103" eb="104">
      <t>シ</t>
    </rPh>
    <rPh sb="106" eb="108">
      <t>メンセキ</t>
    </rPh>
    <rPh sb="132" eb="135">
      <t>アンナイブン</t>
    </rPh>
    <rPh sb="136" eb="137">
      <t>スク</t>
    </rPh>
    <rPh sb="145" eb="146">
      <t>ズ</t>
    </rPh>
    <rPh sb="147" eb="149">
      <t>キサイ</t>
    </rPh>
    <rPh sb="150" eb="152">
      <t>ヨウソ</t>
    </rPh>
    <rPh sb="153" eb="154">
      <t>フク</t>
    </rPh>
    <rPh sb="162" eb="166">
      <t>ビョウインジョウホウ</t>
    </rPh>
    <rPh sb="167" eb="171">
      <t>イチアンナイ</t>
    </rPh>
    <rPh sb="172" eb="173">
      <t>フク</t>
    </rPh>
    <rPh sb="191" eb="192">
      <t>タ</t>
    </rPh>
    <rPh sb="192" eb="196">
      <t>ヒツヨウジョウホウ</t>
    </rPh>
    <rPh sb="244" eb="248">
      <t>センユウワリアイ</t>
    </rPh>
    <rPh sb="296" eb="298">
      <t>ヨウシ</t>
    </rPh>
    <rPh sb="299" eb="301">
      <t>バイリツ</t>
    </rPh>
    <rPh sb="314" eb="315">
      <t>サイ</t>
    </rPh>
    <rPh sb="317" eb="318">
      <t>マイ</t>
    </rPh>
    <rPh sb="319" eb="321">
      <t>ジョウキ</t>
    </rPh>
    <rPh sb="321" eb="322">
      <t>スベ</t>
    </rPh>
    <rPh sb="324" eb="326">
      <t>ジョウホウ</t>
    </rPh>
    <rPh sb="327" eb="329">
      <t>キサイ</t>
    </rPh>
    <phoneticPr fontId="1"/>
  </si>
  <si>
    <t>（１）ア①</t>
    <phoneticPr fontId="1"/>
  </si>
  <si>
    <t>（１）ア②</t>
    <phoneticPr fontId="1"/>
  </si>
  <si>
    <t>基本情報シートに必要情報を入力してください。</t>
    <rPh sb="0" eb="2">
      <t>キホン</t>
    </rPh>
    <rPh sb="2" eb="4">
      <t>ジョウホウ</t>
    </rPh>
    <rPh sb="8" eb="10">
      <t>ヒツヨウ</t>
    </rPh>
    <rPh sb="10" eb="12">
      <t>ジョウホウ</t>
    </rPh>
    <rPh sb="13" eb="15">
      <t>ニュウリョク</t>
    </rPh>
    <phoneticPr fontId="1"/>
  </si>
  <si>
    <t>１．道路看板の場合
（１）最上段にイメージ図と同様の記載を設けること。背景は黄色、橙等の警戒色、文字は黒、緑等の暗色とし総幅員を専有し総面積の10%以上とすること。
（２）以下の点について記載し、これらの記載が占める面積は看板総面積の25%以上とすること。
・県指定「外来対応医療機関」   ・法人、医療機関名   ・電話番号   ・予約、診療体制に係る特記事項
（３）位置図(縮尺度)は、現在地を明示、設置個所に応じて1/500～1/1000とし、
　「直進○㎞、○○交差点を右折」等の文言を添え、総面積の20%以上とすること。
（４）最下段には看板総幅員を専有させ疑い患者発熱外来対応時間を記載、総面積の20%以上とすること。
　（発熱外来応需以外の診療時間と混同しないこと。）
２．敷地内看板の場合
（１）車両及び歩行者が公道の往来の際に明瞭に視認できる高さで製作・配置すること。
（２）最上段に例示と同様の記載を設けること。背景は黄色、橙等の警戒色、文字は黒、緑等の暗色とし総幅員を専有し総面積の15％以上とすること。
（３）以下の点について記載し、これらの記載が占める面積は看板総面積の30％以上とすること。
・県指定「外来対応医療機関」   ・法人、医療機関名   ・電話番号   ・予約、診療体制に係る特記事項
（４）最下段には看板総幅員を専有させ疑い患者発熱外来対応時間を記載、総面積の30％以上とすること。
　（発熱外来応需以外の診療時間と混同しないこと。）</t>
    <rPh sb="2" eb="6">
      <t>ドウロカンバン</t>
    </rPh>
    <rPh sb="7" eb="9">
      <t>バアイ</t>
    </rPh>
    <rPh sb="21" eb="22">
      <t>ズ</t>
    </rPh>
    <rPh sb="64" eb="66">
      <t>センユウ</t>
    </rPh>
    <rPh sb="86" eb="88">
      <t>イカ</t>
    </rPh>
    <rPh sb="89" eb="90">
      <t>テン</t>
    </rPh>
    <rPh sb="102" eb="104">
      <t>キサイ</t>
    </rPh>
    <rPh sb="105" eb="106">
      <t>シ</t>
    </rPh>
    <rPh sb="108" eb="110">
      <t>メンセキ</t>
    </rPh>
    <rPh sb="111" eb="113">
      <t>カンバン</t>
    </rPh>
    <rPh sb="147" eb="149">
      <t>ホウジン</t>
    </rPh>
    <rPh sb="280" eb="282">
      <t>センユウ</t>
    </rPh>
    <rPh sb="336" eb="341">
      <t>シキチナイカンバン</t>
    </rPh>
    <rPh sb="345" eb="348">
      <t>シャリョウオヨ</t>
    </rPh>
    <rPh sb="349" eb="352">
      <t>ホコウシャ</t>
    </rPh>
    <rPh sb="358" eb="360">
      <t>オウライ</t>
    </rPh>
    <rPh sb="361" eb="362">
      <t>サイ</t>
    </rPh>
    <rPh sb="363" eb="365">
      <t>メイリョウ</t>
    </rPh>
    <rPh sb="366" eb="368">
      <t>シニン</t>
    </rPh>
    <rPh sb="371" eb="372">
      <t>タカ</t>
    </rPh>
    <rPh sb="374" eb="376">
      <t>セイサク</t>
    </rPh>
    <rPh sb="377" eb="379">
      <t>ハイチ</t>
    </rPh>
    <rPh sb="445" eb="447">
      <t>センユウ</t>
    </rPh>
    <rPh sb="470" eb="471">
      <t>テン</t>
    </rPh>
    <rPh sb="528" eb="530">
      <t>ホウジン</t>
    </rPh>
    <rPh sb="577" eb="579">
      <t>センユウ</t>
    </rPh>
    <phoneticPr fontId="1"/>
  </si>
  <si>
    <t>医療機関名</t>
    <rPh sb="0" eb="2">
      <t>イリョウ</t>
    </rPh>
    <rPh sb="2" eb="4">
      <t>キカン</t>
    </rPh>
    <rPh sb="4" eb="5">
      <t>メイ</t>
    </rPh>
    <phoneticPr fontId="1"/>
  </si>
  <si>
    <t>位置情報・電話番号</t>
    <rPh sb="0" eb="4">
      <t>イチジョウホウ</t>
    </rPh>
    <rPh sb="5" eb="7">
      <t>デンワ</t>
    </rPh>
    <rPh sb="7" eb="9">
      <t>バンゴウ</t>
    </rPh>
    <phoneticPr fontId="1"/>
  </si>
  <si>
    <t>○標準仕様（詳細はHP掲載の標準仕様書を参照。仕様外のものは原則補助対象外となります。）</t>
    <rPh sb="1" eb="3">
      <t>ヒョウジュン</t>
    </rPh>
    <rPh sb="3" eb="5">
      <t>シヨウ</t>
    </rPh>
    <rPh sb="6" eb="8">
      <t>ショウサイ</t>
    </rPh>
    <rPh sb="11" eb="13">
      <t>ケイサイ</t>
    </rPh>
    <rPh sb="14" eb="19">
      <t>ヒョウジュンシヨウショ</t>
    </rPh>
    <rPh sb="20" eb="22">
      <t>サンショウ</t>
    </rPh>
    <rPh sb="23" eb="26">
      <t>シヨウガイ</t>
    </rPh>
    <rPh sb="30" eb="32">
      <t>ゲンソク</t>
    </rPh>
    <rPh sb="32" eb="37">
      <t>ホジョタイショウガイ</t>
    </rPh>
    <phoneticPr fontId="1"/>
  </si>
  <si>
    <t>金額</t>
    <rPh sb="0" eb="2">
      <t>キンガク</t>
    </rPh>
    <phoneticPr fontId="1"/>
  </si>
  <si>
    <t>なお、②については体温計または消毒噴霧器それぞれ単体での整備は補助対象外とする。</t>
    <rPh sb="9" eb="12">
      <t>タイオンケイ</t>
    </rPh>
    <rPh sb="15" eb="17">
      <t>ショウドク</t>
    </rPh>
    <rPh sb="17" eb="20">
      <t>フンムキ</t>
    </rPh>
    <rPh sb="24" eb="26">
      <t>タンタイ</t>
    </rPh>
    <rPh sb="28" eb="30">
      <t>セイビ</t>
    </rPh>
    <rPh sb="31" eb="33">
      <t>ホジョ</t>
    </rPh>
    <rPh sb="33" eb="35">
      <t>タイショウ</t>
    </rPh>
    <rPh sb="35" eb="36">
      <t>ガイ</t>
    </rPh>
    <phoneticPr fontId="1"/>
  </si>
  <si>
    <t>令和５年度　新型コロナウイルス感染症外来対応医療機関確保事業費補助金　事前協議書</t>
    <rPh sb="0" eb="2">
      <t>レイワ</t>
    </rPh>
    <rPh sb="3" eb="5">
      <t>ネンド</t>
    </rPh>
    <rPh sb="6" eb="8">
      <t>シンガタ</t>
    </rPh>
    <rPh sb="15" eb="18">
      <t>カンセンショウ</t>
    </rPh>
    <rPh sb="18" eb="22">
      <t>ガイライタイオウ</t>
    </rPh>
    <rPh sb="22" eb="26">
      <t>イリョウキカン</t>
    </rPh>
    <rPh sb="26" eb="28">
      <t>カクホ</t>
    </rPh>
    <rPh sb="28" eb="31">
      <t>ジギョウヒ</t>
    </rPh>
    <rPh sb="31" eb="34">
      <t>ホジョキン</t>
    </rPh>
    <rPh sb="35" eb="40">
      <t>ジゼンキョウギショ</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</si>
</sst>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0_);[Red]\(#,##0\)"/>
    <numFmt numFmtId="177" formatCode="[$-411]ggge&quot;年&quot;m&quot;月&quot;d&quot;日&quot;;@"/>
    <numFmt numFmtId="178" formatCode="#,##0&quot;円&quot;;[Red]\(#,##0\)&quot;円&quot;"/>
    <numFmt numFmtId="179" formatCode="#,##0&quot;円&quot;"/>
    <numFmt numFmtId="180" formatCode="#,##0&quot;台&quot;"/>
    <numFmt numFmtId="181" formatCode="&quot;金&quot;#,##0&quot;円&quot;"/>
    <numFmt numFmtId="182" formatCode="&quot;金&quot;#,##0&quot;円&quot;\ "/>
    <numFmt numFmtId="183" formatCode="#,##0&quot;円&quot;\ "/>
    <numFmt numFmtId="184" formatCode="&quot;金&quot;#,##0&quot;円&quot;;&quot;△ &quot;&quot;金&quot;#,##0&quot;円&quot;"/>
    <numFmt numFmtId="185" formatCode="&quot;診&quot;&quot;検&quot;&quot;第&quot;0&quot;号&quot;\ "/>
    <numFmt numFmtId="186" formatCode="\(#,##0&quot;円&quot;\)"/>
    <numFmt numFmtId="187" formatCode="&quot;診&quot;&quot;検&quot;&quot;第&quot;0&quot;号&quot;"/>
    <numFmt numFmtId="188" formatCode="0_ "/>
    <numFmt numFmtId="189" formatCode="#,##0&quot;mm&quot;"/>
    <numFmt numFmtId="190" formatCode="0.00&quot;㎡&quot;"/>
    <numFmt numFmtId="191" formatCode="0.0%"/>
    <numFmt numFmtId="192" formatCode="#,##0&quot;か&quot;&quot;所&quot;"/>
    <numFmt numFmtId="193" formatCode="#,##0&quot;個&quot;"/>
    <numFmt numFmtId="194" formatCode="#,##0&quot;式&quot;"/>
    <numFmt numFmtId="195" formatCode="#,##0&quot;名&quot;"/>
    <numFmt numFmtId="196" formatCode="#,##0&quot;人&quot;"/>
    <numFmt numFmtId="197" formatCode="0.00&quot;㎠&quot;"/>
    <numFmt numFmtId="198" formatCode="#,##0.0&quot;cm&quot;"/>
  </numFmts>
  <fonts count="54"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ＭＳ Ｐゴシック"/>
      <family val="3"/>
      <charset val="128"/>
    </font>
    <font>
      <sz val="6"/>
      <name val="ＭＳ Ｐゴシック"/>
      <family val="3"/>
      <charset val="128"/>
    </font>
    <font>
      <sz val="11"/>
      <color theme="1"/>
      <name val="游ゴシック"/>
      <family val="2"/>
      <charset val="128"/>
      <scheme val="minor"/>
    </font>
    <font>
      <sz val="11"/>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sz val="6"/>
      <name val="游ゴシック"/>
      <family val="3"/>
      <charset val="128"/>
      <scheme val="minor"/>
    </font>
    <font>
      <sz val="14"/>
      <color theme="1"/>
      <name val="游ゴシック"/>
      <family val="3"/>
      <charset val="128"/>
      <scheme val="minor"/>
    </font>
    <font>
      <b/>
      <sz val="14"/>
      <color rgb="FFFF0000"/>
      <name val="游ゴシック"/>
      <family val="3"/>
      <charset val="128"/>
      <scheme val="minor"/>
    </font>
    <font>
      <b/>
      <u val="double"/>
      <sz val="14"/>
      <color rgb="FFFF0000"/>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sz val="6"/>
      <color theme="1"/>
      <name val="游ゴシック"/>
      <family val="3"/>
      <charset val="128"/>
      <scheme val="minor"/>
    </font>
    <font>
      <b/>
      <sz val="18"/>
      <color theme="1"/>
      <name val="游ゴシック"/>
      <family val="3"/>
      <charset val="128"/>
      <scheme val="minor"/>
    </font>
    <font>
      <b/>
      <sz val="11"/>
      <name val="游ゴシック"/>
      <family val="3"/>
      <charset val="128"/>
      <scheme val="minor"/>
    </font>
    <font>
      <b/>
      <sz val="14"/>
      <name val="游ゴシック"/>
      <family val="3"/>
      <charset val="128"/>
      <scheme val="minor"/>
    </font>
    <font>
      <b/>
      <sz val="10.5"/>
      <name val="游ゴシック"/>
      <family val="3"/>
      <charset val="128"/>
      <scheme val="minor"/>
    </font>
    <font>
      <sz val="9"/>
      <color rgb="FFFF0000"/>
      <name val="游ゴシック"/>
      <family val="3"/>
      <charset val="128"/>
      <scheme val="minor"/>
    </font>
    <font>
      <b/>
      <u/>
      <sz val="11"/>
      <color theme="10"/>
      <name val="游ゴシック"/>
      <family val="3"/>
      <charset val="128"/>
      <scheme val="minor"/>
    </font>
    <font>
      <b/>
      <sz val="9"/>
      <color rgb="FFFFFF00"/>
      <name val="游ゴシック"/>
      <family val="3"/>
      <charset val="128"/>
      <scheme val="minor"/>
    </font>
    <font>
      <b/>
      <sz val="11"/>
      <color rgb="FFFFFF00"/>
      <name val="游ゴシック"/>
      <family val="3"/>
      <charset val="128"/>
      <scheme val="minor"/>
    </font>
    <font>
      <b/>
      <sz val="11"/>
      <color rgb="FF444444"/>
      <name val="游ゴシック"/>
      <family val="3"/>
      <charset val="128"/>
      <scheme val="minor"/>
    </font>
    <font>
      <sz val="10"/>
      <color theme="1"/>
      <name val="游ゴシック"/>
      <family val="3"/>
      <charset val="128"/>
      <scheme val="minor"/>
    </font>
    <font>
      <b/>
      <sz val="9"/>
      <color theme="1"/>
      <name val="游ゴシック"/>
      <family val="3"/>
      <charset val="128"/>
      <scheme val="minor"/>
    </font>
    <font>
      <b/>
      <sz val="10"/>
      <name val="游ゴシック"/>
      <family val="3"/>
      <charset val="128"/>
      <scheme val="minor"/>
    </font>
    <font>
      <b/>
      <sz val="10"/>
      <color rgb="FFFF0000"/>
      <name val="游ゴシック"/>
      <family val="3"/>
      <charset val="128"/>
      <scheme val="minor"/>
    </font>
    <font>
      <sz val="10"/>
      <color rgb="FFFF0000"/>
      <name val="游ゴシック"/>
      <family val="3"/>
      <charset val="128"/>
      <scheme val="minor"/>
    </font>
    <font>
      <sz val="10"/>
      <color theme="1"/>
      <name val="Segoe UI Symbol"/>
      <family val="3"/>
    </font>
    <font>
      <b/>
      <sz val="11"/>
      <color theme="1"/>
      <name val="Segoe UI Symbol"/>
      <family val="2"/>
    </font>
    <font>
      <sz val="12"/>
      <color theme="1"/>
      <name val="游ゴシック"/>
      <family val="3"/>
      <charset val="128"/>
      <scheme val="minor"/>
    </font>
    <font>
      <sz val="16"/>
      <color theme="1"/>
      <name val="游ゴシック"/>
      <family val="3"/>
      <charset val="128"/>
      <scheme val="minor"/>
    </font>
    <font>
      <sz val="11"/>
      <color theme="1"/>
      <name val="游ゴシック"/>
      <family val="2"/>
      <scheme val="minor"/>
    </font>
    <font>
      <b/>
      <sz val="9"/>
      <name val="游ゴシック"/>
      <family val="3"/>
      <charset val="128"/>
      <scheme val="minor"/>
    </font>
    <font>
      <sz val="11"/>
      <name val="游ゴシック"/>
      <family val="3"/>
      <charset val="128"/>
      <scheme val="minor"/>
    </font>
    <font>
      <sz val="18"/>
      <color theme="1"/>
      <name val="游ゴシック"/>
      <family val="3"/>
      <charset val="128"/>
      <scheme val="minor"/>
    </font>
    <font>
      <sz val="11"/>
      <color rgb="FFFF0000"/>
      <name val="游ゴシック"/>
      <family val="3"/>
      <charset val="128"/>
      <scheme val="minor"/>
    </font>
    <font>
      <b/>
      <u/>
      <sz val="10"/>
      <color rgb="FFFF0000"/>
      <name val="游ゴシック"/>
      <family val="3"/>
      <charset val="128"/>
      <scheme val="minor"/>
    </font>
    <font>
      <sz val="10"/>
      <color theme="1"/>
      <name val="游ゴシック"/>
      <family val="2"/>
      <charset val="128"/>
      <scheme val="minor"/>
    </font>
    <font>
      <u/>
      <sz val="11"/>
      <color theme="10"/>
      <name val="游ゴシック"/>
      <family val="2"/>
      <scheme val="minor"/>
    </font>
    <font>
      <sz val="11"/>
      <color theme="1"/>
      <name val="ＭＳ Ｐゴシック"/>
      <family val="2"/>
      <charset val="128"/>
    </font>
    <font>
      <sz val="11"/>
      <name val="ＭＳ Ｐゴシック"/>
      <family val="3"/>
    </font>
    <font>
      <b/>
      <sz val="8"/>
      <color theme="1"/>
      <name val="游ゴシック"/>
      <family val="3"/>
      <charset val="128"/>
      <scheme val="minor"/>
    </font>
    <font>
      <b/>
      <sz val="12"/>
      <color theme="0"/>
      <name val="游ゴシック"/>
      <family val="3"/>
      <charset val="128"/>
      <scheme val="minor"/>
    </font>
    <font>
      <b/>
      <sz val="20"/>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b/>
      <sz val="22"/>
      <color theme="1"/>
      <name val="游ゴシック"/>
      <family val="3"/>
      <charset val="128"/>
      <scheme val="minor"/>
    </font>
    <font>
      <b/>
      <sz val="11"/>
      <color theme="1"/>
      <name val="Segoe UI Symbol"/>
      <family val="3"/>
    </font>
  </fonts>
  <fills count="8">
    <fill>
      <patternFill patternType="none"/>
    </fill>
    <fill>
      <patternFill patternType="gray125"/>
    </fill>
    <fill>
      <patternFill patternType="solid">
        <fgColor rgb="FFFFFF99"/>
        <bgColor indexed="64"/>
      </patternFill>
    </fill>
    <fill>
      <patternFill patternType="solid">
        <fgColor theme="6"/>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medium">
        <color auto="1"/>
      </top>
      <bottom/>
      <diagonal/>
    </border>
    <border>
      <left/>
      <right style="medium">
        <color indexed="64"/>
      </right>
      <top style="medium">
        <color indexed="64"/>
      </top>
      <bottom/>
      <diagonal/>
    </border>
    <border>
      <left style="medium">
        <color auto="1"/>
      </left>
      <right/>
      <top/>
      <bottom/>
      <diagonal/>
    </border>
    <border>
      <left/>
      <right style="medium">
        <color auto="1"/>
      </right>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right/>
      <top/>
      <bottom style="hair">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dashed">
        <color auto="1"/>
      </left>
      <right/>
      <top/>
      <bottom/>
      <diagonal/>
    </border>
    <border>
      <left/>
      <right style="dashed">
        <color auto="1"/>
      </right>
      <top/>
      <bottom/>
      <diagonal/>
    </border>
    <border>
      <left style="thin">
        <color indexed="64"/>
      </left>
      <right style="thin">
        <color indexed="64"/>
      </right>
      <top style="thin">
        <color indexed="64"/>
      </top>
      <bottom style="double">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auto="1"/>
      </right>
      <top style="double">
        <color indexed="64"/>
      </top>
      <bottom style="thin">
        <color indexed="64"/>
      </bottom>
      <diagonal/>
    </border>
    <border>
      <left style="hair">
        <color auto="1"/>
      </left>
      <right style="hair">
        <color auto="1"/>
      </right>
      <top style="double">
        <color indexed="64"/>
      </top>
      <bottom style="thin">
        <color indexed="64"/>
      </bottom>
      <diagonal/>
    </border>
    <border>
      <left style="hair">
        <color auto="1"/>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s>
  <cellStyleXfs count="19">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xf numFmtId="38" fontId="5" fillId="0" borderId="0" applyFont="0" applyFill="0" applyBorder="0" applyAlignment="0" applyProtection="0">
      <alignment vertical="center"/>
    </xf>
    <xf numFmtId="0" fontId="37" fillId="0" borderId="0"/>
    <xf numFmtId="38" fontId="37" fillId="0" borderId="0" applyFont="0" applyFill="0" applyBorder="0" applyAlignment="0" applyProtection="0">
      <alignment vertical="center"/>
    </xf>
    <xf numFmtId="0" fontId="44" fillId="0" borderId="0" applyNumberFormat="0" applyFill="0" applyBorder="0" applyAlignment="0" applyProtection="0"/>
    <xf numFmtId="0" fontId="5" fillId="0" borderId="0">
      <alignment vertical="center"/>
    </xf>
    <xf numFmtId="0" fontId="37" fillId="0" borderId="0"/>
    <xf numFmtId="0" fontId="5" fillId="0" borderId="0">
      <alignment vertical="center"/>
    </xf>
    <xf numFmtId="0" fontId="45" fillId="0" borderId="0">
      <alignment vertical="center"/>
    </xf>
    <xf numFmtId="0" fontId="3" fillId="0" borderId="0">
      <alignment vertical="center"/>
    </xf>
    <xf numFmtId="0" fontId="45" fillId="0" borderId="0">
      <alignment vertical="center"/>
    </xf>
    <xf numFmtId="0" fontId="46" fillId="0" borderId="0">
      <alignment vertical="center"/>
    </xf>
    <xf numFmtId="0" fontId="45" fillId="0" borderId="0">
      <alignment vertical="center"/>
    </xf>
    <xf numFmtId="0" fontId="2" fillId="0" borderId="0" applyNumberFormat="0" applyFill="0" applyBorder="0" applyAlignment="0" applyProtection="0">
      <alignment vertical="center"/>
    </xf>
    <xf numFmtId="0" fontId="5" fillId="0" borderId="0">
      <alignment vertical="center"/>
    </xf>
  </cellStyleXfs>
  <cellXfs count="953">
    <xf numFmtId="0" fontId="0" fillId="0" borderId="0" xfId="0">
      <alignment vertical="center"/>
    </xf>
    <xf numFmtId="0" fontId="16" fillId="0" borderId="0" xfId="0" applyFont="1" applyProtection="1">
      <alignment vertical="center"/>
    </xf>
    <xf numFmtId="0" fontId="16" fillId="0" borderId="0" xfId="0" applyFont="1" applyAlignment="1" applyProtection="1">
      <alignment horizontal="center" vertical="center"/>
    </xf>
    <xf numFmtId="0" fontId="16" fillId="0" borderId="0" xfId="0" applyFont="1" applyAlignment="1" applyProtection="1">
      <alignment horizontal="center" vertical="center" shrinkToFit="1"/>
    </xf>
    <xf numFmtId="0" fontId="16" fillId="0" borderId="0" xfId="0" applyFont="1" applyAlignment="1" applyProtection="1">
      <alignment horizontal="left" vertical="center"/>
    </xf>
    <xf numFmtId="3" fontId="16" fillId="0" borderId="0" xfId="0" applyNumberFormat="1" applyFont="1" applyBorder="1" applyProtection="1">
      <alignment vertical="center"/>
    </xf>
    <xf numFmtId="0" fontId="16" fillId="0" borderId="0" xfId="0" applyFont="1" applyBorder="1" applyProtection="1">
      <alignment vertical="center"/>
    </xf>
    <xf numFmtId="3" fontId="16" fillId="0" borderId="0" xfId="0" applyNumberFormat="1" applyFont="1" applyProtection="1">
      <alignment vertical="center"/>
    </xf>
    <xf numFmtId="14" fontId="16" fillId="0" borderId="0" xfId="0" applyNumberFormat="1" applyFont="1" applyBorder="1" applyProtection="1">
      <alignment vertical="center"/>
    </xf>
    <xf numFmtId="0" fontId="16" fillId="0" borderId="0" xfId="0" applyFont="1" applyFill="1" applyBorder="1" applyAlignment="1" applyProtection="1">
      <alignment horizontal="center" vertical="center"/>
    </xf>
    <xf numFmtId="179" fontId="16" fillId="0" borderId="19" xfId="0" applyNumberFormat="1" applyFont="1" applyBorder="1" applyAlignment="1" applyProtection="1">
      <alignment horizontal="center" vertical="center" shrinkToFit="1"/>
    </xf>
    <xf numFmtId="179" fontId="16" fillId="0" borderId="20" xfId="0" applyNumberFormat="1" applyFont="1" applyBorder="1" applyAlignment="1" applyProtection="1">
      <alignment horizontal="center" vertical="center" shrinkToFit="1"/>
    </xf>
    <xf numFmtId="179" fontId="16" fillId="0" borderId="21" xfId="0" applyNumberFormat="1" applyFont="1" applyBorder="1" applyAlignment="1" applyProtection="1">
      <alignment horizontal="center" vertical="center" shrinkToFit="1"/>
    </xf>
    <xf numFmtId="0" fontId="16" fillId="0" borderId="32" xfId="0" applyFont="1" applyFill="1" applyBorder="1" applyAlignment="1" applyProtection="1">
      <alignment horizontal="center" vertical="center"/>
    </xf>
    <xf numFmtId="3" fontId="16" fillId="0" borderId="33" xfId="0" applyNumberFormat="1" applyFont="1" applyFill="1" applyBorder="1" applyProtection="1">
      <alignment vertical="center"/>
    </xf>
    <xf numFmtId="0" fontId="16" fillId="0" borderId="33" xfId="0" applyFont="1" applyFill="1" applyBorder="1" applyProtection="1">
      <alignment vertical="center"/>
    </xf>
    <xf numFmtId="179" fontId="16" fillId="0" borderId="34" xfId="0" applyNumberFormat="1" applyFont="1" applyFill="1" applyBorder="1" applyAlignment="1" applyProtection="1">
      <alignment vertical="center" shrinkToFit="1"/>
    </xf>
    <xf numFmtId="179" fontId="16" fillId="0" borderId="13" xfId="0" applyNumberFormat="1" applyFont="1" applyBorder="1" applyAlignment="1" applyProtection="1">
      <alignment vertical="center" shrinkToFit="1"/>
    </xf>
    <xf numFmtId="14" fontId="16" fillId="0" borderId="0" xfId="0" applyNumberFormat="1" applyFont="1" applyAlignment="1" applyProtection="1">
      <alignment horizontal="center" vertical="center" shrinkToFit="1"/>
    </xf>
    <xf numFmtId="0" fontId="7" fillId="0" borderId="0" xfId="0" applyFont="1" applyBorder="1" applyAlignment="1" applyProtection="1"/>
    <xf numFmtId="0" fontId="16" fillId="0" borderId="0" xfId="0" applyFont="1" applyFill="1" applyBorder="1" applyAlignment="1" applyProtection="1">
      <alignment horizontal="center" vertical="center" shrinkToFit="1"/>
    </xf>
    <xf numFmtId="0" fontId="7" fillId="0" borderId="0" xfId="0" applyFont="1" applyBorder="1" applyAlignment="1" applyProtection="1">
      <alignment vertical="center"/>
    </xf>
    <xf numFmtId="0" fontId="16" fillId="0" borderId="0" xfId="0" applyFont="1" applyAlignment="1" applyProtection="1"/>
    <xf numFmtId="0" fontId="18" fillId="0" borderId="0" xfId="0" applyFont="1" applyAlignment="1">
      <alignment horizontal="left" vertical="center"/>
    </xf>
    <xf numFmtId="14" fontId="18" fillId="0" borderId="0" xfId="0" applyNumberFormat="1" applyFont="1" applyAlignment="1">
      <alignment horizontal="left" vertical="center"/>
    </xf>
    <xf numFmtId="14" fontId="18" fillId="2" borderId="1" xfId="0" applyNumberFormat="1" applyFont="1" applyFill="1" applyBorder="1" applyAlignment="1">
      <alignment horizontal="center" vertical="center"/>
    </xf>
    <xf numFmtId="0" fontId="28" fillId="0" borderId="0" xfId="0" applyFont="1" applyBorder="1" applyAlignment="1" applyProtection="1">
      <alignment vertical="center"/>
    </xf>
    <xf numFmtId="0" fontId="28" fillId="0" borderId="0" xfId="0" applyFont="1" applyProtection="1">
      <alignment vertical="center"/>
    </xf>
    <xf numFmtId="0" fontId="8" fillId="0" borderId="0" xfId="0" applyFont="1" applyProtection="1">
      <alignment vertical="center"/>
    </xf>
    <xf numFmtId="0" fontId="28" fillId="0" borderId="1" xfId="0" applyFont="1" applyBorder="1" applyAlignment="1" applyProtection="1">
      <alignment horizontal="center" vertical="center"/>
    </xf>
    <xf numFmtId="0" fontId="28" fillId="0" borderId="0" xfId="0" applyFont="1" applyBorder="1" applyAlignment="1" applyProtection="1">
      <alignment horizontal="left" vertical="center" shrinkToFit="1"/>
    </xf>
    <xf numFmtId="177" fontId="8" fillId="0" borderId="7" xfId="0" applyNumberFormat="1" applyFont="1" applyFill="1" applyBorder="1" applyAlignment="1" applyProtection="1">
      <alignment horizontal="center" vertical="center"/>
    </xf>
    <xf numFmtId="177" fontId="8" fillId="0" borderId="8" xfId="0" applyNumberFormat="1" applyFont="1" applyFill="1" applyBorder="1" applyAlignment="1" applyProtection="1">
      <alignment horizontal="center" vertical="center"/>
    </xf>
    <xf numFmtId="177" fontId="8" fillId="0" borderId="6" xfId="0" applyNumberFormat="1" applyFont="1" applyFill="1" applyBorder="1" applyAlignment="1" applyProtection="1">
      <alignment horizontal="center" vertical="center"/>
    </xf>
    <xf numFmtId="0" fontId="8" fillId="0" borderId="0" xfId="0" applyFont="1" applyBorder="1" applyAlignment="1" applyProtection="1">
      <alignment horizontal="center" vertical="center"/>
    </xf>
    <xf numFmtId="0" fontId="28" fillId="0" borderId="0" xfId="0" applyFont="1" applyBorder="1" applyAlignment="1" applyProtection="1">
      <alignment horizontal="left" vertical="center"/>
    </xf>
    <xf numFmtId="0" fontId="8" fillId="0" borderId="0" xfId="0" applyFont="1" applyBorder="1" applyAlignment="1" applyProtection="1">
      <alignment vertical="center" shrinkToFit="1"/>
    </xf>
    <xf numFmtId="0" fontId="28" fillId="0" borderId="0" xfId="0" applyFont="1" applyBorder="1" applyAlignment="1" applyProtection="1">
      <alignment vertical="center" shrinkToFit="1"/>
    </xf>
    <xf numFmtId="0" fontId="8" fillId="0" borderId="0" xfId="0" applyFont="1" applyBorder="1" applyProtection="1">
      <alignment vertical="center"/>
    </xf>
    <xf numFmtId="0" fontId="33" fillId="0" borderId="0" xfId="0" applyFont="1" applyAlignment="1" applyProtection="1">
      <alignment horizontal="center" vertical="center"/>
    </xf>
    <xf numFmtId="0" fontId="8" fillId="0" borderId="28" xfId="0" applyFont="1" applyBorder="1" applyAlignment="1" applyProtection="1">
      <alignment horizontal="center" vertical="center"/>
    </xf>
    <xf numFmtId="0" fontId="8" fillId="0" borderId="0" xfId="0" applyFont="1" applyAlignment="1" applyProtection="1">
      <alignment horizontal="center" vertical="center"/>
    </xf>
    <xf numFmtId="0" fontId="28" fillId="0" borderId="0" xfId="0" applyFont="1" applyAlignment="1" applyProtection="1">
      <alignment horizontal="center" vertical="center"/>
    </xf>
    <xf numFmtId="0" fontId="8" fillId="0" borderId="0" xfId="0" applyFont="1" applyBorder="1" applyAlignment="1" applyProtection="1">
      <alignment vertical="center" wrapText="1" shrinkToFit="1"/>
    </xf>
    <xf numFmtId="0" fontId="8" fillId="0" borderId="0" xfId="0" applyFont="1" applyFill="1" applyBorder="1" applyAlignment="1" applyProtection="1">
      <alignment vertical="top" wrapText="1" shrinkToFit="1"/>
    </xf>
    <xf numFmtId="0" fontId="28" fillId="0" borderId="0" xfId="0" applyFont="1" applyAlignment="1" applyProtection="1">
      <alignment vertical="top"/>
    </xf>
    <xf numFmtId="0" fontId="8" fillId="0" borderId="1" xfId="0" applyFont="1" applyBorder="1" applyAlignment="1" applyProtection="1">
      <alignment horizontal="center" vertical="center"/>
    </xf>
    <xf numFmtId="0" fontId="7" fillId="0" borderId="0" xfId="0" applyFont="1" applyProtection="1">
      <alignment vertical="center"/>
    </xf>
    <xf numFmtId="0" fontId="14" fillId="0" borderId="0" xfId="0" applyFont="1" applyAlignment="1" applyProtection="1"/>
    <xf numFmtId="3" fontId="7" fillId="0" borderId="0" xfId="0" applyNumberFormat="1" applyFont="1" applyProtection="1">
      <alignment vertical="center"/>
    </xf>
    <xf numFmtId="0" fontId="7" fillId="0" borderId="0" xfId="0" applyFont="1" applyBorder="1" applyAlignment="1" applyProtection="1">
      <alignment horizontal="center" vertical="center"/>
    </xf>
    <xf numFmtId="0" fontId="7" fillId="0" borderId="0" xfId="0" applyFont="1" applyBorder="1" applyProtection="1">
      <alignment vertical="center"/>
    </xf>
    <xf numFmtId="0" fontId="7" fillId="0" borderId="5" xfId="0" applyFont="1" applyBorder="1" applyAlignment="1" applyProtection="1">
      <alignment horizontal="center" vertical="center"/>
    </xf>
    <xf numFmtId="0" fontId="7" fillId="0" borderId="1" xfId="0" applyFont="1" applyBorder="1" applyAlignment="1" applyProtection="1">
      <alignment horizontal="center" vertical="center" wrapText="1"/>
    </xf>
    <xf numFmtId="3" fontId="7" fillId="0" borderId="0" xfId="0" applyNumberFormat="1" applyFont="1" applyBorder="1" applyProtection="1">
      <alignment vertical="center"/>
    </xf>
    <xf numFmtId="178" fontId="7" fillId="0" borderId="2" xfId="0" applyNumberFormat="1" applyFont="1" applyBorder="1" applyAlignment="1" applyProtection="1">
      <alignment vertical="center" shrinkToFit="1"/>
    </xf>
    <xf numFmtId="186" fontId="7" fillId="0" borderId="4" xfId="0" applyNumberFormat="1" applyFont="1" applyBorder="1" applyAlignment="1" applyProtection="1">
      <alignment vertical="center" shrinkToFit="1"/>
    </xf>
    <xf numFmtId="0" fontId="28" fillId="0" borderId="0" xfId="0" applyFont="1" applyBorder="1" applyProtection="1">
      <alignment vertical="center"/>
    </xf>
    <xf numFmtId="0" fontId="18" fillId="0" borderId="0" xfId="0" applyFont="1" applyAlignment="1">
      <alignment horizontal="center" vertical="center"/>
    </xf>
    <xf numFmtId="0" fontId="21" fillId="0" borderId="26" xfId="0" applyFont="1" applyFill="1" applyBorder="1" applyAlignment="1" applyProtection="1">
      <alignment horizontal="center" vertical="center"/>
    </xf>
    <xf numFmtId="0" fontId="21" fillId="0" borderId="27" xfId="0" applyFont="1" applyFill="1" applyBorder="1" applyAlignment="1" applyProtection="1">
      <alignment horizontal="center" vertical="center"/>
    </xf>
    <xf numFmtId="0" fontId="21" fillId="0" borderId="28" xfId="0" applyFont="1" applyFill="1" applyBorder="1" applyAlignment="1" applyProtection="1">
      <alignment horizontal="center" vertical="center"/>
    </xf>
    <xf numFmtId="0" fontId="16" fillId="0" borderId="26"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0" borderId="28" xfId="0" applyFont="1" applyFill="1" applyBorder="1" applyAlignment="1" applyProtection="1">
      <alignment horizontal="center" vertical="center" shrinkToFit="1"/>
    </xf>
    <xf numFmtId="0" fontId="16" fillId="0" borderId="0" xfId="0" applyFont="1" applyBorder="1" applyAlignment="1" applyProtection="1">
      <alignment vertical="center"/>
    </xf>
    <xf numFmtId="0" fontId="16" fillId="0" borderId="0" xfId="0" applyFont="1" applyBorder="1" applyAlignment="1" applyProtection="1">
      <alignment horizontal="center" vertical="center"/>
    </xf>
    <xf numFmtId="0" fontId="14" fillId="0" borderId="0" xfId="0" applyFont="1" applyBorder="1" applyAlignment="1" applyProtection="1">
      <alignment horizontal="center" vertical="center"/>
    </xf>
    <xf numFmtId="0" fontId="16" fillId="0" borderId="0" xfId="0" applyFont="1" applyBorder="1" applyAlignment="1" applyProtection="1">
      <alignment horizontal="center" vertical="center" shrinkToFit="1"/>
    </xf>
    <xf numFmtId="3" fontId="16" fillId="0" borderId="0" xfId="0" applyNumberFormat="1" applyFont="1" applyBorder="1" applyAlignment="1" applyProtection="1">
      <alignment horizontal="center" vertical="center"/>
    </xf>
    <xf numFmtId="3" fontId="16" fillId="0" borderId="0" xfId="0" applyNumberFormat="1" applyFont="1" applyBorder="1" applyAlignment="1" applyProtection="1">
      <alignment vertical="center"/>
    </xf>
    <xf numFmtId="14" fontId="16" fillId="0" borderId="0" xfId="0" applyNumberFormat="1" applyFont="1" applyBorder="1" applyAlignment="1" applyProtection="1">
      <alignment vertical="center"/>
    </xf>
    <xf numFmtId="0" fontId="16" fillId="0" borderId="0" xfId="0" applyFont="1" applyBorder="1" applyAlignment="1" applyProtection="1">
      <alignment horizontal="left" vertical="center"/>
    </xf>
    <xf numFmtId="0" fontId="13" fillId="0" borderId="0" xfId="0" applyFont="1" applyBorder="1" applyAlignment="1" applyProtection="1">
      <alignment horizontal="center" vertical="center" shrinkToFit="1"/>
    </xf>
    <xf numFmtId="14" fontId="16" fillId="0" borderId="0" xfId="0" applyNumberFormat="1" applyFont="1" applyBorder="1" applyAlignment="1" applyProtection="1">
      <alignment horizontal="center" vertical="center" shrinkToFit="1"/>
    </xf>
    <xf numFmtId="0" fontId="16" fillId="0" borderId="0" xfId="0" applyFont="1" applyAlignment="1" applyProtection="1">
      <alignment vertical="center" wrapText="1"/>
    </xf>
    <xf numFmtId="0" fontId="28" fillId="0" borderId="0" xfId="0" applyFont="1" applyAlignment="1" applyProtection="1">
      <alignment horizontal="center" vertical="center" wrapText="1"/>
    </xf>
    <xf numFmtId="0" fontId="9" fillId="0" borderId="1" xfId="0" applyFont="1" applyBorder="1" applyAlignment="1" applyProtection="1">
      <alignment horizontal="left" vertical="center" wrapText="1"/>
    </xf>
    <xf numFmtId="0" fontId="9" fillId="0" borderId="7" xfId="0" applyNumberFormat="1" applyFont="1" applyBorder="1" applyAlignment="1" applyProtection="1">
      <alignment vertical="center" wrapText="1"/>
    </xf>
    <xf numFmtId="179" fontId="9" fillId="0" borderId="1" xfId="0" applyNumberFormat="1" applyFont="1" applyBorder="1" applyProtection="1">
      <alignment vertical="center"/>
    </xf>
    <xf numFmtId="0" fontId="8" fillId="6" borderId="27" xfId="0" applyNumberFormat="1" applyFont="1" applyFill="1" applyBorder="1" applyAlignment="1" applyProtection="1">
      <alignment horizontal="center" vertical="center"/>
      <protection locked="0"/>
    </xf>
    <xf numFmtId="0" fontId="18" fillId="0" borderId="1" xfId="0" applyFont="1" applyBorder="1" applyAlignment="1" applyProtection="1">
      <alignment horizontal="left" vertical="center"/>
    </xf>
    <xf numFmtId="0" fontId="18" fillId="0" borderId="1" xfId="0" applyNumberFormat="1" applyFont="1" applyBorder="1" applyAlignment="1" applyProtection="1">
      <alignment horizontal="center" vertical="center"/>
    </xf>
    <xf numFmtId="0" fontId="18" fillId="0" borderId="1" xfId="0" applyFont="1" applyBorder="1" applyAlignment="1" applyProtection="1">
      <alignment horizontal="center" vertical="center"/>
    </xf>
    <xf numFmtId="14" fontId="18" fillId="0" borderId="1" xfId="0" applyNumberFormat="1" applyFont="1" applyBorder="1" applyAlignment="1" applyProtection="1">
      <alignment horizontal="left" vertical="center"/>
    </xf>
    <xf numFmtId="14" fontId="18" fillId="0" borderId="1" xfId="0" applyNumberFormat="1" applyFont="1" applyBorder="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left" vertical="center"/>
    </xf>
    <xf numFmtId="14" fontId="18" fillId="0" borderId="1" xfId="0" applyNumberFormat="1" applyFont="1" applyBorder="1" applyAlignment="1">
      <alignment horizontal="left" vertical="center"/>
    </xf>
    <xf numFmtId="38" fontId="28" fillId="0" borderId="1" xfId="5" applyFont="1" applyBorder="1" applyAlignment="1" applyProtection="1">
      <alignment horizontal="center" vertical="center"/>
    </xf>
    <xf numFmtId="0" fontId="28" fillId="0" borderId="1" xfId="0" applyFont="1" applyBorder="1" applyAlignment="1" applyProtection="1">
      <alignment horizontal="center" vertical="center"/>
      <protection locked="0"/>
    </xf>
    <xf numFmtId="38" fontId="8" fillId="0" borderId="1" xfId="5" applyFont="1" applyBorder="1" applyAlignment="1" applyProtection="1">
      <alignment horizontal="center" vertical="center"/>
    </xf>
    <xf numFmtId="0" fontId="8" fillId="0" borderId="1" xfId="0" applyFont="1" applyBorder="1" applyProtection="1">
      <alignment vertical="center"/>
    </xf>
    <xf numFmtId="0" fontId="8" fillId="0" borderId="1" xfId="0" applyFont="1" applyBorder="1" applyAlignment="1" applyProtection="1">
      <alignment horizontal="left" vertical="center"/>
    </xf>
    <xf numFmtId="0" fontId="18" fillId="0" borderId="1" xfId="0" applyFont="1" applyBorder="1" applyProtection="1">
      <alignment vertical="center"/>
    </xf>
    <xf numFmtId="0" fontId="8" fillId="6" borderId="26" xfId="0" applyFont="1" applyFill="1" applyBorder="1" applyAlignment="1" applyProtection="1">
      <alignment horizontal="center" vertical="center"/>
      <protection locked="0"/>
    </xf>
    <xf numFmtId="0" fontId="8" fillId="6" borderId="1" xfId="0" applyFont="1" applyFill="1" applyBorder="1" applyAlignment="1" applyProtection="1">
      <alignment horizontal="center" vertical="center"/>
      <protection locked="0"/>
    </xf>
    <xf numFmtId="0" fontId="16" fillId="0" borderId="3" xfId="0" applyFont="1" applyBorder="1" applyAlignment="1" applyProtection="1">
      <alignment horizontal="center" vertical="center" wrapText="1"/>
    </xf>
    <xf numFmtId="178" fontId="7" fillId="0" borderId="0" xfId="0" applyNumberFormat="1" applyFont="1" applyProtection="1">
      <alignment vertical="center"/>
    </xf>
    <xf numFmtId="179" fontId="47" fillId="0" borderId="0" xfId="0" applyNumberFormat="1" applyFont="1" applyBorder="1" applyAlignment="1" applyProtection="1">
      <alignment horizontal="center" vertical="center"/>
    </xf>
    <xf numFmtId="14" fontId="16" fillId="0" borderId="1" xfId="0" applyNumberFormat="1" applyFont="1" applyBorder="1" applyAlignment="1" applyProtection="1">
      <alignment horizontal="center" vertical="center"/>
    </xf>
    <xf numFmtId="188" fontId="16" fillId="0" borderId="1" xfId="0" applyNumberFormat="1" applyFont="1" applyBorder="1" applyAlignment="1" applyProtection="1">
      <alignment horizontal="center" vertical="center"/>
    </xf>
    <xf numFmtId="3" fontId="16" fillId="0" borderId="1" xfId="0" applyNumberFormat="1" applyFont="1" applyBorder="1" applyAlignment="1" applyProtection="1">
      <alignment horizontal="center" vertical="center"/>
    </xf>
    <xf numFmtId="0" fontId="16" fillId="0" borderId="1" xfId="0" applyFont="1" applyBorder="1" applyAlignment="1" applyProtection="1">
      <alignment horizontal="center" vertical="center"/>
    </xf>
    <xf numFmtId="177" fontId="7" fillId="0" borderId="0" xfId="0" applyNumberFormat="1" applyFont="1" applyFill="1" applyBorder="1" applyAlignment="1" applyProtection="1">
      <alignment vertical="center"/>
    </xf>
    <xf numFmtId="0" fontId="9" fillId="0" borderId="2" xfId="0" applyFont="1" applyBorder="1" applyAlignment="1" applyProtection="1">
      <alignment horizontal="center" vertical="center"/>
    </xf>
    <xf numFmtId="0" fontId="35" fillId="0" borderId="3" xfId="0" applyFont="1" applyBorder="1" applyAlignment="1" applyProtection="1">
      <alignment vertical="center"/>
    </xf>
    <xf numFmtId="0" fontId="9" fillId="0" borderId="2" xfId="0" applyFont="1" applyBorder="1" applyAlignment="1" applyProtection="1">
      <alignment horizontal="center" vertical="center" wrapText="1"/>
    </xf>
    <xf numFmtId="0" fontId="35" fillId="0" borderId="3" xfId="0" applyFont="1" applyBorder="1" applyAlignment="1" applyProtection="1">
      <alignment horizontal="center" vertical="center" wrapText="1"/>
    </xf>
    <xf numFmtId="0" fontId="35" fillId="0" borderId="4" xfId="0" applyFont="1" applyBorder="1" applyAlignment="1" applyProtection="1">
      <alignment horizontal="center" vertical="center" wrapText="1"/>
    </xf>
    <xf numFmtId="179" fontId="16" fillId="0" borderId="26" xfId="0" applyNumberFormat="1" applyFont="1" applyBorder="1" applyAlignment="1" applyProtection="1">
      <alignment horizontal="center" vertical="center" shrinkToFit="1"/>
    </xf>
    <xf numFmtId="179" fontId="16" fillId="0" borderId="27" xfId="0" applyNumberFormat="1" applyFont="1" applyBorder="1" applyAlignment="1" applyProtection="1">
      <alignment horizontal="center" vertical="center" shrinkToFit="1"/>
    </xf>
    <xf numFmtId="179" fontId="16" fillId="0" borderId="28" xfId="0" applyNumberFormat="1" applyFont="1" applyBorder="1" applyAlignment="1" applyProtection="1">
      <alignment horizontal="center" vertical="center" shrinkToFit="1"/>
    </xf>
    <xf numFmtId="0" fontId="49" fillId="0" borderId="0" xfId="6" applyFont="1" applyAlignment="1">
      <alignment horizontal="center" vertical="center"/>
    </xf>
    <xf numFmtId="0" fontId="49" fillId="0" borderId="0" xfId="6" applyFont="1" applyAlignment="1">
      <alignment horizontal="left" vertical="center" shrinkToFit="1"/>
    </xf>
    <xf numFmtId="0" fontId="49" fillId="0" borderId="0" xfId="6" applyFont="1" applyAlignment="1">
      <alignment horizontal="center" vertical="center" shrinkToFit="1"/>
    </xf>
    <xf numFmtId="0" fontId="49" fillId="0" borderId="1" xfId="6" applyFont="1" applyBorder="1" applyAlignment="1">
      <alignment horizontal="center" vertical="center"/>
    </xf>
    <xf numFmtId="0" fontId="49" fillId="0" borderId="0" xfId="6" applyFont="1" applyAlignment="1">
      <alignment horizontal="left" vertical="center"/>
    </xf>
    <xf numFmtId="0" fontId="50" fillId="0" borderId="0" xfId="6" applyFont="1" applyAlignment="1">
      <alignment horizontal="center" vertical="center"/>
    </xf>
    <xf numFmtId="0" fontId="50" fillId="0" borderId="0" xfId="6" applyFont="1" applyAlignment="1">
      <alignment horizontal="center" vertical="center" shrinkToFit="1"/>
    </xf>
    <xf numFmtId="0" fontId="37" fillId="0" borderId="0" xfId="6" applyAlignment="1">
      <alignment vertical="center"/>
    </xf>
    <xf numFmtId="0" fontId="50" fillId="0" borderId="0" xfId="6" applyFont="1" applyAlignment="1">
      <alignment vertical="center"/>
    </xf>
    <xf numFmtId="0" fontId="50" fillId="0" borderId="0" xfId="6" applyFont="1" applyAlignment="1">
      <alignment horizontal="distributed" vertical="center"/>
    </xf>
    <xf numFmtId="0" fontId="49" fillId="0" borderId="0" xfId="6" applyFont="1" applyAlignment="1">
      <alignment horizontal="distributed" vertical="center"/>
    </xf>
    <xf numFmtId="0" fontId="8" fillId="6" borderId="27" xfId="0" applyFont="1" applyFill="1" applyBorder="1" applyAlignment="1" applyProtection="1">
      <alignment horizontal="center" vertical="center"/>
      <protection locked="0"/>
    </xf>
    <xf numFmtId="0" fontId="8" fillId="6" borderId="28" xfId="0" applyFont="1" applyFill="1" applyBorder="1" applyAlignment="1" applyProtection="1">
      <alignment horizontal="center" vertical="center"/>
      <protection locked="0"/>
    </xf>
    <xf numFmtId="0" fontId="16" fillId="0" borderId="2" xfId="0" applyFont="1" applyBorder="1" applyAlignment="1" applyProtection="1">
      <alignment horizontal="center" vertical="center" wrapText="1"/>
    </xf>
    <xf numFmtId="0" fontId="28" fillId="0" borderId="0" xfId="0" applyFont="1" applyBorder="1" applyAlignment="1" applyProtection="1">
      <alignment horizontal="center" vertical="center"/>
    </xf>
    <xf numFmtId="0" fontId="7" fillId="0" borderId="0" xfId="0" applyFont="1" applyAlignment="1" applyProtection="1"/>
    <xf numFmtId="0" fontId="16" fillId="0" borderId="8" xfId="0" applyFont="1" applyBorder="1" applyAlignment="1" applyProtection="1">
      <alignment vertical="center" shrinkToFit="1"/>
    </xf>
    <xf numFmtId="0" fontId="7" fillId="0" borderId="0" xfId="0" applyFont="1" applyAlignment="1" applyProtection="1">
      <alignment horizontal="center" vertical="center"/>
    </xf>
    <xf numFmtId="0" fontId="35" fillId="0" borderId="4" xfId="0" applyFont="1" applyBorder="1" applyAlignment="1" applyProtection="1">
      <alignment vertical="center"/>
    </xf>
    <xf numFmtId="0" fontId="9" fillId="0" borderId="1" xfId="0" applyFont="1" applyBorder="1" applyAlignment="1" applyProtection="1">
      <alignment horizontal="center" vertical="center"/>
    </xf>
    <xf numFmtId="0" fontId="16" fillId="0" borderId="2" xfId="0" applyFont="1" applyFill="1" applyBorder="1" applyAlignment="1" applyProtection="1">
      <alignment horizontal="center" vertical="center" wrapText="1"/>
    </xf>
    <xf numFmtId="179" fontId="16" fillId="0" borderId="1" xfId="0" applyNumberFormat="1" applyFont="1" applyBorder="1" applyAlignment="1" applyProtection="1">
      <alignment vertical="center" shrinkToFit="1"/>
    </xf>
    <xf numFmtId="179" fontId="16" fillId="0" borderId="1" xfId="0" applyNumberFormat="1" applyFont="1" applyFill="1" applyBorder="1" applyAlignment="1" applyProtection="1">
      <alignment horizontal="right" vertical="center" shrinkToFit="1"/>
    </xf>
    <xf numFmtId="179" fontId="16" fillId="0" borderId="54" xfId="0" applyNumberFormat="1" applyFont="1" applyFill="1" applyBorder="1" applyAlignment="1" applyProtection="1">
      <alignment horizontal="right" vertical="center" shrinkToFit="1"/>
    </xf>
    <xf numFmtId="179" fontId="16" fillId="0" borderId="54" xfId="0" applyNumberFormat="1" applyFont="1" applyBorder="1" applyAlignment="1" applyProtection="1">
      <alignment vertical="center" shrinkToFit="1"/>
    </xf>
    <xf numFmtId="194" fontId="16" fillId="0" borderId="3" xfId="0" applyNumberFormat="1" applyFont="1" applyFill="1" applyBorder="1" applyAlignment="1" applyProtection="1">
      <alignment horizontal="right" vertical="center" wrapText="1"/>
    </xf>
    <xf numFmtId="194" fontId="16" fillId="0" borderId="1" xfId="0" applyNumberFormat="1" applyFont="1" applyFill="1" applyBorder="1" applyAlignment="1" applyProtection="1">
      <alignment horizontal="right" vertical="center" wrapText="1"/>
    </xf>
    <xf numFmtId="194" fontId="16" fillId="0" borderId="14" xfId="0" applyNumberFormat="1" applyFont="1" applyFill="1" applyBorder="1" applyAlignment="1" applyProtection="1">
      <alignment horizontal="right" vertical="center" wrapText="1"/>
    </xf>
    <xf numFmtId="178" fontId="7" fillId="0" borderId="2" xfId="0" applyNumberFormat="1" applyFont="1" applyFill="1" applyBorder="1" applyAlignment="1" applyProtection="1">
      <alignment vertical="center" shrinkToFit="1"/>
    </xf>
    <xf numFmtId="186" fontId="7" fillId="0" borderId="4" xfId="0" applyNumberFormat="1" applyFont="1" applyFill="1" applyBorder="1" applyAlignment="1" applyProtection="1">
      <alignment vertical="center" shrinkToFit="1"/>
    </xf>
    <xf numFmtId="0" fontId="28" fillId="0" borderId="0" xfId="0" applyNumberFormat="1" applyFont="1" applyBorder="1" applyAlignment="1" applyProtection="1">
      <alignment horizontal="center" vertical="center"/>
    </xf>
    <xf numFmtId="0" fontId="50" fillId="0" borderId="0" xfId="6" applyFont="1" applyAlignment="1">
      <alignment horizontal="left" vertical="center"/>
    </xf>
    <xf numFmtId="0" fontId="50" fillId="0" borderId="0" xfId="6" applyFont="1" applyAlignment="1">
      <alignment horizontal="left" vertical="center" shrinkToFit="1"/>
    </xf>
    <xf numFmtId="0" fontId="28" fillId="0" borderId="13" xfId="0" applyFont="1" applyBorder="1" applyAlignment="1" applyProtection="1">
      <alignment horizontal="center" vertical="center"/>
    </xf>
    <xf numFmtId="183" fontId="8" fillId="0" borderId="26" xfId="0" applyNumberFormat="1" applyFont="1" applyFill="1" applyBorder="1" applyAlignment="1" applyProtection="1">
      <alignment horizontal="center" vertical="center"/>
    </xf>
    <xf numFmtId="183" fontId="8" fillId="0" borderId="27" xfId="0" applyNumberFormat="1" applyFont="1" applyFill="1" applyBorder="1" applyAlignment="1" applyProtection="1">
      <alignment horizontal="center" vertical="center"/>
    </xf>
    <xf numFmtId="3" fontId="8" fillId="6" borderId="27" xfId="0" applyNumberFormat="1" applyFont="1" applyFill="1" applyBorder="1" applyAlignment="1" applyProtection="1">
      <alignment horizontal="center" vertical="center"/>
      <protection locked="0"/>
    </xf>
    <xf numFmtId="183" fontId="8" fillId="0" borderId="28" xfId="0" applyNumberFormat="1" applyFont="1" applyFill="1" applyBorder="1" applyAlignment="1" applyProtection="1">
      <alignment horizontal="center" vertical="center"/>
    </xf>
    <xf numFmtId="183" fontId="8" fillId="0" borderId="19" xfId="0" applyNumberFormat="1" applyFont="1" applyFill="1" applyBorder="1" applyAlignment="1" applyProtection="1">
      <alignment horizontal="center" vertical="center"/>
    </xf>
    <xf numFmtId="183" fontId="8" fillId="0" borderId="20" xfId="0" applyNumberFormat="1" applyFont="1" applyFill="1" applyBorder="1" applyAlignment="1" applyProtection="1">
      <alignment horizontal="center" vertical="center"/>
    </xf>
    <xf numFmtId="3" fontId="8" fillId="6" borderId="20" xfId="0" applyNumberFormat="1" applyFont="1" applyFill="1" applyBorder="1" applyAlignment="1" applyProtection="1">
      <alignment horizontal="center" vertical="center"/>
      <protection locked="0"/>
    </xf>
    <xf numFmtId="183" fontId="8" fillId="0" borderId="21" xfId="0" applyNumberFormat="1" applyFont="1" applyFill="1" applyBorder="1" applyAlignment="1" applyProtection="1">
      <alignment horizontal="center" vertical="center"/>
    </xf>
    <xf numFmtId="0" fontId="28" fillId="0" borderId="54" xfId="0" applyFont="1" applyFill="1" applyBorder="1" applyAlignment="1" applyProtection="1">
      <alignment horizontal="center" vertical="center"/>
    </xf>
    <xf numFmtId="0" fontId="8" fillId="0" borderId="0" xfId="0" applyFont="1" applyAlignment="1" applyProtection="1">
      <alignment vertical="center" wrapText="1"/>
    </xf>
    <xf numFmtId="3" fontId="16" fillId="0" borderId="27" xfId="0" applyNumberFormat="1" applyFont="1" applyFill="1" applyBorder="1" applyAlignment="1" applyProtection="1">
      <alignment horizontal="center" vertical="center" shrinkToFit="1"/>
    </xf>
    <xf numFmtId="3" fontId="16" fillId="0" borderId="20" xfId="0" applyNumberFormat="1" applyFont="1" applyFill="1" applyBorder="1" applyAlignment="1" applyProtection="1">
      <alignment horizontal="center" vertical="center" shrinkToFit="1"/>
    </xf>
    <xf numFmtId="0" fontId="28" fillId="0" borderId="6" xfId="0" applyFont="1" applyFill="1" applyBorder="1" applyAlignment="1" applyProtection="1">
      <alignment horizontal="left" vertical="center" shrinkToFit="1"/>
    </xf>
    <xf numFmtId="0" fontId="20" fillId="3" borderId="0" xfId="0" applyFont="1" applyFill="1" applyBorder="1" applyAlignment="1" applyProtection="1">
      <alignment vertical="center" shrinkToFit="1"/>
    </xf>
    <xf numFmtId="0" fontId="20" fillId="3" borderId="0" xfId="0" applyFont="1" applyFill="1" applyBorder="1" applyAlignment="1" applyProtection="1">
      <alignment horizontal="center" vertical="center" shrinkToFit="1"/>
    </xf>
    <xf numFmtId="0" fontId="20" fillId="3" borderId="0" xfId="0" applyFont="1" applyFill="1" applyBorder="1" applyAlignment="1" applyProtection="1">
      <alignment vertical="center" wrapText="1" shrinkToFit="1"/>
    </xf>
    <xf numFmtId="176" fontId="25" fillId="3" borderId="0" xfId="0" applyNumberFormat="1" applyFont="1" applyFill="1" applyBorder="1" applyAlignment="1" applyProtection="1">
      <alignment horizontal="center" vertical="center" wrapText="1"/>
    </xf>
    <xf numFmtId="0" fontId="20" fillId="3" borderId="0" xfId="0" applyFont="1" applyFill="1" applyBorder="1" applyAlignment="1" applyProtection="1">
      <alignment horizontal="center" vertical="center"/>
    </xf>
    <xf numFmtId="0" fontId="7" fillId="0" borderId="0" xfId="0" applyFont="1" applyBorder="1" applyAlignment="1" applyProtection="1">
      <alignment vertical="center" wrapText="1"/>
    </xf>
    <xf numFmtId="0" fontId="26" fillId="3" borderId="0" xfId="0" applyFont="1" applyFill="1" applyBorder="1" applyAlignment="1" applyProtection="1">
      <alignment horizontal="center" vertical="center" wrapText="1" shrinkToFit="1"/>
    </xf>
    <xf numFmtId="176" fontId="26" fillId="3" borderId="0" xfId="0" applyNumberFormat="1" applyFont="1" applyFill="1" applyBorder="1" applyAlignment="1" applyProtection="1">
      <alignment horizontal="center" vertical="center" wrapText="1"/>
    </xf>
    <xf numFmtId="38" fontId="7" fillId="0" borderId="0" xfId="0" applyNumberFormat="1" applyFont="1" applyBorder="1" applyAlignment="1" applyProtection="1">
      <alignment vertical="center"/>
    </xf>
    <xf numFmtId="38" fontId="7" fillId="0" borderId="0" xfId="5" applyFont="1" applyBorder="1" applyAlignment="1" applyProtection="1">
      <alignment vertical="center"/>
    </xf>
    <xf numFmtId="0" fontId="27" fillId="0" borderId="0" xfId="0" applyFont="1" applyBorder="1" applyAlignment="1" applyProtection="1">
      <alignment vertical="center"/>
    </xf>
    <xf numFmtId="184" fontId="0" fillId="0" borderId="0" xfId="0" applyNumberFormat="1" applyAlignment="1" applyProtection="1">
      <alignment horizontal="left" vertical="top" wrapText="1"/>
    </xf>
    <xf numFmtId="0" fontId="20" fillId="0" borderId="0" xfId="0" applyFont="1" applyAlignment="1" applyProtection="1">
      <alignment vertical="center"/>
    </xf>
    <xf numFmtId="0" fontId="20" fillId="0" borderId="0" xfId="0" applyFont="1" applyProtection="1">
      <alignment vertical="center"/>
    </xf>
    <xf numFmtId="0" fontId="10" fillId="0" borderId="0" xfId="0" applyFont="1" applyProtection="1">
      <alignment vertical="center"/>
    </xf>
    <xf numFmtId="0" fontId="23" fillId="0" borderId="0" xfId="0" applyFont="1" applyAlignment="1" applyProtection="1">
      <alignment vertical="top" wrapText="1"/>
    </xf>
    <xf numFmtId="0" fontId="7" fillId="0" borderId="35" xfId="0" applyFont="1" applyBorder="1" applyProtection="1">
      <alignment vertical="center"/>
    </xf>
    <xf numFmtId="0" fontId="7" fillId="0" borderId="41" xfId="0" applyFont="1" applyBorder="1" applyProtection="1">
      <alignment vertical="center"/>
    </xf>
    <xf numFmtId="0" fontId="7" fillId="0" borderId="36" xfId="0" applyFont="1" applyBorder="1" applyProtection="1">
      <alignment vertical="center"/>
    </xf>
    <xf numFmtId="0" fontId="7" fillId="0" borderId="37" xfId="0" applyFont="1" applyBorder="1" applyProtection="1">
      <alignment vertical="center"/>
    </xf>
    <xf numFmtId="0" fontId="7" fillId="0" borderId="38" xfId="0" applyFont="1" applyBorder="1" applyProtection="1">
      <alignment vertical="center"/>
    </xf>
    <xf numFmtId="0" fontId="17" fillId="0" borderId="37" xfId="0" applyFont="1" applyBorder="1" applyAlignment="1" applyProtection="1">
      <alignment horizontal="center" vertical="center" shrinkToFit="1"/>
    </xf>
    <xf numFmtId="0" fontId="36" fillId="0" borderId="38" xfId="0" applyFont="1" applyBorder="1" applyAlignment="1" applyProtection="1">
      <alignment horizontal="center" vertical="center" shrinkToFit="1"/>
    </xf>
    <xf numFmtId="0" fontId="36" fillId="0" borderId="37" xfId="0" applyFont="1" applyBorder="1" applyAlignment="1" applyProtection="1">
      <alignment horizontal="center" vertical="center" shrinkToFit="1"/>
    </xf>
    <xf numFmtId="0" fontId="9" fillId="0" borderId="0" xfId="0" applyFont="1" applyAlignment="1" applyProtection="1">
      <alignment horizontal="center" vertical="center" shrinkToFit="1"/>
    </xf>
    <xf numFmtId="0" fontId="36" fillId="0" borderId="0" xfId="0" applyFont="1" applyAlignment="1" applyProtection="1">
      <alignment horizontal="center" vertical="center" shrinkToFit="1"/>
    </xf>
    <xf numFmtId="0" fontId="35" fillId="0" borderId="37" xfId="0" applyFont="1" applyBorder="1" applyAlignment="1" applyProtection="1">
      <alignment horizontal="center" vertical="center"/>
    </xf>
    <xf numFmtId="0" fontId="35" fillId="0" borderId="0" xfId="0" applyFont="1" applyAlignment="1" applyProtection="1">
      <alignment horizontal="center" vertical="center"/>
    </xf>
    <xf numFmtId="0" fontId="35" fillId="0" borderId="38" xfId="0" applyFont="1" applyBorder="1" applyAlignment="1" applyProtection="1">
      <alignment horizontal="center" vertical="center"/>
    </xf>
    <xf numFmtId="0" fontId="7" fillId="0" borderId="39" xfId="0" applyFont="1" applyBorder="1" applyProtection="1">
      <alignment vertical="center"/>
    </xf>
    <xf numFmtId="0" fontId="7" fillId="0" borderId="42" xfId="0" applyFont="1" applyBorder="1" applyProtection="1">
      <alignment vertical="center"/>
    </xf>
    <xf numFmtId="0" fontId="7" fillId="0" borderId="40" xfId="0" applyFont="1" applyBorder="1" applyProtection="1">
      <alignment vertical="center"/>
    </xf>
    <xf numFmtId="0" fontId="16"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xf>
    <xf numFmtId="0" fontId="21" fillId="0" borderId="1" xfId="0" applyFont="1" applyFill="1" applyBorder="1" applyAlignment="1" applyProtection="1">
      <alignment horizontal="center" vertical="center"/>
    </xf>
    <xf numFmtId="0" fontId="16" fillId="0" borderId="0" xfId="0" applyFont="1" applyAlignment="1" applyProtection="1">
      <alignment vertical="center" shrinkToFit="1"/>
    </xf>
    <xf numFmtId="0" fontId="16" fillId="0" borderId="0" xfId="0" applyFont="1" applyBorder="1" applyAlignment="1" applyProtection="1">
      <alignment vertical="center" shrinkToFit="1"/>
    </xf>
    <xf numFmtId="0" fontId="16" fillId="0" borderId="46" xfId="0" applyFont="1" applyBorder="1" applyProtection="1">
      <alignment vertical="center"/>
    </xf>
    <xf numFmtId="0" fontId="16" fillId="0" borderId="52" xfId="0" applyFont="1" applyBorder="1" applyProtection="1">
      <alignment vertical="center"/>
    </xf>
    <xf numFmtId="0" fontId="16" fillId="0" borderId="49" xfId="0" applyFont="1" applyBorder="1" applyProtection="1">
      <alignment vertical="center"/>
    </xf>
    <xf numFmtId="0" fontId="16" fillId="0" borderId="13" xfId="0" applyFont="1" applyBorder="1" applyAlignment="1" applyProtection="1">
      <alignment vertical="center" shrinkToFit="1"/>
    </xf>
    <xf numFmtId="0" fontId="28" fillId="0" borderId="4" xfId="0" applyFont="1" applyBorder="1" applyAlignment="1" applyProtection="1">
      <alignment horizontal="center" vertical="center"/>
    </xf>
    <xf numFmtId="183" fontId="8" fillId="0" borderId="75" xfId="0" applyNumberFormat="1" applyFont="1" applyFill="1" applyBorder="1" applyAlignment="1" applyProtection="1">
      <alignment horizontal="center" vertical="center"/>
    </xf>
    <xf numFmtId="3" fontId="8" fillId="6" borderId="76" xfId="0" applyNumberFormat="1" applyFont="1" applyFill="1" applyBorder="1" applyAlignment="1" applyProtection="1">
      <alignment horizontal="center" vertical="center"/>
      <protection locked="0"/>
    </xf>
    <xf numFmtId="183" fontId="8" fillId="0" borderId="76" xfId="0" applyNumberFormat="1" applyFont="1" applyFill="1" applyBorder="1" applyAlignment="1" applyProtection="1">
      <alignment horizontal="center" vertical="center"/>
    </xf>
    <xf numFmtId="183" fontId="8" fillId="0" borderId="77" xfId="0" applyNumberFormat="1" applyFont="1" applyFill="1" applyBorder="1" applyAlignment="1" applyProtection="1">
      <alignment horizontal="center" vertical="center"/>
    </xf>
    <xf numFmtId="0" fontId="28" fillId="0" borderId="82" xfId="0" applyFont="1" applyBorder="1" applyAlignment="1" applyProtection="1">
      <alignment horizontal="center" vertical="center"/>
    </xf>
    <xf numFmtId="0" fontId="8" fillId="6" borderId="65" xfId="0" applyFont="1" applyFill="1" applyBorder="1" applyAlignment="1" applyProtection="1">
      <alignment horizontal="center" vertical="center"/>
      <protection locked="0"/>
    </xf>
    <xf numFmtId="0" fontId="8" fillId="6" borderId="66" xfId="0" applyFont="1" applyFill="1" applyBorder="1" applyAlignment="1" applyProtection="1">
      <alignment horizontal="center" vertical="center"/>
      <protection locked="0"/>
    </xf>
    <xf numFmtId="0" fontId="8" fillId="6" borderId="67" xfId="0" applyFont="1" applyFill="1" applyBorder="1" applyAlignment="1" applyProtection="1">
      <alignment horizontal="center" vertical="center"/>
      <protection locked="0"/>
    </xf>
    <xf numFmtId="0" fontId="28" fillId="0" borderId="54" xfId="0" applyFont="1" applyBorder="1" applyAlignment="1" applyProtection="1">
      <alignment horizontal="center" vertical="center"/>
    </xf>
    <xf numFmtId="0" fontId="8" fillId="0" borderId="2" xfId="0" applyFont="1" applyBorder="1" applyAlignment="1" applyProtection="1">
      <alignment horizontal="center" vertical="center" shrinkToFit="1"/>
    </xf>
    <xf numFmtId="0" fontId="8" fillId="5" borderId="78" xfId="0" applyFont="1" applyFill="1" applyBorder="1" applyAlignment="1" applyProtection="1">
      <alignment vertical="center" textRotation="255"/>
    </xf>
    <xf numFmtId="178" fontId="10" fillId="0" borderId="16" xfId="0" applyNumberFormat="1" applyFont="1" applyBorder="1" applyAlignment="1">
      <alignment horizontal="center" vertical="center"/>
    </xf>
    <xf numFmtId="0" fontId="28" fillId="0" borderId="82" xfId="0" applyFont="1" applyFill="1" applyBorder="1" applyAlignment="1" applyProtection="1">
      <alignment horizontal="center" vertical="center"/>
    </xf>
    <xf numFmtId="0" fontId="8" fillId="0" borderId="1" xfId="0" applyFont="1" applyBorder="1" applyAlignment="1" applyProtection="1">
      <alignment vertical="center" shrinkToFit="1"/>
    </xf>
    <xf numFmtId="0" fontId="16" fillId="0" borderId="1" xfId="0" applyFont="1" applyBorder="1" applyAlignment="1" applyProtection="1">
      <alignment vertical="center" shrinkToFit="1"/>
    </xf>
    <xf numFmtId="0" fontId="16" fillId="0" borderId="1" xfId="0" applyFont="1" applyBorder="1" applyAlignment="1" applyProtection="1">
      <alignment horizontal="center" vertical="center" shrinkToFit="1"/>
    </xf>
    <xf numFmtId="0" fontId="7" fillId="0" borderId="0" xfId="0" applyFont="1" applyAlignment="1" applyProtection="1">
      <alignment vertical="center"/>
    </xf>
    <xf numFmtId="0" fontId="7" fillId="0" borderId="0" xfId="0" applyFont="1" applyBorder="1" applyAlignment="1" applyProtection="1">
      <alignment vertical="center"/>
    </xf>
    <xf numFmtId="0" fontId="0" fillId="0" borderId="0" xfId="0" applyBorder="1" applyAlignment="1" applyProtection="1">
      <alignment vertical="center"/>
    </xf>
    <xf numFmtId="0" fontId="7" fillId="0" borderId="0" xfId="0" applyFont="1" applyAlignment="1" applyProtection="1">
      <alignment vertical="center" wrapText="1"/>
    </xf>
    <xf numFmtId="0" fontId="7" fillId="0" borderId="0" xfId="0" applyFont="1" applyAlignment="1" applyProtection="1">
      <alignment horizontal="left" vertical="distributed" wrapText="1"/>
    </xf>
    <xf numFmtId="0" fontId="7" fillId="0" borderId="0" xfId="0" applyFont="1" applyProtection="1">
      <alignment vertical="center"/>
    </xf>
    <xf numFmtId="0" fontId="28" fillId="0" borderId="0" xfId="0" applyFont="1" applyAlignment="1" applyProtection="1">
      <alignment horizontal="left" vertical="center"/>
    </xf>
    <xf numFmtId="0" fontId="7" fillId="0" borderId="0" xfId="0" applyFont="1" applyAlignment="1" applyProtection="1">
      <alignment horizontal="center" vertical="center"/>
    </xf>
    <xf numFmtId="0" fontId="7" fillId="0" borderId="1" xfId="0" applyFont="1" applyBorder="1" applyAlignment="1" applyProtection="1">
      <alignment horizontal="center" vertical="center"/>
    </xf>
    <xf numFmtId="0" fontId="19" fillId="0" borderId="0" xfId="0" applyFont="1" applyAlignment="1" applyProtection="1">
      <alignment horizontal="center" vertical="center"/>
    </xf>
    <xf numFmtId="0" fontId="16" fillId="0" borderId="55" xfId="0" applyFont="1" applyBorder="1" applyAlignment="1" applyProtection="1">
      <alignment vertical="center"/>
    </xf>
    <xf numFmtId="0" fontId="0" fillId="0" borderId="56" xfId="0" applyBorder="1" applyAlignment="1" applyProtection="1">
      <alignment vertical="center"/>
    </xf>
    <xf numFmtId="0" fontId="0" fillId="0" borderId="57" xfId="0" applyBorder="1" applyAlignment="1" applyProtection="1">
      <alignment vertical="center"/>
    </xf>
    <xf numFmtId="0" fontId="16" fillId="0" borderId="58" xfId="0" applyFont="1" applyBorder="1" applyAlignment="1" applyProtection="1">
      <alignment vertical="center"/>
    </xf>
    <xf numFmtId="0" fontId="0" fillId="0" borderId="59" xfId="0" applyBorder="1" applyAlignment="1" applyProtection="1">
      <alignment vertical="center"/>
    </xf>
    <xf numFmtId="0" fontId="16" fillId="0" borderId="60" xfId="0" applyFont="1" applyBorder="1" applyAlignment="1" applyProtection="1">
      <alignment vertical="center"/>
    </xf>
    <xf numFmtId="0" fontId="16" fillId="0" borderId="1" xfId="0" applyFont="1" applyBorder="1" applyAlignment="1" applyProtection="1">
      <alignment horizontal="center" vertical="center"/>
    </xf>
    <xf numFmtId="0" fontId="16" fillId="0" borderId="0" xfId="0" applyFont="1" applyAlignment="1" applyProtection="1">
      <alignment horizontal="center" vertical="center"/>
    </xf>
    <xf numFmtId="0" fontId="16" fillId="0" borderId="3" xfId="0" applyFont="1" applyBorder="1" applyAlignment="1" applyProtection="1">
      <alignment horizontal="center" vertical="center"/>
    </xf>
    <xf numFmtId="0" fontId="16" fillId="0" borderId="13" xfId="0" applyFont="1" applyBorder="1" applyAlignment="1" applyProtection="1">
      <alignment horizontal="center" vertical="center"/>
    </xf>
    <xf numFmtId="0" fontId="9" fillId="0" borderId="0" xfId="0" applyFont="1" applyProtection="1">
      <alignment vertical="center"/>
    </xf>
    <xf numFmtId="0" fontId="9" fillId="0" borderId="0" xfId="0" applyFont="1" applyBorder="1" applyProtection="1">
      <alignment vertical="center"/>
    </xf>
    <xf numFmtId="0" fontId="9" fillId="0" borderId="0" xfId="0" applyFont="1" applyAlignment="1" applyProtection="1">
      <alignment horizontal="center" vertical="center"/>
    </xf>
    <xf numFmtId="0" fontId="6" fillId="0" borderId="0" xfId="0" applyFont="1" applyAlignment="1" applyProtection="1">
      <alignment vertical="center"/>
    </xf>
    <xf numFmtId="0" fontId="9" fillId="0" borderId="0" xfId="0" applyFont="1" applyAlignment="1" applyProtection="1">
      <alignment vertical="top" wrapText="1"/>
    </xf>
    <xf numFmtId="0" fontId="35" fillId="0" borderId="0" xfId="0" applyFont="1" applyAlignment="1" applyProtection="1">
      <alignment vertical="top"/>
    </xf>
    <xf numFmtId="190" fontId="35" fillId="0" borderId="0" xfId="0" applyNumberFormat="1" applyFont="1" applyBorder="1" applyAlignment="1" applyProtection="1">
      <alignment vertical="center"/>
    </xf>
    <xf numFmtId="191" fontId="9" fillId="0" borderId="0" xfId="0" applyNumberFormat="1" applyFont="1" applyBorder="1" applyAlignment="1" applyProtection="1">
      <alignment vertical="center"/>
    </xf>
    <xf numFmtId="191" fontId="35"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0" fontId="35" fillId="0" borderId="0" xfId="0" applyFont="1" applyBorder="1" applyAlignment="1" applyProtection="1">
      <alignment horizontal="center" vertical="center"/>
    </xf>
    <xf numFmtId="0" fontId="9" fillId="0" borderId="0" xfId="0" applyFont="1" applyBorder="1" applyAlignment="1" applyProtection="1">
      <alignment vertical="center"/>
    </xf>
    <xf numFmtId="0" fontId="35" fillId="0" borderId="0" xfId="0" applyFont="1" applyBorder="1" applyAlignment="1" applyProtection="1">
      <alignment vertical="center"/>
    </xf>
    <xf numFmtId="0" fontId="9" fillId="0" borderId="0" xfId="0" applyFont="1" applyBorder="1" applyAlignment="1" applyProtection="1">
      <alignment vertical="center" shrinkToFit="1"/>
    </xf>
    <xf numFmtId="0" fontId="35" fillId="0" borderId="0" xfId="0" applyFont="1" applyBorder="1" applyAlignment="1" applyProtection="1">
      <alignment vertical="center" shrinkToFit="1"/>
    </xf>
    <xf numFmtId="189" fontId="9" fillId="0" borderId="0" xfId="0" applyNumberFormat="1" applyFont="1" applyBorder="1" applyAlignment="1" applyProtection="1">
      <alignment horizontal="center" vertical="center" shrinkToFit="1"/>
    </xf>
    <xf numFmtId="189" fontId="35" fillId="0" borderId="0" xfId="0" applyNumberFormat="1" applyFont="1" applyBorder="1" applyAlignment="1" applyProtection="1">
      <alignment horizontal="center" vertical="center" shrinkToFit="1"/>
    </xf>
    <xf numFmtId="0" fontId="35" fillId="0" borderId="0" xfId="0" applyFont="1" applyBorder="1" applyAlignment="1" applyProtection="1">
      <alignment horizontal="center" vertical="center" shrinkToFit="1"/>
    </xf>
    <xf numFmtId="190" fontId="9" fillId="0" borderId="0" xfId="0" applyNumberFormat="1" applyFont="1" applyBorder="1" applyAlignment="1" applyProtection="1">
      <alignment vertical="center" shrinkToFit="1"/>
    </xf>
    <xf numFmtId="190" fontId="35" fillId="0" borderId="0" xfId="0" applyNumberFormat="1" applyFont="1" applyBorder="1" applyAlignment="1" applyProtection="1">
      <alignment vertical="center" shrinkToFit="1"/>
    </xf>
    <xf numFmtId="191" fontId="9" fillId="0" borderId="0" xfId="0" applyNumberFormat="1" applyFont="1" applyBorder="1" applyAlignment="1" applyProtection="1">
      <alignment vertical="center" shrinkToFit="1"/>
    </xf>
    <xf numFmtId="191" fontId="35" fillId="0" borderId="0" xfId="0" applyNumberFormat="1" applyFont="1" applyBorder="1" applyAlignment="1" applyProtection="1">
      <alignment vertical="center" shrinkToFit="1"/>
    </xf>
    <xf numFmtId="0" fontId="9" fillId="0" borderId="0" xfId="0" applyFont="1" applyBorder="1" applyAlignment="1" applyProtection="1">
      <alignment horizontal="center" vertical="center" shrinkToFit="1"/>
    </xf>
    <xf numFmtId="0" fontId="9" fillId="0" borderId="0" xfId="0" applyFont="1" applyFill="1" applyAlignment="1" applyProtection="1">
      <alignment vertical="center"/>
    </xf>
    <xf numFmtId="0" fontId="35" fillId="0" borderId="0" xfId="0" applyFont="1" applyFill="1" applyAlignment="1" applyProtection="1">
      <alignment vertical="center"/>
    </xf>
    <xf numFmtId="0" fontId="48" fillId="0" borderId="0" xfId="0" applyFont="1" applyProtection="1">
      <alignment vertical="center"/>
    </xf>
    <xf numFmtId="179" fontId="9" fillId="0" borderId="0" xfId="0" applyNumberFormat="1" applyFont="1" applyBorder="1" applyAlignment="1" applyProtection="1">
      <alignment vertical="center" shrinkToFit="1"/>
    </xf>
    <xf numFmtId="0" fontId="13" fillId="0" borderId="0" xfId="0" applyFont="1" applyAlignment="1" applyProtection="1">
      <alignment vertical="center"/>
    </xf>
    <xf numFmtId="0" fontId="0" fillId="0" borderId="58" xfId="0" applyBorder="1" applyAlignment="1" applyProtection="1">
      <alignment vertical="center"/>
    </xf>
    <xf numFmtId="0" fontId="13" fillId="0" borderId="0" xfId="0" applyFont="1" applyBorder="1" applyAlignment="1" applyProtection="1">
      <alignment vertical="center"/>
    </xf>
    <xf numFmtId="0" fontId="13" fillId="0" borderId="59" xfId="0" applyFont="1" applyBorder="1" applyAlignment="1" applyProtection="1">
      <alignment vertical="center"/>
    </xf>
    <xf numFmtId="0" fontId="13" fillId="0" borderId="58" xfId="0" applyFont="1" applyBorder="1" applyAlignment="1" applyProtection="1">
      <alignment vertical="center"/>
    </xf>
    <xf numFmtId="0" fontId="13" fillId="0" borderId="61" xfId="0" applyFont="1" applyBorder="1" applyAlignment="1" applyProtection="1">
      <alignment vertical="center"/>
    </xf>
    <xf numFmtId="0" fontId="13" fillId="0" borderId="62" xfId="0" applyFont="1" applyBorder="1" applyAlignment="1" applyProtection="1">
      <alignment vertical="center"/>
    </xf>
    <xf numFmtId="0" fontId="13" fillId="0" borderId="60" xfId="0" applyFont="1" applyBorder="1" applyAlignment="1" applyProtection="1">
      <alignment vertical="center"/>
    </xf>
    <xf numFmtId="49" fontId="7" fillId="0" borderId="1" xfId="0" applyNumberFormat="1" applyFont="1" applyBorder="1" applyAlignment="1" applyProtection="1">
      <alignment horizontal="center" vertical="center"/>
    </xf>
    <xf numFmtId="0" fontId="35" fillId="0" borderId="0" xfId="0" applyFont="1" applyAlignment="1" applyProtection="1">
      <alignment vertical="center"/>
    </xf>
    <xf numFmtId="0" fontId="9" fillId="0" borderId="0" xfId="0" applyFont="1" applyAlignment="1" applyProtection="1">
      <alignment vertical="center" wrapText="1"/>
    </xf>
    <xf numFmtId="0" fontId="9" fillId="0" borderId="0" xfId="0" applyFont="1" applyBorder="1" applyAlignment="1" applyProtection="1">
      <alignment horizontal="left" vertical="center"/>
    </xf>
    <xf numFmtId="0" fontId="35" fillId="0" borderId="0" xfId="0" applyFont="1" applyBorder="1" applyAlignment="1" applyProtection="1">
      <alignment horizontal="left" vertical="center" shrinkToFit="1"/>
    </xf>
    <xf numFmtId="0" fontId="20" fillId="0" borderId="0" xfId="2" applyFont="1" applyAlignment="1" applyProtection="1">
      <alignment vertical="center"/>
    </xf>
    <xf numFmtId="0" fontId="20" fillId="0" borderId="1" xfId="2" applyFont="1" applyBorder="1" applyAlignment="1" applyProtection="1">
      <alignment horizontal="center" vertical="center"/>
    </xf>
    <xf numFmtId="0" fontId="20" fillId="0" borderId="0" xfId="2" applyFont="1" applyAlignment="1" applyProtection="1">
      <alignment vertical="center" shrinkToFit="1"/>
    </xf>
    <xf numFmtId="3" fontId="22" fillId="0" borderId="0" xfId="2" applyNumberFormat="1" applyFont="1" applyAlignment="1" applyProtection="1">
      <alignment horizontal="right" vertical="center"/>
    </xf>
    <xf numFmtId="0" fontId="20" fillId="0" borderId="1" xfId="2" applyFont="1" applyBorder="1" applyAlignment="1" applyProtection="1">
      <alignment horizontal="center" vertical="center" shrinkToFit="1"/>
    </xf>
    <xf numFmtId="0" fontId="20" fillId="0" borderId="8" xfId="2" applyFont="1" applyBorder="1" applyAlignment="1" applyProtection="1">
      <alignment horizontal="center" vertical="center" shrinkToFit="1"/>
    </xf>
    <xf numFmtId="0" fontId="22" fillId="0" borderId="0" xfId="2" applyFont="1" applyAlignment="1" applyProtection="1">
      <alignment horizontal="right" vertical="center"/>
    </xf>
    <xf numFmtId="3" fontId="22" fillId="0" borderId="0" xfId="2" applyNumberFormat="1" applyFont="1" applyAlignment="1" applyProtection="1">
      <alignment vertical="center"/>
    </xf>
    <xf numFmtId="177" fontId="20" fillId="0" borderId="0" xfId="2" applyNumberFormat="1" applyFont="1" applyAlignment="1" applyProtection="1">
      <alignment horizontal="distributed" vertical="center"/>
    </xf>
    <xf numFmtId="0" fontId="20" fillId="0" borderId="0" xfId="2" applyFont="1" applyAlignment="1" applyProtection="1">
      <alignment horizontal="distributed" vertical="center"/>
    </xf>
    <xf numFmtId="3" fontId="20" fillId="0" borderId="0" xfId="2" applyNumberFormat="1" applyFont="1" applyAlignment="1" applyProtection="1">
      <alignment vertical="center"/>
    </xf>
    <xf numFmtId="0" fontId="8" fillId="0" borderId="0" xfId="0" applyFont="1" applyAlignment="1">
      <alignment horizontal="left"/>
    </xf>
    <xf numFmtId="0" fontId="8" fillId="0" borderId="0" xfId="0" applyFont="1" applyAlignment="1">
      <alignment horizontal="left" vertical="top"/>
    </xf>
    <xf numFmtId="0" fontId="8" fillId="0" borderId="0" xfId="0" applyFont="1" applyAlignment="1">
      <alignment horizontal="right" vertical="center"/>
    </xf>
    <xf numFmtId="0" fontId="8" fillId="0" borderId="0" xfId="0" applyFont="1" applyAlignment="1">
      <alignment horizontal="center"/>
    </xf>
    <xf numFmtId="0" fontId="8" fillId="0" borderId="0" xfId="0" applyFont="1" applyAlignment="1">
      <alignment horizontal="left" vertical="top" wrapText="1"/>
    </xf>
    <xf numFmtId="0" fontId="9" fillId="0" borderId="1" xfId="0" applyFont="1" applyBorder="1" applyAlignment="1">
      <alignment horizontal="center"/>
    </xf>
    <xf numFmtId="0" fontId="9" fillId="0" borderId="1" xfId="0" applyFont="1" applyBorder="1" applyAlignment="1">
      <alignment horizontal="center" vertical="top"/>
    </xf>
    <xf numFmtId="0" fontId="9" fillId="0" borderId="1" xfId="0" applyFont="1" applyBorder="1" applyAlignment="1">
      <alignment horizontal="center" vertical="top" wrapText="1"/>
    </xf>
    <xf numFmtId="0" fontId="7" fillId="0" borderId="1" xfId="0" applyFont="1" applyBorder="1" applyAlignment="1" applyProtection="1">
      <alignment horizontal="center" vertical="center"/>
    </xf>
    <xf numFmtId="0" fontId="7" fillId="0" borderId="1" xfId="0" applyFont="1" applyBorder="1" applyAlignment="1" applyProtection="1">
      <alignment vertical="center" shrinkToFit="1"/>
    </xf>
    <xf numFmtId="49" fontId="7" fillId="0" borderId="1" xfId="0" applyNumberFormat="1" applyFont="1" applyBorder="1" applyAlignment="1" applyProtection="1">
      <alignment vertical="center" shrinkToFit="1"/>
    </xf>
    <xf numFmtId="0" fontId="0" fillId="0" borderId="0" xfId="0" applyBorder="1" applyAlignment="1" applyProtection="1">
      <alignment vertical="center"/>
    </xf>
    <xf numFmtId="0" fontId="35" fillId="0" borderId="0" xfId="0" applyFont="1" applyBorder="1" applyAlignment="1" applyProtection="1">
      <alignment vertical="center"/>
    </xf>
    <xf numFmtId="0" fontId="35" fillId="0" borderId="11" xfId="0" applyFont="1" applyBorder="1" applyAlignment="1" applyProtection="1">
      <alignment horizontal="center" vertical="center"/>
    </xf>
    <xf numFmtId="0" fontId="0" fillId="0" borderId="11" xfId="0" applyBorder="1" applyAlignment="1" applyProtection="1">
      <alignment vertical="center" wrapText="1"/>
    </xf>
    <xf numFmtId="0" fontId="0" fillId="0" borderId="0" xfId="0" applyBorder="1" applyAlignment="1" applyProtection="1">
      <alignment vertical="center" wrapText="1"/>
    </xf>
    <xf numFmtId="0" fontId="35" fillId="0" borderId="11" xfId="0" applyFont="1" applyBorder="1" applyAlignment="1" applyProtection="1">
      <alignment vertical="center"/>
    </xf>
    <xf numFmtId="0" fontId="0" fillId="0" borderId="11" xfId="0" applyBorder="1" applyAlignment="1" applyProtection="1">
      <alignment vertical="center"/>
    </xf>
    <xf numFmtId="0" fontId="9" fillId="0" borderId="1" xfId="0" applyFont="1" applyBorder="1" applyAlignment="1" applyProtection="1">
      <alignment horizontal="left" vertical="top" wrapText="1"/>
      <protection locked="0"/>
    </xf>
    <xf numFmtId="0" fontId="9" fillId="0" borderId="1" xfId="0" applyFont="1" applyBorder="1" applyAlignment="1" applyProtection="1">
      <alignment horizontal="left"/>
      <protection locked="0"/>
    </xf>
    <xf numFmtId="0" fontId="9" fillId="0" borderId="1" xfId="0" applyFont="1" applyBorder="1" applyAlignment="1" applyProtection="1">
      <alignment horizontal="left" vertical="center"/>
      <protection locked="0"/>
    </xf>
    <xf numFmtId="188" fontId="8" fillId="7" borderId="74" xfId="0" applyNumberFormat="1" applyFont="1" applyFill="1" applyBorder="1" applyAlignment="1" applyProtection="1">
      <alignment vertical="center" textRotation="255"/>
    </xf>
    <xf numFmtId="188" fontId="0" fillId="7" borderId="69" xfId="0" applyNumberFormat="1" applyFill="1" applyBorder="1" applyAlignment="1" applyProtection="1">
      <alignment vertical="center" textRotation="255"/>
    </xf>
    <xf numFmtId="188" fontId="0" fillId="7" borderId="71" xfId="0" applyNumberFormat="1" applyFill="1" applyBorder="1" applyAlignment="1" applyProtection="1">
      <alignment vertical="center" textRotation="255"/>
    </xf>
    <xf numFmtId="0" fontId="8" fillId="7" borderId="18" xfId="0" applyFont="1" applyFill="1" applyBorder="1" applyAlignment="1" applyProtection="1">
      <alignment horizontal="center" vertical="center"/>
    </xf>
    <xf numFmtId="0" fontId="0" fillId="7" borderId="5" xfId="0" applyFill="1" applyBorder="1" applyAlignment="1" applyProtection="1">
      <alignment horizontal="center" vertical="center"/>
    </xf>
    <xf numFmtId="0" fontId="0" fillId="7" borderId="10" xfId="0" applyFill="1" applyBorder="1" applyAlignment="1" applyProtection="1">
      <alignment horizontal="center" vertical="center"/>
    </xf>
    <xf numFmtId="0" fontId="8" fillId="0" borderId="18" xfId="0" applyFont="1" applyBorder="1" applyAlignment="1" applyProtection="1">
      <alignment vertical="center" shrinkToFit="1"/>
    </xf>
    <xf numFmtId="0" fontId="0" fillId="0" borderId="5" xfId="0" applyBorder="1" applyAlignment="1" applyProtection="1">
      <alignment vertical="center" shrinkToFit="1"/>
    </xf>
    <xf numFmtId="0" fontId="0" fillId="0" borderId="73" xfId="0" applyBorder="1" applyAlignment="1" applyProtection="1">
      <alignment vertical="center" shrinkToFit="1"/>
    </xf>
    <xf numFmtId="0" fontId="8" fillId="7" borderId="7" xfId="0" applyFont="1" applyFill="1" applyBorder="1" applyAlignment="1" applyProtection="1">
      <alignment horizontal="center" vertical="center"/>
    </xf>
    <xf numFmtId="0" fontId="0" fillId="7" borderId="8" xfId="0" applyFill="1" applyBorder="1" applyAlignment="1" applyProtection="1">
      <alignment horizontal="center" vertical="center"/>
    </xf>
    <xf numFmtId="0" fontId="0" fillId="7" borderId="6" xfId="0" applyFill="1" applyBorder="1" applyAlignment="1" applyProtection="1">
      <alignment horizontal="center" vertical="center"/>
    </xf>
    <xf numFmtId="0" fontId="8" fillId="0" borderId="7" xfId="0" applyFont="1" applyBorder="1" applyAlignment="1" applyProtection="1">
      <alignment vertical="center" shrinkToFit="1"/>
    </xf>
    <xf numFmtId="0" fontId="0" fillId="0" borderId="8" xfId="0" applyBorder="1" applyAlignment="1" applyProtection="1">
      <alignment vertical="center" shrinkToFit="1"/>
    </xf>
    <xf numFmtId="0" fontId="0" fillId="0" borderId="70" xfId="0" applyBorder="1" applyAlignment="1" applyProtection="1">
      <alignment vertical="center" shrinkToFit="1"/>
    </xf>
    <xf numFmtId="0" fontId="8" fillId="7" borderId="7" xfId="0" applyFont="1" applyFill="1" applyBorder="1" applyAlignment="1" applyProtection="1">
      <alignment horizontal="center" vertical="center" wrapText="1"/>
    </xf>
    <xf numFmtId="0" fontId="8" fillId="7" borderId="43" xfId="0" applyFont="1" applyFill="1" applyBorder="1" applyAlignment="1" applyProtection="1">
      <alignment horizontal="center" vertical="center" wrapText="1"/>
    </xf>
    <xf numFmtId="0" fontId="0" fillId="7" borderId="44" xfId="0" applyFill="1" applyBorder="1" applyAlignment="1" applyProtection="1">
      <alignment horizontal="center" vertical="center"/>
    </xf>
    <xf numFmtId="0" fontId="0" fillId="7" borderId="45" xfId="0" applyFill="1" applyBorder="1" applyAlignment="1" applyProtection="1">
      <alignment horizontal="center" vertical="center"/>
    </xf>
    <xf numFmtId="0" fontId="8" fillId="0" borderId="43" xfId="0" applyFont="1" applyFill="1" applyBorder="1" applyAlignment="1" applyProtection="1">
      <alignment vertical="center" shrinkToFit="1"/>
    </xf>
    <xf numFmtId="0" fontId="0" fillId="0" borderId="44" xfId="0" applyFill="1" applyBorder="1" applyAlignment="1" applyProtection="1">
      <alignment vertical="center" shrinkToFit="1"/>
    </xf>
    <xf numFmtId="0" fontId="0" fillId="0" borderId="72" xfId="0" applyFill="1" applyBorder="1" applyAlignment="1" applyProtection="1">
      <alignment vertical="center" shrinkToFit="1"/>
    </xf>
    <xf numFmtId="0" fontId="8" fillId="0" borderId="2" xfId="0" applyFont="1"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43" fillId="0" borderId="33" xfId="0" applyFont="1" applyBorder="1" applyAlignment="1" applyProtection="1">
      <alignment horizontal="center" vertical="center"/>
    </xf>
    <xf numFmtId="0" fontId="43" fillId="0" borderId="34" xfId="0" applyFont="1" applyBorder="1" applyAlignment="1" applyProtection="1">
      <alignment horizontal="center" vertical="center"/>
    </xf>
    <xf numFmtId="0" fontId="43" fillId="0" borderId="8" xfId="0" applyFont="1" applyBorder="1" applyAlignment="1" applyProtection="1">
      <alignment horizontal="center" vertical="center"/>
    </xf>
    <xf numFmtId="0" fontId="43" fillId="0" borderId="6" xfId="0" applyFont="1" applyBorder="1" applyAlignment="1" applyProtection="1">
      <alignment horizontal="center" vertical="center"/>
    </xf>
    <xf numFmtId="0" fontId="8" fillId="6" borderId="7" xfId="0" applyFont="1" applyFill="1" applyBorder="1" applyAlignment="1" applyProtection="1">
      <alignment horizontal="left" vertical="center"/>
      <protection locked="0"/>
    </xf>
    <xf numFmtId="0" fontId="43" fillId="6" borderId="8" xfId="0" applyFont="1" applyFill="1" applyBorder="1" applyAlignment="1" applyProtection="1">
      <alignment horizontal="left" vertical="center"/>
      <protection locked="0"/>
    </xf>
    <xf numFmtId="0" fontId="43" fillId="6" borderId="6" xfId="0" applyFont="1" applyFill="1" applyBorder="1" applyAlignment="1" applyProtection="1">
      <alignment horizontal="left" vertical="center"/>
      <protection locked="0"/>
    </xf>
    <xf numFmtId="0" fontId="8" fillId="0" borderId="7" xfId="0" applyFont="1" applyBorder="1" applyAlignment="1" applyProtection="1">
      <alignment horizontal="left" vertical="center"/>
    </xf>
    <xf numFmtId="0" fontId="43" fillId="0" borderId="8" xfId="0" applyFont="1" applyBorder="1" applyAlignment="1" applyProtection="1">
      <alignment horizontal="left" vertical="center"/>
    </xf>
    <xf numFmtId="0" fontId="43" fillId="0" borderId="70" xfId="0" applyFont="1" applyBorder="1" applyAlignment="1" applyProtection="1">
      <alignment horizontal="left" vertical="center"/>
    </xf>
    <xf numFmtId="0" fontId="8" fillId="0" borderId="32" xfId="0" applyFont="1" applyBorder="1" applyAlignment="1" applyProtection="1">
      <alignment horizontal="left" vertical="center"/>
    </xf>
    <xf numFmtId="0" fontId="43" fillId="0" borderId="33" xfId="0" applyFont="1" applyBorder="1" applyAlignment="1" applyProtection="1">
      <alignment horizontal="left" vertical="center"/>
    </xf>
    <xf numFmtId="0" fontId="43" fillId="0" borderId="68" xfId="0" applyFont="1" applyBorder="1" applyAlignment="1" applyProtection="1">
      <alignment horizontal="left" vertical="center"/>
    </xf>
    <xf numFmtId="0" fontId="43" fillId="7" borderId="8" xfId="0" applyFont="1" applyFill="1" applyBorder="1" applyAlignment="1" applyProtection="1">
      <alignment horizontal="center" vertical="center"/>
    </xf>
    <xf numFmtId="0" fontId="43" fillId="7" borderId="6" xfId="0" applyFont="1" applyFill="1" applyBorder="1" applyAlignment="1" applyProtection="1">
      <alignment horizontal="center" vertical="center"/>
    </xf>
    <xf numFmtId="49" fontId="8" fillId="6" borderId="26" xfId="0" applyNumberFormat="1" applyFont="1" applyFill="1" applyBorder="1" applyAlignment="1" applyProtection="1">
      <alignment horizontal="center" vertical="center" shrinkToFit="1"/>
      <protection locked="0"/>
    </xf>
    <xf numFmtId="0" fontId="28" fillId="6" borderId="27" xfId="0" applyFont="1" applyFill="1" applyBorder="1" applyAlignment="1" applyProtection="1">
      <alignment vertical="center" shrinkToFit="1"/>
      <protection locked="0"/>
    </xf>
    <xf numFmtId="49" fontId="8" fillId="6" borderId="27" xfId="0" applyNumberFormat="1" applyFont="1" applyFill="1" applyBorder="1" applyAlignment="1" applyProtection="1">
      <alignment horizontal="center" vertical="center" shrinkToFit="1"/>
      <protection locked="0"/>
    </xf>
    <xf numFmtId="0" fontId="28" fillId="6" borderId="28" xfId="0" applyFont="1" applyFill="1" applyBorder="1" applyAlignment="1" applyProtection="1">
      <alignment vertical="center" shrinkToFit="1"/>
      <protection locked="0"/>
    </xf>
    <xf numFmtId="0" fontId="8" fillId="0" borderId="2" xfId="0" applyFont="1" applyBorder="1" applyAlignment="1" applyProtection="1">
      <alignment vertical="center" shrinkToFit="1"/>
    </xf>
    <xf numFmtId="0" fontId="43" fillId="0" borderId="3" xfId="0" applyFont="1" applyBorder="1" applyAlignment="1" applyProtection="1">
      <alignment vertical="center" shrinkToFit="1"/>
    </xf>
    <xf numFmtId="0" fontId="43" fillId="0" borderId="4" xfId="0" applyFont="1" applyBorder="1" applyAlignment="1" applyProtection="1">
      <alignment vertical="center" shrinkToFit="1"/>
    </xf>
    <xf numFmtId="0" fontId="8" fillId="5" borderId="43" xfId="0" applyFont="1" applyFill="1" applyBorder="1" applyAlignment="1" applyProtection="1">
      <alignment horizontal="center" vertical="center"/>
    </xf>
    <xf numFmtId="0" fontId="28" fillId="5" borderId="44" xfId="0" applyFont="1" applyFill="1" applyBorder="1" applyAlignment="1" applyProtection="1">
      <alignment horizontal="center" vertical="center"/>
    </xf>
    <xf numFmtId="0" fontId="28" fillId="5" borderId="45" xfId="0" applyFont="1" applyFill="1" applyBorder="1" applyAlignment="1" applyProtection="1">
      <alignment horizontal="center" vertical="center"/>
    </xf>
    <xf numFmtId="0" fontId="28" fillId="6" borderId="8" xfId="0" applyFont="1" applyFill="1" applyBorder="1" applyAlignment="1" applyProtection="1">
      <alignment horizontal="left" vertical="center"/>
      <protection locked="0"/>
    </xf>
    <xf numFmtId="0" fontId="28" fillId="6" borderId="6" xfId="0" applyFont="1" applyFill="1" applyBorder="1" applyAlignment="1" applyProtection="1">
      <alignment horizontal="left" vertical="center"/>
      <protection locked="0"/>
    </xf>
    <xf numFmtId="0" fontId="8" fillId="5" borderId="7" xfId="0" applyFont="1" applyFill="1" applyBorder="1" applyAlignment="1" applyProtection="1">
      <alignment horizontal="center" vertical="center"/>
    </xf>
    <xf numFmtId="0" fontId="28" fillId="5" borderId="8" xfId="0" applyFont="1" applyFill="1" applyBorder="1" applyAlignment="1" applyProtection="1">
      <alignment horizontal="center" vertical="center"/>
    </xf>
    <xf numFmtId="0" fontId="28" fillId="5" borderId="6" xfId="0" applyFont="1" applyFill="1" applyBorder="1" applyAlignment="1" applyProtection="1">
      <alignment horizontal="center" vertical="center"/>
    </xf>
    <xf numFmtId="0" fontId="8" fillId="6" borderId="86" xfId="0" applyFont="1" applyFill="1" applyBorder="1" applyAlignment="1" applyProtection="1">
      <alignment horizontal="left" vertical="center"/>
    </xf>
    <xf numFmtId="0" fontId="28" fillId="6" borderId="56" xfId="0" applyFont="1" applyFill="1" applyBorder="1" applyAlignment="1" applyProtection="1">
      <alignment horizontal="left" vertical="center"/>
    </xf>
    <xf numFmtId="0" fontId="28" fillId="6" borderId="87" xfId="0" applyFont="1" applyFill="1" applyBorder="1" applyAlignment="1" applyProtection="1">
      <alignment horizontal="left" vertical="center"/>
    </xf>
    <xf numFmtId="0" fontId="8" fillId="6" borderId="79" xfId="0" applyFont="1" applyFill="1" applyBorder="1" applyAlignment="1" applyProtection="1">
      <alignment horizontal="center" vertical="center"/>
      <protection locked="0"/>
    </xf>
    <xf numFmtId="0" fontId="28" fillId="6" borderId="80" xfId="0" applyFont="1" applyFill="1" applyBorder="1" applyAlignment="1" applyProtection="1">
      <alignment horizontal="center" vertical="center"/>
      <protection locked="0"/>
    </xf>
    <xf numFmtId="0" fontId="28" fillId="6" borderId="81" xfId="0" applyFont="1" applyFill="1" applyBorder="1" applyAlignment="1" applyProtection="1">
      <alignment horizontal="center" vertical="center"/>
      <protection locked="0"/>
    </xf>
    <xf numFmtId="0" fontId="8" fillId="0" borderId="82" xfId="0" applyFont="1" applyBorder="1" applyAlignment="1" applyProtection="1">
      <alignment vertical="center" wrapText="1" shrinkToFit="1"/>
    </xf>
    <xf numFmtId="0" fontId="28" fillId="0" borderId="82" xfId="0" applyFont="1" applyBorder="1" applyAlignment="1" applyProtection="1">
      <alignment vertical="center"/>
    </xf>
    <xf numFmtId="0" fontId="28" fillId="0" borderId="84" xfId="0" applyFont="1" applyBorder="1" applyAlignment="1" applyProtection="1">
      <alignment vertical="center"/>
    </xf>
    <xf numFmtId="0" fontId="8" fillId="0" borderId="7"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7" xfId="0" applyFont="1" applyBorder="1" applyAlignment="1" applyProtection="1">
      <alignment vertical="center" wrapText="1"/>
    </xf>
    <xf numFmtId="0" fontId="8" fillId="0" borderId="8" xfId="0" applyFont="1" applyBorder="1" applyAlignment="1" applyProtection="1">
      <alignment vertical="center" wrapText="1"/>
    </xf>
    <xf numFmtId="0" fontId="8" fillId="0" borderId="6" xfId="0" applyFont="1" applyBorder="1" applyAlignment="1" applyProtection="1">
      <alignment vertical="center" wrapText="1"/>
    </xf>
    <xf numFmtId="0" fontId="8" fillId="0" borderId="43" xfId="0" applyFont="1" applyBorder="1" applyAlignment="1" applyProtection="1">
      <alignment vertical="center" shrinkToFit="1"/>
    </xf>
    <xf numFmtId="0" fontId="28" fillId="0" borderId="44" xfId="0" applyFont="1" applyBorder="1" applyAlignment="1" applyProtection="1">
      <alignment vertical="center"/>
    </xf>
    <xf numFmtId="0" fontId="28" fillId="0" borderId="72" xfId="0" applyFont="1" applyBorder="1" applyAlignment="1" applyProtection="1">
      <alignment vertical="center"/>
    </xf>
    <xf numFmtId="0" fontId="8" fillId="0" borderId="1" xfId="0" applyFont="1" applyBorder="1" applyAlignment="1" applyProtection="1">
      <alignment vertical="center" wrapText="1" shrinkToFit="1"/>
    </xf>
    <xf numFmtId="0" fontId="28" fillId="0" borderId="1" xfId="0" applyFont="1" applyBorder="1" applyAlignment="1" applyProtection="1">
      <alignment vertical="center"/>
    </xf>
    <xf numFmtId="0" fontId="8" fillId="0" borderId="1" xfId="0" applyFont="1" applyBorder="1" applyAlignment="1" applyProtection="1">
      <alignment vertical="center" shrinkToFit="1"/>
    </xf>
    <xf numFmtId="0" fontId="28" fillId="0" borderId="1" xfId="0" applyFont="1" applyBorder="1" applyAlignment="1" applyProtection="1">
      <alignment vertical="center" shrinkToFit="1"/>
    </xf>
    <xf numFmtId="0" fontId="28" fillId="0" borderId="8" xfId="0" applyFont="1" applyBorder="1" applyAlignment="1" applyProtection="1">
      <alignment vertical="center" wrapText="1"/>
    </xf>
    <xf numFmtId="0" fontId="28" fillId="0" borderId="6" xfId="0" applyFont="1" applyBorder="1" applyAlignment="1" applyProtection="1">
      <alignment vertical="center" wrapText="1"/>
    </xf>
    <xf numFmtId="0" fontId="8" fillId="0" borderId="7" xfId="0" applyFont="1" applyBorder="1" applyAlignment="1" applyProtection="1">
      <alignment horizontal="center" vertical="center" wrapText="1"/>
    </xf>
    <xf numFmtId="0" fontId="28" fillId="0" borderId="8" xfId="0" applyFont="1" applyBorder="1" applyAlignment="1" applyProtection="1">
      <alignment horizontal="center" vertical="center" wrapText="1"/>
    </xf>
    <xf numFmtId="0" fontId="28" fillId="0" borderId="6" xfId="0" applyFont="1" applyBorder="1" applyAlignment="1" applyProtection="1">
      <alignment horizontal="center" vertical="center" wrapText="1"/>
    </xf>
    <xf numFmtId="0" fontId="28" fillId="0" borderId="8" xfId="0" applyFont="1" applyBorder="1" applyAlignment="1" applyProtection="1">
      <alignment horizontal="center" vertical="center"/>
    </xf>
    <xf numFmtId="0" fontId="28" fillId="0" borderId="6" xfId="0" applyFont="1" applyBorder="1" applyAlignment="1" applyProtection="1">
      <alignment vertical="center"/>
    </xf>
    <xf numFmtId="0" fontId="31" fillId="0" borderId="7" xfId="0" applyFont="1" applyBorder="1" applyAlignment="1" applyProtection="1">
      <alignment horizontal="center" vertical="center"/>
    </xf>
    <xf numFmtId="0" fontId="31" fillId="0" borderId="8" xfId="0" applyFont="1" applyBorder="1" applyAlignment="1" applyProtection="1">
      <alignment horizontal="center" vertical="center"/>
    </xf>
    <xf numFmtId="0" fontId="32" fillId="0" borderId="6"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28" fillId="0" borderId="1" xfId="0" applyFont="1" applyBorder="1" applyAlignment="1" applyProtection="1">
      <alignment horizontal="center" vertical="center" shrinkToFit="1"/>
    </xf>
    <xf numFmtId="0" fontId="8" fillId="0" borderId="7" xfId="0" applyFont="1" applyBorder="1" applyAlignment="1" applyProtection="1">
      <alignment horizontal="center" vertical="center" wrapText="1" shrinkToFit="1"/>
    </xf>
    <xf numFmtId="0" fontId="8" fillId="0" borderId="8" xfId="0" applyFont="1" applyBorder="1" applyAlignment="1" applyProtection="1">
      <alignment horizontal="center" vertical="center" wrapText="1" shrinkToFit="1"/>
    </xf>
    <xf numFmtId="0" fontId="8" fillId="0" borderId="6" xfId="0" applyFont="1" applyBorder="1" applyAlignment="1" applyProtection="1">
      <alignment horizontal="center" vertical="center" wrapText="1" shrinkToFit="1"/>
    </xf>
    <xf numFmtId="0" fontId="8" fillId="5" borderId="82" xfId="0" applyFont="1" applyFill="1" applyBorder="1" applyAlignment="1" applyProtection="1">
      <alignment horizontal="center" vertical="center" wrapText="1"/>
    </xf>
    <xf numFmtId="0" fontId="28" fillId="5" borderId="82" xfId="0" applyFont="1" applyFill="1" applyBorder="1" applyAlignment="1" applyProtection="1">
      <alignment vertical="center"/>
    </xf>
    <xf numFmtId="0" fontId="8" fillId="5" borderId="79" xfId="0" applyFont="1" applyFill="1" applyBorder="1" applyAlignment="1" applyProtection="1">
      <alignment horizontal="center" vertical="center"/>
    </xf>
    <xf numFmtId="0" fontId="0" fillId="5" borderId="80" xfId="0" applyFill="1" applyBorder="1" applyAlignment="1" applyProtection="1">
      <alignment horizontal="center" vertical="center"/>
    </xf>
    <xf numFmtId="0" fontId="0" fillId="5" borderId="81" xfId="0" applyFill="1" applyBorder="1" applyAlignment="1" applyProtection="1">
      <alignment horizontal="center" vertical="center"/>
    </xf>
    <xf numFmtId="183" fontId="8" fillId="0" borderId="79" xfId="0" applyNumberFormat="1" applyFont="1" applyFill="1" applyBorder="1" applyAlignment="1" applyProtection="1">
      <alignment horizontal="center" vertical="center"/>
    </xf>
    <xf numFmtId="0" fontId="0" fillId="0" borderId="80" xfId="0" applyFill="1" applyBorder="1" applyAlignment="1" applyProtection="1">
      <alignment horizontal="center" vertical="center"/>
    </xf>
    <xf numFmtId="0" fontId="0" fillId="0" borderId="81" xfId="0" applyFill="1" applyBorder="1" applyAlignment="1" applyProtection="1">
      <alignment horizontal="center" vertical="center"/>
    </xf>
    <xf numFmtId="0" fontId="8" fillId="0" borderId="79" xfId="0" applyFont="1" applyFill="1" applyBorder="1" applyAlignment="1" applyProtection="1">
      <alignment vertical="center" shrinkToFit="1"/>
    </xf>
    <xf numFmtId="0" fontId="0" fillId="0" borderId="80" xfId="0" applyFill="1" applyBorder="1" applyAlignment="1" applyProtection="1">
      <alignment vertical="center"/>
    </xf>
    <xf numFmtId="0" fontId="0" fillId="0" borderId="83" xfId="0" applyFill="1" applyBorder="1" applyAlignment="1" applyProtection="1">
      <alignment vertical="center"/>
    </xf>
    <xf numFmtId="0" fontId="8" fillId="0" borderId="0" xfId="0" applyFont="1" applyBorder="1" applyAlignment="1" applyProtection="1">
      <alignment vertical="center" wrapText="1"/>
    </xf>
    <xf numFmtId="0" fontId="8" fillId="0" borderId="0" xfId="0" applyFont="1" applyBorder="1" applyAlignment="1" applyProtection="1">
      <alignment vertical="center"/>
    </xf>
    <xf numFmtId="0" fontId="8" fillId="0" borderId="5" xfId="0" applyFont="1" applyBorder="1" applyAlignment="1" applyProtection="1">
      <alignment vertical="center"/>
    </xf>
    <xf numFmtId="0" fontId="8" fillId="0" borderId="0" xfId="0" applyFont="1" applyFill="1" applyBorder="1" applyAlignment="1" applyProtection="1">
      <alignment vertical="center" wrapText="1" shrinkToFit="1"/>
    </xf>
    <xf numFmtId="0" fontId="28" fillId="0" borderId="0" xfId="0" applyFont="1" applyAlignment="1" applyProtection="1">
      <alignment vertical="center"/>
    </xf>
    <xf numFmtId="0" fontId="8" fillId="0" borderId="32" xfId="0" applyFont="1" applyBorder="1" applyAlignment="1" applyProtection="1">
      <alignment horizontal="left" vertical="center" shrinkToFit="1"/>
    </xf>
    <xf numFmtId="0" fontId="28" fillId="0" borderId="33" xfId="0" applyFont="1" applyBorder="1" applyAlignment="1" applyProtection="1">
      <alignment horizontal="left" vertical="center" shrinkToFit="1"/>
    </xf>
    <xf numFmtId="0" fontId="28" fillId="0" borderId="33" xfId="0" applyFont="1" applyBorder="1" applyAlignment="1" applyProtection="1">
      <alignment vertical="center"/>
    </xf>
    <xf numFmtId="0" fontId="28" fillId="0" borderId="68" xfId="0" applyFont="1" applyBorder="1" applyAlignment="1" applyProtection="1">
      <alignment vertical="center"/>
    </xf>
    <xf numFmtId="0" fontId="8" fillId="0" borderId="7" xfId="0" applyFont="1" applyBorder="1" applyAlignment="1" applyProtection="1">
      <alignment horizontal="left" vertical="center" shrinkToFit="1"/>
    </xf>
    <xf numFmtId="0" fontId="28" fillId="0" borderId="8" xfId="0" applyFont="1" applyBorder="1" applyAlignment="1" applyProtection="1">
      <alignment horizontal="left" vertical="center" shrinkToFit="1"/>
    </xf>
    <xf numFmtId="0" fontId="28" fillId="0" borderId="8" xfId="0" applyFont="1" applyBorder="1" applyAlignment="1" applyProtection="1">
      <alignment vertical="center"/>
    </xf>
    <xf numFmtId="0" fontId="28" fillId="0" borderId="70" xfId="0" applyFont="1" applyBorder="1" applyAlignment="1" applyProtection="1">
      <alignment vertical="center"/>
    </xf>
    <xf numFmtId="0" fontId="28" fillId="0" borderId="7" xfId="0" applyFont="1" applyBorder="1" applyAlignment="1" applyProtection="1">
      <alignment horizontal="left" vertical="center" shrinkToFit="1"/>
    </xf>
    <xf numFmtId="0" fontId="28" fillId="0" borderId="8" xfId="0" applyFont="1" applyBorder="1" applyAlignment="1" applyProtection="1">
      <alignment vertical="center" shrinkToFit="1"/>
    </xf>
    <xf numFmtId="0" fontId="28" fillId="0" borderId="44" xfId="0" applyFont="1" applyBorder="1" applyAlignment="1" applyProtection="1">
      <alignment vertical="center" shrinkToFit="1"/>
    </xf>
    <xf numFmtId="0" fontId="2" fillId="6" borderId="43" xfId="1" applyNumberFormat="1" applyFill="1" applyBorder="1" applyAlignment="1" applyProtection="1">
      <alignment horizontal="left" vertical="center"/>
      <protection locked="0"/>
    </xf>
    <xf numFmtId="0" fontId="8" fillId="6" borderId="44" xfId="0" applyFont="1" applyFill="1" applyBorder="1" applyAlignment="1" applyProtection="1">
      <alignment horizontal="left" vertical="center"/>
      <protection locked="0"/>
    </xf>
    <xf numFmtId="0" fontId="8" fillId="6" borderId="45" xfId="0" applyFont="1" applyFill="1" applyBorder="1" applyAlignment="1" applyProtection="1">
      <alignment horizontal="left" vertical="center"/>
      <protection locked="0"/>
    </xf>
    <xf numFmtId="0" fontId="8" fillId="0" borderId="15" xfId="0" applyFont="1" applyBorder="1" applyAlignment="1" applyProtection="1">
      <alignment horizontal="center" vertical="center"/>
    </xf>
    <xf numFmtId="0" fontId="28" fillId="0" borderId="16" xfId="0" applyFont="1" applyBorder="1" applyAlignment="1" applyProtection="1">
      <alignment horizontal="center" vertical="center"/>
    </xf>
    <xf numFmtId="0" fontId="28" fillId="0" borderId="17" xfId="0" applyFont="1" applyBorder="1" applyAlignment="1" applyProtection="1">
      <alignment horizontal="center" vertical="center"/>
    </xf>
    <xf numFmtId="0" fontId="8" fillId="5" borderId="86" xfId="0" applyFont="1" applyFill="1" applyBorder="1" applyAlignment="1" applyProtection="1">
      <alignment horizontal="center" vertical="center"/>
    </xf>
    <xf numFmtId="0" fontId="28" fillId="5" borderId="56" xfId="0" applyFont="1" applyFill="1" applyBorder="1" applyAlignment="1" applyProtection="1">
      <alignment horizontal="center" vertical="center"/>
    </xf>
    <xf numFmtId="0" fontId="28" fillId="5" borderId="87" xfId="0" applyFont="1" applyFill="1" applyBorder="1" applyAlignment="1" applyProtection="1">
      <alignment horizontal="center" vertical="center"/>
    </xf>
    <xf numFmtId="0" fontId="8" fillId="5" borderId="11" xfId="0" applyFont="1" applyFill="1" applyBorder="1" applyAlignment="1" applyProtection="1">
      <alignment horizontal="center" vertical="center"/>
    </xf>
    <xf numFmtId="0" fontId="28" fillId="5" borderId="0" xfId="0" applyFont="1" applyFill="1" applyBorder="1" applyAlignment="1" applyProtection="1">
      <alignment horizontal="center" vertical="center"/>
    </xf>
    <xf numFmtId="0" fontId="28" fillId="5" borderId="9" xfId="0" applyFont="1" applyFill="1" applyBorder="1" applyAlignment="1" applyProtection="1">
      <alignment horizontal="center" vertical="center"/>
    </xf>
    <xf numFmtId="0" fontId="8" fillId="5" borderId="18" xfId="0" applyFont="1" applyFill="1" applyBorder="1" applyAlignment="1" applyProtection="1">
      <alignment horizontal="center" vertical="center"/>
    </xf>
    <xf numFmtId="0" fontId="28" fillId="5" borderId="5" xfId="0" applyFont="1" applyFill="1" applyBorder="1" applyAlignment="1" applyProtection="1">
      <alignment horizontal="center" vertical="center"/>
    </xf>
    <xf numFmtId="0" fontId="28" fillId="5" borderId="10" xfId="0" applyFont="1" applyFill="1" applyBorder="1" applyAlignment="1" applyProtection="1">
      <alignment horizontal="center" vertical="center"/>
    </xf>
    <xf numFmtId="0" fontId="8" fillId="7" borderId="43" xfId="0" applyFont="1" applyFill="1" applyBorder="1" applyAlignment="1" applyProtection="1">
      <alignment horizontal="center" vertical="center"/>
    </xf>
    <xf numFmtId="0" fontId="28" fillId="7" borderId="44" xfId="0" applyFont="1" applyFill="1" applyBorder="1" applyAlignment="1" applyProtection="1">
      <alignment horizontal="center" vertical="center"/>
    </xf>
    <xf numFmtId="0" fontId="28" fillId="7" borderId="45" xfId="0" applyFont="1" applyFill="1" applyBorder="1" applyAlignment="1" applyProtection="1">
      <alignment horizontal="center" vertical="center"/>
    </xf>
    <xf numFmtId="183" fontId="8" fillId="6" borderId="43" xfId="0" applyNumberFormat="1" applyFont="1" applyFill="1" applyBorder="1" applyAlignment="1" applyProtection="1">
      <alignment horizontal="left" vertical="center"/>
      <protection locked="0"/>
    </xf>
    <xf numFmtId="183" fontId="28" fillId="6" borderId="44" xfId="0" applyNumberFormat="1" applyFont="1" applyFill="1" applyBorder="1" applyAlignment="1" applyProtection="1">
      <alignment horizontal="left" vertical="center"/>
      <protection locked="0"/>
    </xf>
    <xf numFmtId="183" fontId="28" fillId="6" borderId="45" xfId="0" applyNumberFormat="1" applyFont="1" applyFill="1" applyBorder="1" applyAlignment="1" applyProtection="1">
      <alignment horizontal="left" vertical="center"/>
      <protection locked="0"/>
    </xf>
    <xf numFmtId="0" fontId="8" fillId="0" borderId="16"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8" xfId="0" applyFont="1" applyBorder="1" applyAlignment="1" applyProtection="1">
      <alignment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0" borderId="7" xfId="0" applyFont="1" applyBorder="1" applyAlignment="1" applyProtection="1">
      <alignment horizontal="left" vertical="center" wrapText="1"/>
    </xf>
    <xf numFmtId="0" fontId="28" fillId="0" borderId="8" xfId="0" applyFont="1" applyBorder="1" applyAlignment="1" applyProtection="1">
      <alignment horizontal="left" vertical="center" wrapText="1"/>
    </xf>
    <xf numFmtId="0" fontId="28" fillId="0" borderId="6" xfId="0" applyFont="1" applyBorder="1" applyAlignment="1" applyProtection="1">
      <alignment horizontal="left" vertical="center" wrapText="1"/>
    </xf>
    <xf numFmtId="0" fontId="28" fillId="0" borderId="1" xfId="0" applyFont="1" applyBorder="1" applyAlignment="1" applyProtection="1">
      <alignment vertical="center" wrapText="1" shrinkToFit="1"/>
    </xf>
    <xf numFmtId="0" fontId="0" fillId="0" borderId="6" xfId="0" applyBorder="1" applyAlignment="1" applyProtection="1">
      <alignment vertical="center" shrinkToFit="1"/>
    </xf>
    <xf numFmtId="0" fontId="8" fillId="0" borderId="7" xfId="0" applyFont="1" applyBorder="1" applyAlignment="1" applyProtection="1">
      <alignment vertical="center" wrapText="1" shrinkToFit="1"/>
    </xf>
    <xf numFmtId="0" fontId="0" fillId="0" borderId="8" xfId="0" applyBorder="1" applyAlignment="1" applyProtection="1">
      <alignment vertical="center" wrapText="1" shrinkToFit="1"/>
    </xf>
    <xf numFmtId="0" fontId="0" fillId="0" borderId="6" xfId="0" applyBorder="1" applyAlignment="1" applyProtection="1">
      <alignment vertical="center" wrapText="1" shrinkToFit="1"/>
    </xf>
    <xf numFmtId="0" fontId="0" fillId="0" borderId="8" xfId="0" applyBorder="1" applyAlignment="1" applyProtection="1">
      <alignment vertical="center"/>
    </xf>
    <xf numFmtId="0" fontId="0" fillId="0" borderId="6" xfId="0" applyBorder="1" applyAlignment="1" applyProtection="1">
      <alignment vertical="center"/>
    </xf>
    <xf numFmtId="0" fontId="30" fillId="0" borderId="7" xfId="0" applyFont="1" applyBorder="1" applyAlignment="1" applyProtection="1">
      <alignment horizontal="center" vertical="center"/>
    </xf>
    <xf numFmtId="0" fontId="30" fillId="0" borderId="8" xfId="0" applyFont="1" applyBorder="1" applyAlignment="1" applyProtection="1">
      <alignment horizontal="center" vertical="center"/>
    </xf>
    <xf numFmtId="0" fontId="30" fillId="0" borderId="6" xfId="0" applyFont="1" applyBorder="1" applyAlignment="1" applyProtection="1">
      <alignment horizontal="center" vertical="center"/>
    </xf>
    <xf numFmtId="0" fontId="31" fillId="0" borderId="6" xfId="0" applyFont="1" applyBorder="1" applyAlignment="1" applyProtection="1">
      <alignment horizontal="center" vertical="center"/>
    </xf>
    <xf numFmtId="0" fontId="8" fillId="5" borderId="85" xfId="0" applyFont="1" applyFill="1" applyBorder="1" applyAlignment="1" applyProtection="1">
      <alignment vertical="center" textRotation="255"/>
    </xf>
    <xf numFmtId="0" fontId="8" fillId="5" borderId="88" xfId="0" applyFont="1" applyFill="1" applyBorder="1" applyAlignment="1" applyProtection="1">
      <alignment vertical="center" textRotation="255"/>
    </xf>
    <xf numFmtId="0" fontId="8" fillId="5" borderId="89" xfId="0" applyFont="1" applyFill="1" applyBorder="1" applyAlignment="1" applyProtection="1">
      <alignment vertical="center" textRotation="255"/>
    </xf>
    <xf numFmtId="0" fontId="8" fillId="7" borderId="85" xfId="0" applyFont="1" applyFill="1" applyBorder="1" applyAlignment="1" applyProtection="1">
      <alignment vertical="center" textRotation="255"/>
    </xf>
    <xf numFmtId="0" fontId="8" fillId="7" borderId="88" xfId="0" applyFont="1" applyFill="1" applyBorder="1" applyAlignment="1" applyProtection="1">
      <alignment vertical="center" textRotation="255"/>
    </xf>
    <xf numFmtId="0" fontId="8" fillId="7" borderId="89" xfId="0" applyFont="1" applyFill="1" applyBorder="1" applyAlignment="1" applyProtection="1">
      <alignment vertical="center" textRotation="255"/>
    </xf>
    <xf numFmtId="0" fontId="8" fillId="0" borderId="6" xfId="0" applyFont="1" applyBorder="1" applyAlignment="1" applyProtection="1">
      <alignment horizontal="center" vertical="center"/>
    </xf>
    <xf numFmtId="0" fontId="8" fillId="0" borderId="15" xfId="0" applyFont="1" applyFill="1" applyBorder="1" applyAlignment="1" applyProtection="1">
      <alignment horizontal="center" vertical="center"/>
    </xf>
    <xf numFmtId="0" fontId="28" fillId="0" borderId="16" xfId="0" applyFont="1" applyBorder="1" applyAlignment="1" applyProtection="1">
      <alignment vertical="center"/>
    </xf>
    <xf numFmtId="0" fontId="28" fillId="0" borderId="17" xfId="0" applyFont="1" applyBorder="1" applyAlignment="1" applyProtection="1">
      <alignment vertical="center"/>
    </xf>
    <xf numFmtId="0" fontId="8" fillId="6" borderId="18" xfId="0" applyFont="1" applyFill="1" applyBorder="1" applyAlignment="1" applyProtection="1">
      <alignment horizontal="left" vertical="center"/>
    </xf>
    <xf numFmtId="0" fontId="28" fillId="6" borderId="5" xfId="0" applyFont="1" applyFill="1" applyBorder="1" applyAlignment="1" applyProtection="1">
      <alignment horizontal="left" vertical="center"/>
    </xf>
    <xf numFmtId="0" fontId="28" fillId="6" borderId="10" xfId="0" applyFont="1" applyFill="1" applyBorder="1" applyAlignment="1" applyProtection="1">
      <alignment horizontal="left" vertical="center"/>
    </xf>
    <xf numFmtId="0" fontId="8" fillId="6" borderId="11" xfId="0" applyFont="1" applyFill="1" applyBorder="1" applyAlignment="1" applyProtection="1">
      <alignment horizontal="left" vertical="center"/>
    </xf>
    <xf numFmtId="0" fontId="28" fillId="6" borderId="0" xfId="0" applyFont="1" applyFill="1" applyBorder="1" applyAlignment="1" applyProtection="1">
      <alignment horizontal="left" vertical="center"/>
    </xf>
    <xf numFmtId="0" fontId="28" fillId="6" borderId="9" xfId="0" applyFont="1" applyFill="1" applyBorder="1" applyAlignment="1" applyProtection="1">
      <alignment horizontal="left" vertical="center"/>
    </xf>
    <xf numFmtId="0" fontId="8" fillId="0" borderId="13"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28" fillId="0" borderId="70" xfId="0" applyFont="1" applyBorder="1" applyAlignment="1" applyProtection="1">
      <alignment horizontal="left" vertical="center" shrinkToFit="1"/>
    </xf>
    <xf numFmtId="0" fontId="30" fillId="0" borderId="7" xfId="0" applyFont="1" applyBorder="1" applyAlignment="1" applyProtection="1">
      <alignment horizontal="left" vertical="center" wrapText="1" shrinkToFit="1"/>
    </xf>
    <xf numFmtId="0" fontId="28" fillId="0" borderId="8" xfId="0" applyFont="1" applyBorder="1" applyAlignment="1" applyProtection="1">
      <alignment horizontal="left" vertical="center" wrapText="1" shrinkToFit="1"/>
    </xf>
    <xf numFmtId="0" fontId="28" fillId="0" borderId="70" xfId="0" applyFont="1" applyBorder="1" applyAlignment="1" applyProtection="1">
      <alignment horizontal="left" vertical="center" wrapText="1" shrinkToFit="1"/>
    </xf>
    <xf numFmtId="0" fontId="8" fillId="7" borderId="32" xfId="0" applyFont="1" applyFill="1" applyBorder="1" applyAlignment="1" applyProtection="1">
      <alignment horizontal="center" vertical="center"/>
    </xf>
    <xf numFmtId="0" fontId="43" fillId="7" borderId="33" xfId="0" applyFont="1" applyFill="1" applyBorder="1" applyAlignment="1" applyProtection="1">
      <alignment horizontal="center" vertical="center"/>
    </xf>
    <xf numFmtId="0" fontId="43" fillId="7" borderId="34" xfId="0" applyFont="1" applyFill="1" applyBorder="1" applyAlignment="1" applyProtection="1">
      <alignment horizontal="center" vertical="center"/>
    </xf>
    <xf numFmtId="0" fontId="9" fillId="0" borderId="0" xfId="0" applyFont="1" applyAlignment="1" applyProtection="1">
      <alignment horizontal="center" vertical="center"/>
    </xf>
    <xf numFmtId="0" fontId="0" fillId="0" borderId="0" xfId="0" applyAlignment="1" applyProtection="1">
      <alignment horizontal="center" vertical="center"/>
    </xf>
    <xf numFmtId="0" fontId="9" fillId="0" borderId="7" xfId="0" applyFont="1" applyBorder="1" applyAlignment="1" applyProtection="1">
      <alignment horizontal="center" vertical="center"/>
    </xf>
    <xf numFmtId="0" fontId="0" fillId="0" borderId="8" xfId="0" applyBorder="1" applyAlignment="1" applyProtection="1">
      <alignment horizontal="center" vertical="center"/>
    </xf>
    <xf numFmtId="0" fontId="0" fillId="0" borderId="6" xfId="0" applyBorder="1" applyAlignment="1" applyProtection="1">
      <alignment horizontal="center" vertical="center"/>
    </xf>
    <xf numFmtId="0" fontId="9" fillId="5" borderId="0" xfId="0" applyFont="1" applyFill="1" applyAlignment="1" applyProtection="1">
      <alignment vertical="center"/>
    </xf>
    <xf numFmtId="0" fontId="0" fillId="5" borderId="0" xfId="0" applyFill="1" applyAlignment="1" applyProtection="1">
      <alignment vertical="center"/>
    </xf>
    <xf numFmtId="0" fontId="9"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9"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9" fillId="6" borderId="15" xfId="0" applyFont="1" applyFill="1" applyBorder="1" applyAlignment="1" applyProtection="1">
      <alignment vertical="center"/>
      <protection locked="0"/>
    </xf>
    <xf numFmtId="0" fontId="0" fillId="6" borderId="16" xfId="0" applyFill="1" applyBorder="1" applyAlignment="1" applyProtection="1">
      <alignment vertical="center"/>
      <protection locked="0"/>
    </xf>
    <xf numFmtId="0" fontId="0" fillId="6" borderId="17" xfId="0" applyFill="1" applyBorder="1" applyAlignment="1" applyProtection="1">
      <alignment vertical="center"/>
      <protection locked="0"/>
    </xf>
    <xf numFmtId="0" fontId="9" fillId="6" borderId="11" xfId="0" applyFont="1" applyFill="1" applyBorder="1" applyAlignment="1" applyProtection="1">
      <alignment vertical="center"/>
      <protection locked="0"/>
    </xf>
    <xf numFmtId="0" fontId="0" fillId="6" borderId="0" xfId="0" applyFill="1" applyBorder="1" applyAlignment="1" applyProtection="1">
      <alignment vertical="center"/>
      <protection locked="0"/>
    </xf>
    <xf numFmtId="0" fontId="0" fillId="6" borderId="9" xfId="0" applyFill="1" applyBorder="1" applyAlignment="1" applyProtection="1">
      <alignment vertical="center"/>
      <protection locked="0"/>
    </xf>
    <xf numFmtId="0" fontId="0" fillId="6" borderId="18" xfId="0" applyFill="1" applyBorder="1" applyAlignment="1" applyProtection="1">
      <alignment vertical="center"/>
      <protection locked="0"/>
    </xf>
    <xf numFmtId="0" fontId="0" fillId="6" borderId="5" xfId="0" applyFill="1" applyBorder="1" applyAlignment="1" applyProtection="1">
      <alignment vertical="center"/>
      <protection locked="0"/>
    </xf>
    <xf numFmtId="0" fontId="0" fillId="6" borderId="10" xfId="0" applyFill="1" applyBorder="1" applyAlignment="1" applyProtection="1">
      <alignment vertical="center"/>
      <protection locked="0"/>
    </xf>
    <xf numFmtId="0" fontId="9" fillId="6" borderId="15" xfId="0" applyFont="1" applyFill="1" applyBorder="1" applyAlignment="1" applyProtection="1">
      <alignment vertical="center" wrapText="1"/>
      <protection locked="0"/>
    </xf>
    <xf numFmtId="196" fontId="9" fillId="0" borderId="1" xfId="0" applyNumberFormat="1" applyFont="1" applyBorder="1" applyAlignment="1" applyProtection="1">
      <alignment vertical="center" shrinkToFit="1"/>
    </xf>
    <xf numFmtId="196" fontId="0" fillId="0" borderId="1" xfId="0" applyNumberFormat="1" applyBorder="1" applyAlignment="1" applyProtection="1">
      <alignment vertical="center" shrinkToFit="1"/>
    </xf>
    <xf numFmtId="196" fontId="9" fillId="6" borderId="1" xfId="0" applyNumberFormat="1" applyFont="1" applyFill="1" applyBorder="1" applyAlignment="1" applyProtection="1">
      <alignment vertical="center" shrinkToFit="1"/>
      <protection locked="0"/>
    </xf>
    <xf numFmtId="196" fontId="0" fillId="6" borderId="1" xfId="0" applyNumberFormat="1" applyFill="1" applyBorder="1" applyAlignment="1" applyProtection="1">
      <alignment vertical="center" shrinkToFit="1"/>
      <protection locked="0"/>
    </xf>
    <xf numFmtId="0" fontId="9" fillId="0" borderId="0" xfId="0" applyFont="1" applyAlignment="1" applyProtection="1">
      <alignment vertical="center"/>
    </xf>
    <xf numFmtId="0" fontId="0" fillId="0" borderId="0" xfId="0" applyAlignment="1" applyProtection="1">
      <alignment vertical="center"/>
    </xf>
    <xf numFmtId="0" fontId="9" fillId="0" borderId="5" xfId="0" applyFont="1" applyBorder="1" applyAlignment="1" applyProtection="1">
      <alignment vertical="center"/>
    </xf>
    <xf numFmtId="0" fontId="0" fillId="0" borderId="5" xfId="0" applyBorder="1" applyAlignment="1" applyProtection="1">
      <alignment vertical="center"/>
    </xf>
    <xf numFmtId="0" fontId="0" fillId="0" borderId="1" xfId="0" applyBorder="1" applyAlignment="1" applyProtection="1">
      <alignment vertical="center"/>
    </xf>
    <xf numFmtId="0" fontId="9" fillId="6" borderId="1" xfId="0" applyFont="1" applyFill="1" applyBorder="1" applyAlignment="1" applyProtection="1">
      <alignment vertical="center"/>
      <protection locked="0"/>
    </xf>
    <xf numFmtId="0" fontId="0" fillId="6" borderId="1" xfId="0" applyFill="1" applyBorder="1" applyAlignment="1" applyProtection="1">
      <alignment vertical="center"/>
      <protection locked="0"/>
    </xf>
    <xf numFmtId="195" fontId="9" fillId="6" borderId="1" xfId="0" applyNumberFormat="1" applyFont="1" applyFill="1" applyBorder="1" applyAlignment="1" applyProtection="1">
      <alignment vertical="center" shrinkToFit="1"/>
      <protection locked="0"/>
    </xf>
    <xf numFmtId="195" fontId="0" fillId="6" borderId="1" xfId="0" applyNumberFormat="1" applyFill="1" applyBorder="1" applyAlignment="1" applyProtection="1">
      <alignment vertical="center" shrinkToFit="1"/>
      <protection locked="0"/>
    </xf>
    <xf numFmtId="0" fontId="35" fillId="0" borderId="1" xfId="0" applyFont="1" applyBorder="1" applyAlignment="1" applyProtection="1">
      <alignment horizontal="center" vertical="center"/>
    </xf>
    <xf numFmtId="195" fontId="9" fillId="0" borderId="1" xfId="0" applyNumberFormat="1" applyFont="1" applyBorder="1" applyAlignment="1" applyProtection="1">
      <alignment horizontal="right" vertical="center" shrinkToFit="1"/>
    </xf>
    <xf numFmtId="195" fontId="35" fillId="0" borderId="1" xfId="0" applyNumberFormat="1" applyFont="1" applyBorder="1" applyAlignment="1" applyProtection="1">
      <alignment horizontal="right" vertical="center" shrinkToFit="1"/>
    </xf>
    <xf numFmtId="0" fontId="0" fillId="0" borderId="1" xfId="0" applyBorder="1" applyAlignment="1" applyProtection="1">
      <alignment vertical="center" shrinkToFit="1"/>
    </xf>
    <xf numFmtId="0" fontId="19" fillId="0" borderId="0" xfId="0" applyFont="1" applyAlignment="1" applyProtection="1">
      <alignment horizontal="center" vertical="center"/>
    </xf>
    <xf numFmtId="0" fontId="9" fillId="6" borderId="2" xfId="0" applyFont="1" applyFill="1" applyBorder="1" applyAlignment="1" applyProtection="1">
      <alignment horizontal="center" vertical="center" shrinkToFit="1"/>
      <protection locked="0"/>
    </xf>
    <xf numFmtId="0" fontId="35" fillId="0" borderId="4" xfId="0" applyFont="1" applyBorder="1" applyAlignment="1" applyProtection="1">
      <alignment horizontal="center" vertical="center" shrinkToFit="1"/>
      <protection locked="0"/>
    </xf>
    <xf numFmtId="0" fontId="9" fillId="6" borderId="15" xfId="0" applyFont="1" applyFill="1" applyBorder="1" applyAlignment="1" applyProtection="1">
      <alignment horizontal="center" vertical="center" shrinkToFit="1"/>
      <protection locked="0"/>
    </xf>
    <xf numFmtId="0" fontId="35" fillId="6" borderId="16" xfId="0" applyFont="1" applyFill="1" applyBorder="1" applyAlignment="1" applyProtection="1">
      <alignment horizontal="center" vertical="center" shrinkToFit="1"/>
      <protection locked="0"/>
    </xf>
    <xf numFmtId="0" fontId="35" fillId="6" borderId="17" xfId="0" applyFont="1" applyFill="1" applyBorder="1" applyAlignment="1" applyProtection="1">
      <alignment horizontal="center" vertical="center" shrinkToFit="1"/>
      <protection locked="0"/>
    </xf>
    <xf numFmtId="0" fontId="35" fillId="0" borderId="18" xfId="0" applyFont="1" applyBorder="1" applyAlignment="1" applyProtection="1">
      <alignment horizontal="center" vertical="center" shrinkToFit="1"/>
      <protection locked="0"/>
    </xf>
    <xf numFmtId="0" fontId="35" fillId="0" borderId="5" xfId="0" applyFont="1" applyBorder="1" applyAlignment="1" applyProtection="1">
      <alignment horizontal="center" vertical="center" shrinkToFit="1"/>
      <protection locked="0"/>
    </xf>
    <xf numFmtId="0" fontId="35" fillId="0" borderId="10" xfId="0" applyFont="1" applyBorder="1" applyAlignment="1" applyProtection="1">
      <alignment horizontal="center" vertical="center" shrinkToFit="1"/>
      <protection locked="0"/>
    </xf>
    <xf numFmtId="192" fontId="9" fillId="6" borderId="15" xfId="0" applyNumberFormat="1" applyFont="1" applyFill="1" applyBorder="1" applyAlignment="1" applyProtection="1">
      <alignment vertical="center"/>
      <protection locked="0"/>
    </xf>
    <xf numFmtId="192" fontId="35" fillId="6" borderId="16" xfId="0" applyNumberFormat="1" applyFont="1" applyFill="1" applyBorder="1" applyAlignment="1" applyProtection="1">
      <alignment vertical="center"/>
      <protection locked="0"/>
    </xf>
    <xf numFmtId="192" fontId="35" fillId="6" borderId="17" xfId="0" applyNumberFormat="1" applyFont="1" applyFill="1" applyBorder="1" applyAlignment="1" applyProtection="1">
      <alignment vertical="center"/>
      <protection locked="0"/>
    </xf>
    <xf numFmtId="192" fontId="35" fillId="6" borderId="18" xfId="0" applyNumberFormat="1" applyFont="1" applyFill="1" applyBorder="1" applyAlignment="1" applyProtection="1">
      <alignment vertical="center"/>
      <protection locked="0"/>
    </xf>
    <xf numFmtId="192" fontId="35" fillId="6" borderId="5" xfId="0" applyNumberFormat="1" applyFont="1" applyFill="1" applyBorder="1" applyAlignment="1" applyProtection="1">
      <alignment vertical="center"/>
      <protection locked="0"/>
    </xf>
    <xf numFmtId="192" fontId="35" fillId="6" borderId="10" xfId="0" applyNumberFormat="1" applyFont="1" applyFill="1" applyBorder="1" applyAlignment="1" applyProtection="1">
      <alignment vertical="center"/>
      <protection locked="0"/>
    </xf>
    <xf numFmtId="0" fontId="35" fillId="6" borderId="16" xfId="0" applyFont="1" applyFill="1" applyBorder="1" applyAlignment="1" applyProtection="1">
      <alignment vertical="center" wrapText="1"/>
      <protection locked="0"/>
    </xf>
    <xf numFmtId="0" fontId="35" fillId="6" borderId="17" xfId="0" applyFont="1" applyFill="1" applyBorder="1" applyAlignment="1" applyProtection="1">
      <alignment vertical="center" wrapText="1"/>
      <protection locked="0"/>
    </xf>
    <xf numFmtId="0" fontId="35" fillId="6" borderId="11" xfId="0" applyFont="1" applyFill="1" applyBorder="1" applyAlignment="1" applyProtection="1">
      <alignment vertical="center" wrapText="1"/>
      <protection locked="0"/>
    </xf>
    <xf numFmtId="0" fontId="35" fillId="6" borderId="0" xfId="0" applyFont="1" applyFill="1" applyBorder="1" applyAlignment="1" applyProtection="1">
      <alignment vertical="center" wrapText="1"/>
      <protection locked="0"/>
    </xf>
    <xf numFmtId="0" fontId="35" fillId="6" borderId="9" xfId="0" applyFont="1" applyFill="1" applyBorder="1" applyAlignment="1" applyProtection="1">
      <alignment vertical="center" wrapText="1"/>
      <protection locked="0"/>
    </xf>
    <xf numFmtId="0" fontId="35" fillId="6" borderId="18" xfId="0" applyFont="1" applyFill="1" applyBorder="1" applyAlignment="1" applyProtection="1">
      <alignment vertical="center" wrapText="1"/>
      <protection locked="0"/>
    </xf>
    <xf numFmtId="0" fontId="35" fillId="6" borderId="5" xfId="0" applyFont="1" applyFill="1" applyBorder="1" applyAlignment="1" applyProtection="1">
      <alignment vertical="center" wrapText="1"/>
      <protection locked="0"/>
    </xf>
    <xf numFmtId="0" fontId="35" fillId="6" borderId="10" xfId="0" applyFont="1" applyFill="1" applyBorder="1" applyAlignment="1" applyProtection="1">
      <alignment vertical="center" wrapText="1"/>
      <protection locked="0"/>
    </xf>
    <xf numFmtId="0" fontId="35" fillId="6" borderId="16" xfId="0" applyFont="1" applyFill="1" applyBorder="1" applyAlignment="1" applyProtection="1">
      <alignment vertical="center"/>
      <protection locked="0"/>
    </xf>
    <xf numFmtId="0" fontId="0" fillId="0" borderId="16" xfId="0" applyBorder="1" applyAlignment="1" applyProtection="1">
      <alignment vertical="center"/>
      <protection locked="0"/>
    </xf>
    <xf numFmtId="0" fontId="0" fillId="0" borderId="17" xfId="0" applyBorder="1" applyAlignment="1" applyProtection="1">
      <alignment vertical="center"/>
      <protection locked="0"/>
    </xf>
    <xf numFmtId="0" fontId="35" fillId="6" borderId="18" xfId="0" applyFont="1" applyFill="1" applyBorder="1" applyAlignment="1" applyProtection="1">
      <alignment vertical="center"/>
      <protection locked="0"/>
    </xf>
    <xf numFmtId="0" fontId="35" fillId="6" borderId="5" xfId="0" applyFont="1" applyFill="1" applyBorder="1" applyAlignment="1" applyProtection="1">
      <alignment vertical="center"/>
      <protection locked="0"/>
    </xf>
    <xf numFmtId="0" fontId="0" fillId="0" borderId="5" xfId="0" applyBorder="1" applyAlignment="1" applyProtection="1">
      <alignment vertical="center"/>
      <protection locked="0"/>
    </xf>
    <xf numFmtId="0" fontId="0" fillId="0" borderId="10" xfId="0" applyBorder="1" applyAlignment="1" applyProtection="1">
      <alignment vertical="center"/>
      <protection locked="0"/>
    </xf>
    <xf numFmtId="195" fontId="9" fillId="6" borderId="1" xfId="0" applyNumberFormat="1" applyFont="1" applyFill="1" applyBorder="1" applyAlignment="1" applyProtection="1">
      <alignment horizontal="right" vertical="center" shrinkToFit="1"/>
      <protection locked="0"/>
    </xf>
    <xf numFmtId="195" fontId="35" fillId="6" borderId="1" xfId="0" applyNumberFormat="1" applyFont="1" applyFill="1" applyBorder="1" applyAlignment="1" applyProtection="1">
      <alignment horizontal="right" vertical="center" shrinkToFit="1"/>
      <protection locked="0"/>
    </xf>
    <xf numFmtId="0" fontId="0" fillId="0" borderId="1" xfId="0" applyBorder="1" applyAlignment="1" applyProtection="1">
      <alignment vertical="center" shrinkToFit="1"/>
      <protection locked="0"/>
    </xf>
    <xf numFmtId="0" fontId="7" fillId="0" borderId="0" xfId="0" applyFont="1" applyBorder="1" applyAlignment="1" applyProtection="1">
      <alignment horizontal="right" vertical="center" shrinkToFit="1"/>
    </xf>
    <xf numFmtId="0" fontId="0" fillId="0" borderId="0" xfId="0" applyAlignment="1">
      <alignment horizontal="right" vertical="center" shrinkToFit="1"/>
    </xf>
    <xf numFmtId="0" fontId="21" fillId="0" borderId="6" xfId="0" applyFont="1" applyBorder="1" applyAlignment="1" applyProtection="1">
      <alignment horizontal="center" vertical="center" shrinkToFit="1"/>
    </xf>
    <xf numFmtId="0" fontId="16" fillId="0" borderId="1" xfId="0" applyFont="1" applyBorder="1" applyAlignment="1" applyProtection="1">
      <alignment vertical="center" shrinkToFit="1"/>
    </xf>
    <xf numFmtId="0" fontId="21" fillId="0" borderId="8" xfId="0" applyFont="1" applyBorder="1" applyAlignment="1" applyProtection="1">
      <alignment horizontal="center" vertical="center"/>
    </xf>
    <xf numFmtId="0" fontId="16" fillId="0" borderId="8"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0" borderId="1" xfId="0" applyFont="1" applyBorder="1" applyAlignment="1" applyProtection="1">
      <alignment horizontal="center" vertical="center" shrinkToFit="1"/>
    </xf>
    <xf numFmtId="0" fontId="16" fillId="0" borderId="1" xfId="0" applyFont="1" applyFill="1" applyBorder="1" applyAlignment="1" applyProtection="1">
      <alignment horizontal="center" vertical="center" shrinkToFit="1"/>
    </xf>
    <xf numFmtId="0" fontId="16" fillId="0" borderId="1" xfId="0" applyFont="1" applyFill="1" applyBorder="1" applyAlignment="1" applyProtection="1">
      <alignment vertical="center" shrinkToFit="1"/>
    </xf>
    <xf numFmtId="0" fontId="17" fillId="0" borderId="0" xfId="0" applyFont="1" applyAlignment="1" applyProtection="1">
      <alignment horizontal="center" vertical="center" wrapText="1"/>
    </xf>
    <xf numFmtId="0" fontId="17" fillId="0" borderId="0" xfId="0" applyFont="1" applyAlignment="1" applyProtection="1">
      <alignment horizontal="center" vertical="center"/>
    </xf>
    <xf numFmtId="0" fontId="16" fillId="0" borderId="1" xfId="0" applyFont="1" applyFill="1" applyBorder="1" applyAlignment="1" applyProtection="1">
      <alignment horizontal="left" vertical="center" wrapText="1" shrinkToFit="1"/>
    </xf>
    <xf numFmtId="0" fontId="16" fillId="0" borderId="7" xfId="0" applyFont="1" applyBorder="1" applyAlignment="1" applyProtection="1">
      <alignment vertical="center" shrinkToFit="1"/>
    </xf>
    <xf numFmtId="0" fontId="7" fillId="0" borderId="8" xfId="0" applyFont="1" applyBorder="1" applyAlignment="1" applyProtection="1">
      <alignment vertical="center"/>
    </xf>
    <xf numFmtId="0" fontId="16" fillId="0" borderId="15" xfId="0" applyFont="1" applyFill="1" applyBorder="1" applyAlignment="1" applyProtection="1">
      <alignment horizontal="left" vertical="center" shrinkToFit="1"/>
    </xf>
    <xf numFmtId="0" fontId="16" fillId="0" borderId="16" xfId="0" applyFont="1" applyFill="1" applyBorder="1" applyAlignment="1" applyProtection="1">
      <alignment horizontal="left" vertical="center" shrinkToFit="1"/>
    </xf>
    <xf numFmtId="0" fontId="7" fillId="0" borderId="16" xfId="0" applyFont="1" applyBorder="1" applyAlignment="1" applyProtection="1">
      <alignment horizontal="left" vertical="center" shrinkToFit="1"/>
    </xf>
    <xf numFmtId="0" fontId="7" fillId="0" borderId="17" xfId="0" applyFont="1" applyBorder="1" applyAlignment="1" applyProtection="1">
      <alignment horizontal="left" vertical="center" shrinkToFit="1"/>
    </xf>
    <xf numFmtId="0" fontId="16" fillId="0" borderId="18" xfId="0" applyFont="1" applyFill="1" applyBorder="1" applyAlignment="1" applyProtection="1">
      <alignment horizontal="left" vertical="center" shrinkToFit="1"/>
    </xf>
    <xf numFmtId="0" fontId="16" fillId="0" borderId="5" xfId="0" applyFont="1" applyFill="1" applyBorder="1" applyAlignment="1" applyProtection="1">
      <alignment horizontal="left" vertical="center" shrinkToFit="1"/>
    </xf>
    <xf numFmtId="0" fontId="7" fillId="0" borderId="5" xfId="0" applyFont="1" applyBorder="1" applyAlignment="1" applyProtection="1">
      <alignment horizontal="left" vertical="center" shrinkToFit="1"/>
    </xf>
    <xf numFmtId="0" fontId="7" fillId="0" borderId="10" xfId="0" applyFont="1" applyBorder="1" applyAlignment="1" applyProtection="1">
      <alignment horizontal="left" vertical="center" shrinkToFit="1"/>
    </xf>
    <xf numFmtId="0" fontId="24" fillId="0" borderId="1" xfId="1" applyFont="1" applyFill="1" applyBorder="1" applyAlignment="1" applyProtection="1">
      <alignment vertical="center" shrinkToFit="1"/>
    </xf>
    <xf numFmtId="0" fontId="16" fillId="0" borderId="0" xfId="0" applyFont="1" applyAlignment="1" applyProtection="1">
      <alignment shrinkToFit="1"/>
    </xf>
    <xf numFmtId="0" fontId="7" fillId="0" borderId="0" xfId="0" applyFont="1" applyAlignment="1" applyProtection="1">
      <alignment shrinkToFit="1"/>
    </xf>
    <xf numFmtId="0" fontId="7" fillId="0" borderId="0" xfId="0" applyFont="1" applyAlignment="1" applyProtection="1"/>
    <xf numFmtId="0" fontId="16" fillId="0" borderId="1" xfId="0" applyFont="1" applyBorder="1" applyAlignment="1" applyProtection="1">
      <alignment horizontal="center" vertical="center" textRotation="255" shrinkToFit="1"/>
    </xf>
    <xf numFmtId="0" fontId="16" fillId="0" borderId="1" xfId="0" applyFont="1" applyBorder="1" applyAlignment="1" applyProtection="1">
      <alignment vertical="center"/>
    </xf>
    <xf numFmtId="0" fontId="21" fillId="0" borderId="7" xfId="0" applyFont="1" applyFill="1" applyBorder="1" applyAlignment="1" applyProtection="1">
      <alignment horizontal="left" vertical="center" shrinkToFit="1"/>
    </xf>
    <xf numFmtId="0" fontId="7" fillId="0" borderId="8" xfId="0" applyFont="1" applyFill="1" applyBorder="1" applyAlignment="1" applyProtection="1">
      <alignment horizontal="left" vertical="center" shrinkToFit="1"/>
    </xf>
    <xf numFmtId="0" fontId="7" fillId="0" borderId="6" xfId="0" applyFont="1" applyFill="1" applyBorder="1" applyAlignment="1" applyProtection="1">
      <alignment horizontal="left" vertical="center" shrinkToFit="1"/>
    </xf>
    <xf numFmtId="0" fontId="16" fillId="0" borderId="8" xfId="0" applyFont="1" applyBorder="1" applyAlignment="1" applyProtection="1">
      <alignment vertical="center"/>
    </xf>
    <xf numFmtId="0" fontId="21" fillId="0" borderId="8" xfId="0" applyFont="1" applyBorder="1" applyAlignment="1" applyProtection="1">
      <alignment horizontal="center" vertical="center" shrinkToFit="1"/>
    </xf>
    <xf numFmtId="0" fontId="16" fillId="0" borderId="8" xfId="0" applyFont="1" applyBorder="1" applyAlignment="1" applyProtection="1">
      <alignment horizontal="center" vertical="center" shrinkToFit="1"/>
    </xf>
    <xf numFmtId="0" fontId="16" fillId="0" borderId="6" xfId="0" applyFont="1" applyBorder="1" applyAlignment="1" applyProtection="1">
      <alignment horizontal="center" vertical="center" shrinkToFit="1"/>
    </xf>
    <xf numFmtId="0" fontId="16" fillId="0" borderId="8" xfId="0" applyFont="1" applyBorder="1" applyAlignment="1" applyProtection="1">
      <alignment vertical="center" shrinkToFit="1"/>
    </xf>
    <xf numFmtId="0" fontId="19" fillId="0" borderId="12" xfId="0" applyFont="1" applyBorder="1" applyAlignment="1" applyProtection="1">
      <alignment horizontal="center" vertical="center" wrapText="1"/>
    </xf>
    <xf numFmtId="0" fontId="19" fillId="0" borderId="22" xfId="0" applyFont="1" applyBorder="1" applyAlignment="1" applyProtection="1">
      <alignment horizontal="center" vertical="center"/>
    </xf>
    <xf numFmtId="0" fontId="19" fillId="0" borderId="23" xfId="0" applyFont="1" applyBorder="1" applyAlignment="1" applyProtection="1">
      <alignment horizontal="center" vertical="center"/>
    </xf>
    <xf numFmtId="0" fontId="19" fillId="0" borderId="24" xfId="0"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25" xfId="0" applyFont="1" applyBorder="1" applyAlignment="1" applyProtection="1">
      <alignment horizontal="center" vertical="center"/>
    </xf>
    <xf numFmtId="0" fontId="19" fillId="0" borderId="29" xfId="0" applyFont="1" applyBorder="1" applyAlignment="1" applyProtection="1">
      <alignment horizontal="center" vertical="center"/>
    </xf>
    <xf numFmtId="0" fontId="19" fillId="0" borderId="30" xfId="0" applyFont="1" applyBorder="1" applyAlignment="1" applyProtection="1">
      <alignment horizontal="center" vertical="center"/>
    </xf>
    <xf numFmtId="0" fontId="19" fillId="0" borderId="31" xfId="0" applyFont="1" applyBorder="1" applyAlignment="1" applyProtection="1">
      <alignment horizontal="center" vertical="center"/>
    </xf>
    <xf numFmtId="0" fontId="14" fillId="0" borderId="16" xfId="0" applyFont="1" applyBorder="1" applyAlignment="1" applyProtection="1">
      <alignment horizontal="left" vertical="center"/>
    </xf>
    <xf numFmtId="0" fontId="10" fillId="0" borderId="0" xfId="0" applyFont="1" applyBorder="1" applyAlignment="1" applyProtection="1">
      <alignment horizontal="left" vertical="center"/>
    </xf>
    <xf numFmtId="0" fontId="16" fillId="0" borderId="7" xfId="0" applyFont="1" applyFill="1" applyBorder="1" applyAlignment="1" applyProtection="1">
      <alignment vertical="center" shrinkToFit="1"/>
    </xf>
    <xf numFmtId="0" fontId="16" fillId="0" borderId="8" xfId="0" applyFont="1" applyFill="1" applyBorder="1" applyAlignment="1" applyProtection="1">
      <alignment vertical="center" shrinkToFit="1"/>
    </xf>
    <xf numFmtId="0" fontId="16" fillId="0" borderId="6" xfId="0" applyFont="1" applyFill="1" applyBorder="1" applyAlignment="1" applyProtection="1">
      <alignment vertical="center" shrinkToFit="1"/>
    </xf>
    <xf numFmtId="0" fontId="21" fillId="0" borderId="8" xfId="0" applyFont="1" applyBorder="1" applyAlignment="1" applyProtection="1">
      <alignment vertical="center" shrinkToFit="1"/>
    </xf>
    <xf numFmtId="0" fontId="16" fillId="0" borderId="7" xfId="0" applyFont="1" applyFill="1" applyBorder="1" applyAlignment="1" applyProtection="1">
      <alignment horizontal="center" vertical="center"/>
    </xf>
    <xf numFmtId="0" fontId="16" fillId="0" borderId="6" xfId="0" applyFont="1" applyFill="1" applyBorder="1" applyAlignment="1" applyProtection="1">
      <alignment horizontal="center" vertical="center"/>
    </xf>
    <xf numFmtId="0" fontId="21" fillId="0" borderId="7" xfId="0" applyFont="1" applyFill="1" applyBorder="1" applyAlignment="1" applyProtection="1">
      <alignment vertical="center"/>
    </xf>
    <xf numFmtId="0" fontId="16" fillId="0" borderId="8" xfId="0" applyFont="1" applyFill="1" applyBorder="1" applyAlignment="1" applyProtection="1">
      <alignment vertical="center"/>
    </xf>
    <xf numFmtId="0" fontId="16" fillId="0" borderId="15" xfId="0" applyFont="1" applyFill="1" applyBorder="1" applyAlignment="1" applyProtection="1">
      <alignment vertical="center" shrinkToFit="1"/>
    </xf>
    <xf numFmtId="0" fontId="16" fillId="0" borderId="16" xfId="0" applyFont="1" applyFill="1" applyBorder="1" applyAlignment="1" applyProtection="1">
      <alignment vertical="center"/>
    </xf>
    <xf numFmtId="0" fontId="16" fillId="0" borderId="7" xfId="0" applyFont="1" applyFill="1" applyBorder="1" applyAlignment="1" applyProtection="1">
      <alignment horizontal="left" vertical="center" shrinkToFit="1"/>
    </xf>
    <xf numFmtId="0" fontId="16" fillId="0" borderId="8" xfId="0" applyFont="1" applyFill="1" applyBorder="1" applyAlignment="1" applyProtection="1">
      <alignment horizontal="left" vertical="center" shrinkToFit="1"/>
    </xf>
    <xf numFmtId="0" fontId="19" fillId="0" borderId="1" xfId="6" applyFont="1" applyBorder="1" applyAlignment="1">
      <alignment horizontal="left" vertical="center" wrapText="1"/>
    </xf>
    <xf numFmtId="0" fontId="40" fillId="0" borderId="1" xfId="6" applyFont="1" applyBorder="1" applyAlignment="1">
      <alignment horizontal="left" vertical="center"/>
    </xf>
    <xf numFmtId="0" fontId="19" fillId="0" borderId="1" xfId="6" applyFont="1" applyBorder="1" applyAlignment="1">
      <alignment horizontal="left" vertical="center"/>
    </xf>
    <xf numFmtId="0" fontId="49" fillId="0" borderId="0" xfId="6" applyFont="1" applyAlignment="1">
      <alignment horizontal="left" vertical="center"/>
    </xf>
    <xf numFmtId="0" fontId="37" fillId="0" borderId="0" xfId="6" applyAlignment="1">
      <alignment horizontal="left" vertical="center"/>
    </xf>
    <xf numFmtId="0" fontId="49" fillId="0" borderId="0" xfId="6" applyFont="1" applyAlignment="1">
      <alignment horizontal="distributed" vertical="center"/>
    </xf>
    <xf numFmtId="0" fontId="50" fillId="0" borderId="0" xfId="6" applyFont="1" applyAlignment="1">
      <alignment horizontal="distributed" vertical="center"/>
    </xf>
    <xf numFmtId="0" fontId="49" fillId="0" borderId="0" xfId="6" applyFont="1" applyAlignment="1">
      <alignment horizontal="center" vertical="center"/>
    </xf>
    <xf numFmtId="0" fontId="0" fillId="0" borderId="0" xfId="0" applyAlignment="1">
      <alignment horizontal="center" vertical="center"/>
    </xf>
    <xf numFmtId="0" fontId="49" fillId="0" borderId="0" xfId="6" applyFont="1" applyAlignment="1">
      <alignment horizontal="left" vertical="center" shrinkToFit="1"/>
    </xf>
    <xf numFmtId="0" fontId="50" fillId="0" borderId="0" xfId="6" applyFont="1" applyAlignment="1">
      <alignment horizontal="left" vertical="center" shrinkToFit="1"/>
    </xf>
    <xf numFmtId="0" fontId="49" fillId="0" borderId="0" xfId="6" applyFont="1" applyAlignment="1">
      <alignment horizontal="left" vertical="center" wrapText="1"/>
    </xf>
    <xf numFmtId="0" fontId="50" fillId="0" borderId="0" xfId="6" applyFont="1" applyAlignment="1">
      <alignment horizontal="left" vertical="center"/>
    </xf>
    <xf numFmtId="0" fontId="37" fillId="0" borderId="0" xfId="6" applyAlignment="1">
      <alignment horizontal="distributed" vertical="center"/>
    </xf>
    <xf numFmtId="0" fontId="49" fillId="0" borderId="0" xfId="6" applyFont="1" applyAlignment="1">
      <alignment horizontal="distributed" vertical="center" shrinkToFit="1"/>
    </xf>
    <xf numFmtId="0" fontId="37" fillId="0" borderId="0" xfId="6" applyAlignment="1">
      <alignment horizontal="distributed" vertical="center" shrinkToFit="1"/>
    </xf>
    <xf numFmtId="0" fontId="52" fillId="0" borderId="0" xfId="6" applyFont="1" applyAlignment="1">
      <alignment horizontal="center" vertical="center"/>
    </xf>
    <xf numFmtId="0" fontId="51" fillId="0" borderId="0" xfId="6" applyFont="1" applyAlignment="1">
      <alignment horizontal="center" vertical="center"/>
    </xf>
    <xf numFmtId="0" fontId="50" fillId="0" borderId="0" xfId="6" applyFont="1" applyAlignment="1">
      <alignment vertical="center"/>
    </xf>
    <xf numFmtId="181" fontId="49" fillId="0" borderId="0" xfId="6" applyNumberFormat="1" applyFont="1" applyAlignment="1">
      <alignment horizontal="left" vertical="center" shrinkToFit="1"/>
    </xf>
    <xf numFmtId="181" fontId="0" fillId="0" borderId="0" xfId="0" applyNumberFormat="1" applyAlignment="1">
      <alignment horizontal="left" vertical="center" shrinkToFit="1"/>
    </xf>
    <xf numFmtId="0" fontId="0" fillId="0" borderId="0" xfId="0" applyAlignment="1">
      <alignment horizontal="left" vertical="center" shrinkToFit="1"/>
    </xf>
    <xf numFmtId="0" fontId="37" fillId="0" borderId="0" xfId="6" applyAlignment="1">
      <alignment vertical="center"/>
    </xf>
    <xf numFmtId="185" fontId="7" fillId="0" borderId="0" xfId="0" applyNumberFormat="1" applyFont="1" applyBorder="1" applyAlignment="1" applyProtection="1">
      <alignment horizontal="right" vertical="center" shrinkToFit="1"/>
    </xf>
    <xf numFmtId="0" fontId="0" fillId="0" borderId="0" xfId="0" applyAlignment="1" applyProtection="1">
      <alignment horizontal="right" vertical="center" shrinkToFit="1"/>
    </xf>
    <xf numFmtId="0" fontId="7" fillId="0" borderId="0" xfId="0" applyFont="1" applyAlignment="1" applyProtection="1">
      <alignment vertical="center" shrinkToFit="1"/>
    </xf>
    <xf numFmtId="0" fontId="0" fillId="0" borderId="0" xfId="0" applyAlignment="1" applyProtection="1">
      <alignment vertical="center" shrinkToFit="1"/>
    </xf>
    <xf numFmtId="182" fontId="7" fillId="0" borderId="0" xfId="0" applyNumberFormat="1" applyFont="1" applyAlignment="1" applyProtection="1">
      <alignment horizontal="distributed" vertical="top" shrinkToFit="1"/>
    </xf>
    <xf numFmtId="0" fontId="0" fillId="0" borderId="0" xfId="0" applyAlignment="1" applyProtection="1">
      <alignment horizontal="distributed" vertical="top" shrinkToFit="1"/>
    </xf>
    <xf numFmtId="0" fontId="0" fillId="0" borderId="0" xfId="0" applyAlignment="1" applyProtection="1">
      <alignment vertical="top" shrinkToFit="1"/>
    </xf>
    <xf numFmtId="184" fontId="7" fillId="0" borderId="0" xfId="0" applyNumberFormat="1" applyFont="1" applyAlignment="1" applyProtection="1">
      <alignment horizontal="distributed" vertical="top" shrinkToFit="1"/>
    </xf>
    <xf numFmtId="181" fontId="7" fillId="0" borderId="0" xfId="0" applyNumberFormat="1" applyFont="1" applyAlignment="1" applyProtection="1">
      <alignment horizontal="distributed" vertical="top" shrinkToFit="1"/>
    </xf>
    <xf numFmtId="0" fontId="7" fillId="0" borderId="0" xfId="0" applyFont="1" applyAlignment="1" applyProtection="1">
      <alignment horizontal="distributed" vertical="center"/>
    </xf>
    <xf numFmtId="0" fontId="7" fillId="0" borderId="0" xfId="0" applyFont="1" applyAlignment="1" applyProtection="1">
      <alignment horizontal="left" vertical="center" wrapText="1"/>
    </xf>
    <xf numFmtId="0" fontId="7" fillId="0" borderId="0" xfId="0" applyFont="1" applyAlignment="1" applyProtection="1">
      <alignment vertical="center" wrapText="1"/>
    </xf>
    <xf numFmtId="0" fontId="7" fillId="0" borderId="0" xfId="0" applyFont="1" applyAlignment="1" applyProtection="1">
      <alignment vertical="center"/>
    </xf>
    <xf numFmtId="0" fontId="7" fillId="0" borderId="0" xfId="0" applyFont="1" applyAlignment="1" applyProtection="1">
      <alignment horizontal="distributed" vertical="center" shrinkToFit="1"/>
    </xf>
    <xf numFmtId="182" fontId="8" fillId="0" borderId="0" xfId="0" applyNumberFormat="1" applyFont="1" applyAlignment="1" applyProtection="1">
      <alignment horizontal="left" vertical="top" wrapText="1"/>
    </xf>
    <xf numFmtId="0" fontId="28" fillId="0" borderId="0" xfId="0" applyFont="1" applyAlignment="1" applyProtection="1">
      <alignment horizontal="left" vertical="center"/>
    </xf>
    <xf numFmtId="177" fontId="7" fillId="0" borderId="0" xfId="0" applyNumberFormat="1" applyFont="1" applyAlignment="1" applyProtection="1">
      <alignment horizontal="distributed" vertical="center"/>
    </xf>
    <xf numFmtId="0" fontId="0" fillId="0" borderId="0" xfId="0" applyAlignment="1" applyProtection="1">
      <alignment horizontal="distributed" vertical="center"/>
    </xf>
    <xf numFmtId="0" fontId="7" fillId="0" borderId="0" xfId="0" applyFont="1" applyAlignment="1" applyProtection="1">
      <alignment horizontal="left" vertical="center"/>
    </xf>
    <xf numFmtId="0" fontId="7" fillId="0" borderId="0" xfId="0" applyFont="1" applyAlignment="1" applyProtection="1">
      <alignment horizontal="center" vertical="center"/>
    </xf>
    <xf numFmtId="0" fontId="7" fillId="0" borderId="0" xfId="0" applyFont="1" applyFill="1" applyAlignment="1" applyProtection="1">
      <alignment horizontal="left" vertical="center" shrinkToFit="1"/>
    </xf>
    <xf numFmtId="0" fontId="7" fillId="0" borderId="0" xfId="0" applyFont="1" applyAlignment="1" applyProtection="1">
      <alignment horizontal="left" vertical="center" shrinkToFit="1"/>
    </xf>
    <xf numFmtId="0" fontId="9" fillId="0" borderId="0" xfId="0" applyFont="1" applyAlignment="1" applyProtection="1">
      <alignment horizontal="distributed" shrinkToFit="1"/>
    </xf>
    <xf numFmtId="0" fontId="38" fillId="0" borderId="0" xfId="0" applyFont="1" applyAlignment="1" applyProtection="1">
      <alignment vertical="top" wrapText="1"/>
    </xf>
    <xf numFmtId="0" fontId="39" fillId="0" borderId="0" xfId="0" applyFont="1" applyAlignment="1" applyProtection="1">
      <alignment vertical="top" wrapText="1"/>
    </xf>
    <xf numFmtId="0" fontId="7" fillId="0" borderId="0" xfId="0" applyFont="1" applyAlignment="1" applyProtection="1">
      <alignment vertical="distributed" wrapText="1"/>
    </xf>
    <xf numFmtId="0" fontId="0" fillId="0" borderId="0" xfId="0" applyAlignment="1" applyProtection="1">
      <alignment vertical="distributed" wrapText="1"/>
    </xf>
    <xf numFmtId="0" fontId="0" fillId="0" borderId="0" xfId="0" applyBorder="1" applyAlignment="1" applyProtection="1">
      <alignment vertical="distributed" wrapText="1"/>
    </xf>
    <xf numFmtId="0" fontId="7" fillId="0" borderId="0" xfId="0" applyFont="1" applyAlignment="1" applyProtection="1">
      <alignment horizontal="left" vertical="distributed" wrapText="1"/>
    </xf>
    <xf numFmtId="0" fontId="29" fillId="0" borderId="0" xfId="0" applyFont="1" applyBorder="1" applyAlignment="1" applyProtection="1">
      <alignment vertical="center" wrapText="1"/>
    </xf>
    <xf numFmtId="0" fontId="7" fillId="0" borderId="0" xfId="0" applyFont="1" applyAlignment="1" applyProtection="1">
      <alignment horizontal="center" vertical="center" shrinkToFit="1"/>
    </xf>
    <xf numFmtId="0" fontId="7" fillId="0" borderId="0" xfId="0" applyFont="1" applyAlignment="1" applyProtection="1">
      <alignment horizontal="left" vertical="center" indent="1"/>
    </xf>
    <xf numFmtId="0" fontId="7" fillId="0" borderId="0" xfId="0" applyFont="1" applyFill="1" applyAlignment="1" applyProtection="1">
      <alignment horizontal="left" vertical="center" indent="1" shrinkToFit="1"/>
    </xf>
    <xf numFmtId="0" fontId="8" fillId="0" borderId="0" xfId="0" applyFont="1" applyAlignment="1" applyProtection="1">
      <alignment horizontal="left" vertical="center" wrapText="1"/>
    </xf>
    <xf numFmtId="0" fontId="7" fillId="0" borderId="0" xfId="0" applyFont="1" applyProtection="1">
      <alignment vertical="center"/>
    </xf>
    <xf numFmtId="0" fontId="7" fillId="0" borderId="0" xfId="0" applyFont="1" applyBorder="1" applyAlignment="1" applyProtection="1">
      <alignment vertical="center"/>
    </xf>
    <xf numFmtId="0" fontId="0" fillId="0" borderId="0" xfId="0" applyBorder="1" applyAlignment="1" applyProtection="1">
      <alignment vertical="center"/>
    </xf>
    <xf numFmtId="0" fontId="0" fillId="0" borderId="0" xfId="0" applyAlignment="1" applyProtection="1">
      <alignment vertical="center" wrapText="1"/>
    </xf>
    <xf numFmtId="0" fontId="7" fillId="0" borderId="0" xfId="0" applyFont="1" applyAlignment="1" applyProtection="1">
      <alignment horizontal="left" vertical="top" shrinkToFit="1"/>
    </xf>
    <xf numFmtId="0" fontId="7" fillId="0" borderId="16" xfId="0" applyFont="1" applyBorder="1" applyAlignment="1" applyProtection="1">
      <alignment horizontal="center" vertical="center"/>
    </xf>
    <xf numFmtId="0" fontId="0" fillId="0" borderId="16" xfId="0" applyBorder="1" applyAlignment="1">
      <alignment horizontal="center" vertical="center"/>
    </xf>
    <xf numFmtId="187" fontId="7" fillId="0" borderId="0" xfId="0" applyNumberFormat="1" applyFont="1" applyBorder="1" applyAlignment="1" applyProtection="1">
      <alignment horizontal="right" vertical="center" shrinkToFit="1"/>
    </xf>
    <xf numFmtId="0" fontId="0" fillId="0" borderId="0" xfId="0" applyAlignment="1">
      <alignment vertical="center" shrinkToFit="1"/>
    </xf>
    <xf numFmtId="0" fontId="7" fillId="0" borderId="1" xfId="0" applyFont="1" applyBorder="1" applyAlignment="1" applyProtection="1">
      <alignment horizontal="center" vertical="center"/>
    </xf>
    <xf numFmtId="0" fontId="0" fillId="0" borderId="1" xfId="0" applyBorder="1" applyAlignment="1">
      <alignment horizontal="center" vertical="center"/>
    </xf>
    <xf numFmtId="0" fontId="7" fillId="0" borderId="0" xfId="0" applyFont="1" applyBorder="1" applyAlignment="1" applyProtection="1">
      <alignment horizontal="center" vertical="center" shrinkToFit="1"/>
    </xf>
    <xf numFmtId="177" fontId="7" fillId="0" borderId="5" xfId="0" applyNumberFormat="1" applyFont="1" applyFill="1" applyBorder="1" applyAlignment="1" applyProtection="1">
      <alignment horizontal="center" vertical="center"/>
    </xf>
    <xf numFmtId="0" fontId="7" fillId="0" borderId="2"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9" fillId="0" borderId="2" xfId="0" applyFont="1" applyBorder="1" applyAlignment="1" applyProtection="1">
      <alignment horizontal="left" vertical="center" wrapText="1"/>
    </xf>
    <xf numFmtId="0" fontId="35" fillId="0" borderId="4" xfId="0" applyFont="1" applyBorder="1" applyAlignment="1" applyProtection="1">
      <alignment vertical="center" wrapText="1"/>
    </xf>
    <xf numFmtId="0" fontId="9" fillId="4" borderId="1" xfId="0" applyFont="1" applyFill="1" applyBorder="1" applyAlignment="1" applyProtection="1">
      <alignment horizontal="center" vertical="center"/>
    </xf>
    <xf numFmtId="0" fontId="16" fillId="0" borderId="1" xfId="0" applyFont="1" applyFill="1" applyBorder="1" applyAlignment="1" applyProtection="1">
      <alignment horizontal="center" vertical="center"/>
    </xf>
    <xf numFmtId="0" fontId="16" fillId="0" borderId="1" xfId="0" applyFont="1" applyFill="1" applyBorder="1" applyAlignment="1" applyProtection="1">
      <alignment horizontal="center" vertical="center" wrapText="1"/>
    </xf>
    <xf numFmtId="179" fontId="16" fillId="0" borderId="32" xfId="0" applyNumberFormat="1" applyFont="1" applyBorder="1" applyAlignment="1" applyProtection="1">
      <alignment vertical="center" shrinkToFit="1"/>
    </xf>
    <xf numFmtId="0" fontId="13" fillId="0" borderId="33" xfId="0" applyFont="1" applyBorder="1" applyAlignment="1" applyProtection="1">
      <alignment vertical="center" shrinkToFit="1"/>
    </xf>
    <xf numFmtId="0" fontId="13" fillId="0" borderId="34" xfId="0" applyFont="1" applyBorder="1" applyAlignment="1" applyProtection="1">
      <alignment vertical="center" shrinkToFit="1"/>
    </xf>
    <xf numFmtId="0" fontId="19" fillId="0" borderId="0" xfId="0" applyFont="1" applyAlignment="1" applyProtection="1">
      <alignment horizontal="center" vertical="center" wrapText="1"/>
    </xf>
    <xf numFmtId="0" fontId="9" fillId="0" borderId="15" xfId="0" applyFont="1" applyBorder="1" applyAlignment="1" applyProtection="1">
      <alignment horizontal="center" vertical="center"/>
    </xf>
    <xf numFmtId="0" fontId="35" fillId="0" borderId="17" xfId="0" applyFont="1" applyBorder="1" applyAlignment="1" applyProtection="1">
      <alignment vertical="center"/>
    </xf>
    <xf numFmtId="0" fontId="35" fillId="0" borderId="18" xfId="0" applyFont="1" applyBorder="1" applyAlignment="1" applyProtection="1">
      <alignment vertical="center"/>
    </xf>
    <xf numFmtId="0" fontId="35" fillId="0" borderId="10" xfId="0" applyFont="1" applyBorder="1" applyAlignment="1" applyProtection="1">
      <alignment vertical="center"/>
    </xf>
    <xf numFmtId="0" fontId="9" fillId="0" borderId="2" xfId="0" applyFont="1" applyFill="1" applyBorder="1" applyAlignment="1" applyProtection="1">
      <alignment horizontal="center" vertical="center"/>
    </xf>
    <xf numFmtId="0" fontId="35" fillId="0" borderId="4" xfId="0" applyFont="1" applyBorder="1" applyAlignment="1" applyProtection="1">
      <alignment vertical="center"/>
    </xf>
    <xf numFmtId="0" fontId="9" fillId="4" borderId="1"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xf>
    <xf numFmtId="0" fontId="16" fillId="0" borderId="63" xfId="0" applyFont="1" applyFill="1" applyBorder="1" applyAlignment="1" applyProtection="1">
      <alignment horizontal="center" vertical="center"/>
    </xf>
    <xf numFmtId="0" fontId="16" fillId="0" borderId="64" xfId="0" applyFont="1" applyFill="1" applyBorder="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9" fillId="0" borderId="55" xfId="0" applyFont="1" applyBorder="1" applyAlignment="1" applyProtection="1">
      <alignment horizontal="left" vertical="center" wrapText="1"/>
    </xf>
    <xf numFmtId="0" fontId="9" fillId="0" borderId="56" xfId="0" applyFont="1" applyBorder="1" applyAlignment="1" applyProtection="1">
      <alignment horizontal="left" vertical="center" wrapText="1"/>
    </xf>
    <xf numFmtId="0" fontId="9" fillId="0" borderId="57" xfId="0" applyFont="1" applyBorder="1" applyAlignment="1" applyProtection="1">
      <alignment horizontal="left" vertical="center" wrapText="1"/>
    </xf>
    <xf numFmtId="0" fontId="9" fillId="0" borderId="58"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59" xfId="0" applyFont="1" applyBorder="1" applyAlignment="1" applyProtection="1">
      <alignment horizontal="left" vertical="center" wrapText="1"/>
    </xf>
    <xf numFmtId="0" fontId="9" fillId="0" borderId="60" xfId="0" applyFont="1" applyBorder="1" applyAlignment="1" applyProtection="1">
      <alignment horizontal="left" vertical="center" wrapText="1"/>
    </xf>
    <xf numFmtId="0" fontId="9" fillId="0" borderId="61" xfId="0" applyFont="1" applyBorder="1" applyAlignment="1" applyProtection="1">
      <alignment horizontal="left" vertical="center" wrapText="1"/>
    </xf>
    <xf numFmtId="0" fontId="9" fillId="0" borderId="62" xfId="0" applyFont="1" applyBorder="1" applyAlignment="1" applyProtection="1">
      <alignment horizontal="left" vertical="center" wrapText="1"/>
    </xf>
    <xf numFmtId="0" fontId="9" fillId="0" borderId="15" xfId="0" applyFont="1" applyBorder="1" applyAlignment="1" applyProtection="1">
      <alignment horizontal="left" vertical="center"/>
    </xf>
    <xf numFmtId="0" fontId="9" fillId="0" borderId="16" xfId="0" applyFont="1" applyBorder="1" applyAlignment="1" applyProtection="1">
      <alignment horizontal="left" vertical="center"/>
    </xf>
    <xf numFmtId="0" fontId="9" fillId="0" borderId="17" xfId="0" applyFont="1" applyBorder="1" applyAlignment="1" applyProtection="1">
      <alignment horizontal="left" vertical="center"/>
    </xf>
    <xf numFmtId="0" fontId="9" fillId="0" borderId="18" xfId="0" applyFont="1" applyBorder="1" applyAlignment="1" applyProtection="1">
      <alignment horizontal="left" vertical="center"/>
    </xf>
    <xf numFmtId="0" fontId="9" fillId="0" borderId="5" xfId="0" applyFont="1" applyBorder="1" applyAlignment="1" applyProtection="1">
      <alignment horizontal="left" vertical="center"/>
    </xf>
    <xf numFmtId="0" fontId="9" fillId="0" borderId="10" xfId="0" applyFont="1" applyBorder="1" applyAlignment="1" applyProtection="1">
      <alignment horizontal="left" vertical="center"/>
    </xf>
    <xf numFmtId="192" fontId="9" fillId="0" borderId="1" xfId="0" applyNumberFormat="1" applyFont="1" applyBorder="1" applyAlignment="1" applyProtection="1">
      <alignment horizontal="right" vertical="center"/>
    </xf>
    <xf numFmtId="0" fontId="9" fillId="0" borderId="1" xfId="0" applyFont="1" applyBorder="1" applyAlignment="1" applyProtection="1">
      <alignment horizontal="right" vertical="center"/>
    </xf>
    <xf numFmtId="0" fontId="35" fillId="5" borderId="0" xfId="0" applyFont="1" applyFill="1" applyAlignment="1" applyProtection="1">
      <alignment vertical="center"/>
    </xf>
    <xf numFmtId="0" fontId="7" fillId="0" borderId="0" xfId="0" applyFont="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Alignment="1" applyProtection="1">
      <alignment horizontal="center" vertical="center" wrapText="1"/>
    </xf>
    <xf numFmtId="0" fontId="9" fillId="0" borderId="7" xfId="0" applyFont="1" applyBorder="1" applyAlignment="1" applyProtection="1">
      <alignment vertical="center" shrinkToFit="1"/>
    </xf>
    <xf numFmtId="0" fontId="35" fillId="0" borderId="8" xfId="0" applyFont="1" applyBorder="1" applyAlignment="1" applyProtection="1">
      <alignment vertical="center" shrinkToFit="1"/>
    </xf>
    <xf numFmtId="0" fontId="35" fillId="0" borderId="6" xfId="0" applyFont="1" applyBorder="1" applyAlignment="1" applyProtection="1">
      <alignment vertical="center" shrinkToFit="1"/>
    </xf>
    <xf numFmtId="189" fontId="9" fillId="0" borderId="1" xfId="0" applyNumberFormat="1" applyFont="1" applyBorder="1" applyAlignment="1" applyProtection="1">
      <alignment horizontal="center" vertical="center" shrinkToFit="1"/>
    </xf>
    <xf numFmtId="189" fontId="35" fillId="0" borderId="1" xfId="0" applyNumberFormat="1" applyFont="1" applyBorder="1" applyAlignment="1" applyProtection="1">
      <alignment horizontal="center" vertical="center" shrinkToFit="1"/>
    </xf>
    <xf numFmtId="0" fontId="35" fillId="0" borderId="1" xfId="0" applyFont="1" applyBorder="1" applyAlignment="1" applyProtection="1">
      <alignment horizontal="center" vertical="center" shrinkToFit="1"/>
    </xf>
    <xf numFmtId="190" fontId="9" fillId="0" borderId="1" xfId="0" applyNumberFormat="1" applyFont="1" applyBorder="1" applyAlignment="1" applyProtection="1">
      <alignment vertical="center" shrinkToFit="1"/>
    </xf>
    <xf numFmtId="190" fontId="35" fillId="0" borderId="1" xfId="0" applyNumberFormat="1" applyFont="1" applyBorder="1" applyAlignment="1" applyProtection="1">
      <alignment vertical="center" shrinkToFit="1"/>
    </xf>
    <xf numFmtId="191" fontId="9" fillId="0" borderId="7" xfId="0" applyNumberFormat="1" applyFont="1" applyBorder="1" applyAlignment="1" applyProtection="1">
      <alignment vertical="center" shrinkToFit="1"/>
    </xf>
    <xf numFmtId="191" fontId="35" fillId="0" borderId="8" xfId="0" applyNumberFormat="1" applyFont="1" applyBorder="1" applyAlignment="1" applyProtection="1">
      <alignment vertical="center" shrinkToFit="1"/>
    </xf>
    <xf numFmtId="191" fontId="35" fillId="0" borderId="6" xfId="0" applyNumberFormat="1" applyFont="1" applyBorder="1" applyAlignment="1" applyProtection="1">
      <alignment vertical="center" shrinkToFit="1"/>
    </xf>
    <xf numFmtId="0" fontId="9" fillId="0" borderId="7" xfId="0" applyFont="1" applyBorder="1" applyAlignment="1" applyProtection="1">
      <alignment horizontal="center" vertical="center" shrinkToFit="1"/>
    </xf>
    <xf numFmtId="0" fontId="35" fillId="0" borderId="8" xfId="0" applyFont="1" applyBorder="1" applyAlignment="1" applyProtection="1">
      <alignment horizontal="center" vertical="center" shrinkToFit="1"/>
    </xf>
    <xf numFmtId="0" fontId="35" fillId="0" borderId="6" xfId="0" applyFont="1" applyBorder="1" applyAlignment="1" applyProtection="1">
      <alignment horizontal="center" vertical="center" shrinkToFit="1"/>
    </xf>
    <xf numFmtId="0" fontId="35" fillId="0" borderId="8" xfId="0" applyFont="1" applyBorder="1" applyAlignment="1" applyProtection="1">
      <alignment horizontal="center" vertical="center"/>
    </xf>
    <xf numFmtId="0" fontId="35" fillId="0" borderId="6" xfId="0" applyFont="1" applyBorder="1" applyAlignment="1" applyProtection="1">
      <alignment horizontal="center" vertical="center"/>
    </xf>
    <xf numFmtId="0" fontId="35" fillId="0" borderId="1" xfId="0" applyFont="1" applyBorder="1" applyAlignment="1" applyProtection="1">
      <alignment vertical="center"/>
    </xf>
    <xf numFmtId="192" fontId="9" fillId="0" borderId="1" xfId="0" applyNumberFormat="1" applyFont="1" applyBorder="1" applyAlignment="1" applyProtection="1">
      <alignment vertical="center"/>
    </xf>
    <xf numFmtId="0" fontId="7" fillId="0" borderId="1" xfId="0" applyFont="1" applyBorder="1" applyAlignment="1" applyProtection="1">
      <alignment vertical="center"/>
    </xf>
    <xf numFmtId="0" fontId="9" fillId="0" borderId="1" xfId="0" applyFont="1" applyBorder="1" applyAlignment="1" applyProtection="1">
      <alignment vertical="center"/>
    </xf>
    <xf numFmtId="198" fontId="9" fillId="6" borderId="1" xfId="0" applyNumberFormat="1" applyFont="1" applyFill="1" applyBorder="1" applyAlignment="1" applyProtection="1">
      <alignment vertical="center" shrinkToFit="1"/>
      <protection locked="0"/>
    </xf>
    <xf numFmtId="198" fontId="35" fillId="6" borderId="1" xfId="0" applyNumberFormat="1" applyFont="1" applyFill="1" applyBorder="1" applyAlignment="1" applyProtection="1">
      <alignment vertical="center" shrinkToFit="1"/>
      <protection locked="0"/>
    </xf>
    <xf numFmtId="0" fontId="9" fillId="0" borderId="7" xfId="0" applyFont="1" applyBorder="1" applyAlignment="1" applyProtection="1">
      <alignment vertical="center"/>
    </xf>
    <xf numFmtId="0" fontId="35" fillId="0" borderId="8" xfId="0" applyFont="1" applyBorder="1" applyAlignment="1" applyProtection="1">
      <alignment vertical="center"/>
    </xf>
    <xf numFmtId="0" fontId="35" fillId="0" borderId="6" xfId="0" applyFont="1" applyBorder="1" applyAlignment="1" applyProtection="1">
      <alignment vertical="center"/>
    </xf>
    <xf numFmtId="192" fontId="9" fillId="6" borderId="1" xfId="0" applyNumberFormat="1" applyFont="1" applyFill="1" applyBorder="1" applyAlignment="1" applyProtection="1">
      <alignment vertical="center"/>
      <protection locked="0"/>
    </xf>
    <xf numFmtId="192" fontId="35" fillId="6" borderId="1" xfId="0" applyNumberFormat="1"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35" fillId="0" borderId="1" xfId="0" applyFont="1" applyBorder="1" applyAlignment="1" applyProtection="1">
      <alignment horizontal="left" vertical="center"/>
    </xf>
    <xf numFmtId="179" fontId="9" fillId="6" borderId="1" xfId="0" applyNumberFormat="1" applyFont="1" applyFill="1" applyBorder="1" applyAlignment="1" applyProtection="1">
      <alignment vertical="center" shrinkToFit="1"/>
      <protection locked="0"/>
    </xf>
    <xf numFmtId="179" fontId="35" fillId="6" borderId="1" xfId="0" applyNumberFormat="1" applyFont="1" applyFill="1" applyBorder="1" applyAlignment="1" applyProtection="1">
      <alignment vertical="center" shrinkToFit="1"/>
      <protection locked="0"/>
    </xf>
    <xf numFmtId="0" fontId="9" fillId="6" borderId="1" xfId="0" applyFont="1" applyFill="1" applyBorder="1" applyAlignment="1" applyProtection="1">
      <alignment vertical="center" shrinkToFit="1"/>
      <protection locked="0"/>
    </xf>
    <xf numFmtId="0" fontId="35" fillId="6" borderId="1" xfId="0" applyFont="1" applyFill="1" applyBorder="1" applyAlignment="1" applyProtection="1">
      <alignment vertical="center" shrinkToFit="1"/>
      <protection locked="0"/>
    </xf>
    <xf numFmtId="0" fontId="9" fillId="0" borderId="32" xfId="0" applyFont="1" applyBorder="1" applyAlignment="1" applyProtection="1">
      <alignment horizontal="center" vertical="center"/>
    </xf>
    <xf numFmtId="0" fontId="35" fillId="0" borderId="34" xfId="0" applyFont="1" applyBorder="1" applyAlignment="1" applyProtection="1">
      <alignment horizontal="center" vertical="center"/>
    </xf>
    <xf numFmtId="179" fontId="9" fillId="0" borderId="13" xfId="0" applyNumberFormat="1" applyFont="1" applyBorder="1" applyAlignment="1" applyProtection="1">
      <alignment vertical="center" shrinkToFit="1"/>
    </xf>
    <xf numFmtId="0" fontId="35" fillId="0" borderId="13" xfId="0" applyFont="1" applyBorder="1" applyAlignment="1" applyProtection="1">
      <alignment vertical="center" shrinkToFit="1"/>
    </xf>
    <xf numFmtId="0" fontId="9" fillId="0" borderId="13" xfId="0" applyFont="1" applyBorder="1" applyAlignment="1" applyProtection="1">
      <alignment horizontal="center" vertical="center" shrinkToFit="1"/>
    </xf>
    <xf numFmtId="0" fontId="35" fillId="0" borderId="13" xfId="0" applyFont="1" applyBorder="1" applyAlignment="1" applyProtection="1">
      <alignment horizontal="center" vertical="center" shrinkToFit="1"/>
    </xf>
    <xf numFmtId="179" fontId="9" fillId="6" borderId="43" xfId="0" applyNumberFormat="1" applyFont="1" applyFill="1" applyBorder="1" applyAlignment="1" applyProtection="1">
      <alignment vertical="center" shrinkToFit="1"/>
      <protection locked="0"/>
    </xf>
    <xf numFmtId="179" fontId="9" fillId="6" borderId="44" xfId="0" applyNumberFormat="1" applyFont="1" applyFill="1" applyBorder="1" applyAlignment="1" applyProtection="1">
      <alignment vertical="center" shrinkToFit="1"/>
      <protection locked="0"/>
    </xf>
    <xf numFmtId="179" fontId="9" fillId="6" borderId="45" xfId="0" applyNumberFormat="1" applyFont="1" applyFill="1" applyBorder="1" applyAlignment="1" applyProtection="1">
      <alignment vertical="center" shrinkToFit="1"/>
      <protection locked="0"/>
    </xf>
    <xf numFmtId="193" fontId="9" fillId="6" borderId="1" xfId="0" applyNumberFormat="1" applyFont="1" applyFill="1" applyBorder="1" applyAlignment="1" applyProtection="1">
      <alignment vertical="center" shrinkToFit="1"/>
      <protection locked="0"/>
    </xf>
    <xf numFmtId="193" fontId="35" fillId="6" borderId="1" xfId="0" applyNumberFormat="1" applyFont="1" applyFill="1" applyBorder="1" applyAlignment="1" applyProtection="1">
      <alignment vertical="center" shrinkToFit="1"/>
      <protection locked="0"/>
    </xf>
    <xf numFmtId="193" fontId="9" fillId="6" borderId="7" xfId="0" applyNumberFormat="1" applyFont="1" applyFill="1" applyBorder="1" applyAlignment="1" applyProtection="1">
      <alignment vertical="center" shrinkToFit="1"/>
      <protection locked="0"/>
    </xf>
    <xf numFmtId="193" fontId="9" fillId="6" borderId="8" xfId="0" applyNumberFormat="1" applyFont="1" applyFill="1" applyBorder="1" applyAlignment="1" applyProtection="1">
      <alignment vertical="center" shrinkToFit="1"/>
      <protection locked="0"/>
    </xf>
    <xf numFmtId="193" fontId="9" fillId="6" borderId="6" xfId="0" applyNumberFormat="1" applyFont="1" applyFill="1" applyBorder="1" applyAlignment="1" applyProtection="1">
      <alignment vertical="center" shrinkToFit="1"/>
      <protection locked="0"/>
    </xf>
    <xf numFmtId="193" fontId="9" fillId="6" borderId="43" xfId="0" applyNumberFormat="1" applyFont="1" applyFill="1" applyBorder="1" applyAlignment="1" applyProtection="1">
      <alignment vertical="center" shrinkToFit="1"/>
      <protection locked="0"/>
    </xf>
    <xf numFmtId="193" fontId="9" fillId="6" borderId="44" xfId="0" applyNumberFormat="1" applyFont="1" applyFill="1" applyBorder="1" applyAlignment="1" applyProtection="1">
      <alignment vertical="center" shrinkToFit="1"/>
      <protection locked="0"/>
    </xf>
    <xf numFmtId="193" fontId="9" fillId="6" borderId="45" xfId="0" applyNumberFormat="1" applyFont="1" applyFill="1" applyBorder="1" applyAlignment="1" applyProtection="1">
      <alignment vertical="center" shrinkToFit="1"/>
      <protection locked="0"/>
    </xf>
    <xf numFmtId="179" fontId="9" fillId="0" borderId="1" xfId="0" applyNumberFormat="1" applyFont="1" applyBorder="1" applyAlignment="1" applyProtection="1">
      <alignment vertical="center" shrinkToFit="1"/>
    </xf>
    <xf numFmtId="179" fontId="35" fillId="0" borderId="1" xfId="0" applyNumberFormat="1" applyFont="1" applyBorder="1" applyAlignment="1" applyProtection="1">
      <alignment vertical="center" shrinkToFit="1"/>
    </xf>
    <xf numFmtId="179" fontId="9" fillId="0" borderId="2" xfId="0" applyNumberFormat="1" applyFont="1" applyBorder="1" applyAlignment="1" applyProtection="1">
      <alignment vertical="center" shrinkToFit="1"/>
    </xf>
    <xf numFmtId="179" fontId="35" fillId="0" borderId="2" xfId="0" applyNumberFormat="1" applyFont="1" applyBorder="1" applyAlignment="1" applyProtection="1">
      <alignment vertical="center" shrinkToFit="1"/>
    </xf>
    <xf numFmtId="0" fontId="9" fillId="0" borderId="61" xfId="0" applyFont="1" applyBorder="1" applyAlignment="1" applyProtection="1">
      <alignment vertical="center" shrinkToFit="1"/>
    </xf>
    <xf numFmtId="0" fontId="0" fillId="0" borderId="61" xfId="0" applyBorder="1" applyAlignment="1">
      <alignment vertical="center" shrinkToFit="1"/>
    </xf>
    <xf numFmtId="179" fontId="7" fillId="0" borderId="2" xfId="0" applyNumberFormat="1" applyFont="1" applyBorder="1" applyAlignment="1" applyProtection="1">
      <alignment horizontal="center" vertical="center"/>
    </xf>
    <xf numFmtId="179" fontId="6" fillId="0" borderId="2" xfId="0" applyNumberFormat="1" applyFont="1" applyBorder="1" applyAlignment="1" applyProtection="1">
      <alignment horizontal="center" vertical="center"/>
    </xf>
    <xf numFmtId="179" fontId="6" fillId="0" borderId="3" xfId="0" applyNumberFormat="1" applyFont="1" applyBorder="1" applyAlignment="1" applyProtection="1">
      <alignment horizontal="center" vertical="center"/>
    </xf>
    <xf numFmtId="179" fontId="6" fillId="0" borderId="4" xfId="0" applyNumberFormat="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9" fillId="0" borderId="15" xfId="0" applyFont="1" applyBorder="1" applyAlignment="1" applyProtection="1">
      <alignment vertical="center"/>
    </xf>
    <xf numFmtId="0" fontId="9" fillId="0" borderId="16" xfId="0" applyFont="1" applyBorder="1" applyAlignment="1" applyProtection="1">
      <alignment vertical="center"/>
    </xf>
    <xf numFmtId="0" fontId="9" fillId="0" borderId="17" xfId="0" applyFont="1" applyBorder="1" applyAlignment="1" applyProtection="1">
      <alignment vertical="center"/>
    </xf>
    <xf numFmtId="0" fontId="9" fillId="0" borderId="18" xfId="0" applyFont="1" applyBorder="1" applyAlignment="1" applyProtection="1">
      <alignment vertical="center"/>
    </xf>
    <xf numFmtId="0" fontId="9" fillId="0" borderId="10" xfId="0" applyFont="1" applyBorder="1" applyAlignment="1" applyProtection="1">
      <alignment vertical="center"/>
    </xf>
    <xf numFmtId="0" fontId="9" fillId="0" borderId="15" xfId="0" applyFont="1" applyBorder="1" applyAlignment="1" applyProtection="1">
      <alignment vertical="center" wrapText="1"/>
    </xf>
    <xf numFmtId="0" fontId="9" fillId="0" borderId="16" xfId="0" applyFont="1" applyBorder="1" applyAlignment="1" applyProtection="1">
      <alignment vertical="center" wrapText="1"/>
    </xf>
    <xf numFmtId="0" fontId="9" fillId="0" borderId="17" xfId="0" applyFont="1" applyBorder="1" applyAlignment="1" applyProtection="1">
      <alignment vertical="center" wrapText="1"/>
    </xf>
    <xf numFmtId="0" fontId="9" fillId="0" borderId="18" xfId="0" applyFont="1" applyBorder="1" applyAlignment="1" applyProtection="1">
      <alignment vertical="center" wrapText="1"/>
    </xf>
    <xf numFmtId="0" fontId="9" fillId="0" borderId="5" xfId="0" applyFont="1" applyBorder="1" applyAlignment="1" applyProtection="1">
      <alignment vertical="center" wrapText="1"/>
    </xf>
    <xf numFmtId="0" fontId="9" fillId="0" borderId="10" xfId="0" applyFont="1" applyBorder="1" applyAlignment="1" applyProtection="1">
      <alignment vertical="center" wrapText="1"/>
    </xf>
    <xf numFmtId="0" fontId="9" fillId="0" borderId="8" xfId="0" applyFont="1" applyBorder="1" applyAlignment="1" applyProtection="1">
      <alignment horizontal="center" vertical="center"/>
    </xf>
    <xf numFmtId="0" fontId="9" fillId="0" borderId="6" xfId="0" applyFont="1" applyBorder="1" applyAlignment="1" applyProtection="1">
      <alignment horizontal="center" vertical="center"/>
    </xf>
    <xf numFmtId="179" fontId="9" fillId="0" borderId="32" xfId="0" applyNumberFormat="1" applyFont="1" applyBorder="1" applyAlignment="1" applyProtection="1">
      <alignment vertical="center" shrinkToFit="1"/>
    </xf>
    <xf numFmtId="0" fontId="9" fillId="0" borderId="34" xfId="0" applyFont="1" applyBorder="1" applyAlignment="1" applyProtection="1">
      <alignment vertical="center" shrinkToFit="1"/>
    </xf>
    <xf numFmtId="179" fontId="9" fillId="0" borderId="7" xfId="0" applyNumberFormat="1" applyFont="1" applyBorder="1" applyAlignment="1" applyProtection="1">
      <alignment vertical="center" shrinkToFit="1"/>
    </xf>
    <xf numFmtId="179" fontId="9" fillId="0" borderId="6" xfId="0" applyNumberFormat="1" applyFont="1" applyBorder="1" applyAlignment="1" applyProtection="1">
      <alignment vertical="center" shrinkToFit="1"/>
    </xf>
    <xf numFmtId="179" fontId="9" fillId="6" borderId="7" xfId="0" applyNumberFormat="1" applyFont="1" applyFill="1" applyBorder="1" applyAlignment="1" applyProtection="1">
      <alignment vertical="center" shrinkToFit="1"/>
      <protection locked="0"/>
    </xf>
    <xf numFmtId="179" fontId="9" fillId="6" borderId="8" xfId="0" applyNumberFormat="1" applyFont="1" applyFill="1" applyBorder="1" applyAlignment="1" applyProtection="1">
      <alignment vertical="center" shrinkToFit="1"/>
      <protection locked="0"/>
    </xf>
    <xf numFmtId="179" fontId="9" fillId="6" borderId="6" xfId="0" applyNumberFormat="1" applyFont="1" applyFill="1" applyBorder="1" applyAlignment="1" applyProtection="1">
      <alignment vertical="center" shrinkToFit="1"/>
      <protection locked="0"/>
    </xf>
    <xf numFmtId="0" fontId="35" fillId="0" borderId="17"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6" xfId="0" applyFont="1" applyBorder="1" applyAlignment="1" applyProtection="1">
      <alignment horizontal="center" vertical="center"/>
    </xf>
    <xf numFmtId="0" fontId="9" fillId="0" borderId="55" xfId="0" applyFont="1" applyBorder="1" applyAlignment="1" applyProtection="1">
      <alignment vertical="center" wrapText="1"/>
    </xf>
    <xf numFmtId="0" fontId="35" fillId="0" borderId="56" xfId="0" applyFont="1" applyBorder="1" applyAlignment="1" applyProtection="1">
      <alignment vertical="center"/>
    </xf>
    <xf numFmtId="0" fontId="35" fillId="0" borderId="57" xfId="0" applyFont="1" applyBorder="1" applyAlignment="1" applyProtection="1">
      <alignment vertical="center"/>
    </xf>
    <xf numFmtId="0" fontId="35" fillId="0" borderId="58" xfId="0" applyFont="1" applyBorder="1" applyAlignment="1" applyProtection="1">
      <alignment vertical="center"/>
    </xf>
    <xf numFmtId="0" fontId="35" fillId="0" borderId="0" xfId="0" applyFont="1" applyBorder="1" applyAlignment="1" applyProtection="1">
      <alignment vertical="center"/>
    </xf>
    <xf numFmtId="0" fontId="35" fillId="0" borderId="59" xfId="0" applyFont="1" applyBorder="1" applyAlignment="1" applyProtection="1">
      <alignment vertical="center"/>
    </xf>
    <xf numFmtId="0" fontId="35" fillId="0" borderId="60" xfId="0" applyFont="1" applyBorder="1" applyAlignment="1" applyProtection="1">
      <alignment vertical="center"/>
    </xf>
    <xf numFmtId="0" fontId="35" fillId="0" borderId="61" xfId="0" applyFont="1" applyBorder="1" applyAlignment="1" applyProtection="1">
      <alignment vertical="center"/>
    </xf>
    <xf numFmtId="0" fontId="35" fillId="0" borderId="62" xfId="0" applyFont="1" applyBorder="1" applyAlignment="1" applyProtection="1">
      <alignment vertical="center"/>
    </xf>
    <xf numFmtId="0" fontId="35" fillId="0" borderId="0" xfId="0" applyFont="1" applyAlignment="1" applyProtection="1">
      <alignment horizontal="center" vertical="center"/>
    </xf>
    <xf numFmtId="197" fontId="9" fillId="0" borderId="1" xfId="0" applyNumberFormat="1" applyFont="1" applyBorder="1" applyAlignment="1" applyProtection="1">
      <alignment vertical="center" shrinkToFit="1"/>
    </xf>
    <xf numFmtId="197" fontId="35" fillId="0" borderId="1" xfId="0" applyNumberFormat="1" applyFont="1" applyBorder="1" applyAlignment="1" applyProtection="1">
      <alignment vertical="center" shrinkToFit="1"/>
    </xf>
    <xf numFmtId="179" fontId="9" fillId="6" borderId="1" xfId="0" applyNumberFormat="1" applyFont="1" applyFill="1" applyBorder="1" applyAlignment="1" applyProtection="1">
      <alignment vertical="center"/>
      <protection locked="0"/>
    </xf>
    <xf numFmtId="179" fontId="35" fillId="6" borderId="1" xfId="0" applyNumberFormat="1" applyFont="1" applyFill="1" applyBorder="1" applyAlignment="1" applyProtection="1">
      <alignment vertical="center"/>
      <protection locked="0"/>
    </xf>
    <xf numFmtId="0" fontId="16" fillId="0" borderId="58" xfId="0" applyFont="1" applyBorder="1" applyAlignment="1" applyProtection="1">
      <alignment vertical="center"/>
    </xf>
    <xf numFmtId="0" fontId="13" fillId="0" borderId="0" xfId="0" applyFont="1" applyBorder="1" applyAlignment="1" applyProtection="1">
      <alignment vertical="center"/>
    </xf>
    <xf numFmtId="0" fontId="13" fillId="0" borderId="59" xfId="0" applyFont="1" applyBorder="1" applyAlignment="1" applyProtection="1">
      <alignment vertical="center"/>
    </xf>
    <xf numFmtId="0" fontId="13" fillId="0" borderId="58" xfId="0" applyFont="1" applyBorder="1" applyAlignment="1" applyProtection="1">
      <alignment vertical="center"/>
    </xf>
    <xf numFmtId="0" fontId="13" fillId="0" borderId="60" xfId="0" applyFont="1" applyBorder="1" applyAlignment="1" applyProtection="1">
      <alignment vertical="center"/>
    </xf>
    <xf numFmtId="0" fontId="13" fillId="0" borderId="61" xfId="0" applyFont="1" applyBorder="1" applyAlignment="1" applyProtection="1">
      <alignment vertical="center"/>
    </xf>
    <xf numFmtId="0" fontId="13" fillId="0" borderId="62" xfId="0" applyFont="1" applyBorder="1" applyAlignment="1" applyProtection="1">
      <alignment vertical="center"/>
    </xf>
    <xf numFmtId="0" fontId="16" fillId="0" borderId="55" xfId="0" applyFont="1" applyBorder="1" applyAlignment="1" applyProtection="1">
      <alignment vertical="center"/>
    </xf>
    <xf numFmtId="0" fontId="16" fillId="0" borderId="56" xfId="0" applyFont="1" applyBorder="1" applyAlignment="1" applyProtection="1">
      <alignment vertical="center"/>
    </xf>
    <xf numFmtId="0" fontId="16" fillId="0" borderId="57" xfId="0" applyFont="1" applyBorder="1" applyAlignment="1" applyProtection="1">
      <alignment vertical="center"/>
    </xf>
    <xf numFmtId="0" fontId="16" fillId="0" borderId="0" xfId="0" applyFont="1" applyBorder="1" applyAlignment="1" applyProtection="1">
      <alignment vertical="center"/>
    </xf>
    <xf numFmtId="0" fontId="16" fillId="0" borderId="59" xfId="0" applyFont="1" applyBorder="1" applyAlignment="1" applyProtection="1">
      <alignment vertical="center"/>
    </xf>
    <xf numFmtId="179" fontId="16" fillId="0" borderId="15" xfId="0" applyNumberFormat="1" applyFont="1" applyBorder="1" applyAlignment="1" applyProtection="1">
      <alignment vertical="center"/>
    </xf>
    <xf numFmtId="0" fontId="0" fillId="0" borderId="16" xfId="0" applyBorder="1" applyAlignment="1" applyProtection="1">
      <alignment vertical="center"/>
    </xf>
    <xf numFmtId="0" fontId="0" fillId="0" borderId="17" xfId="0" applyBorder="1" applyAlignment="1" applyProtection="1">
      <alignment vertical="center"/>
    </xf>
    <xf numFmtId="0" fontId="16" fillId="0" borderId="50" xfId="0" applyFont="1" applyBorder="1" applyAlignment="1" applyProtection="1">
      <alignment vertical="center"/>
    </xf>
    <xf numFmtId="0" fontId="0" fillId="0" borderId="50" xfId="0" applyBorder="1" applyAlignment="1" applyProtection="1">
      <alignment vertical="center"/>
    </xf>
    <xf numFmtId="0" fontId="16" fillId="0" borderId="0" xfId="0" applyFont="1" applyAlignment="1" applyProtection="1">
      <alignment horizontal="center" vertical="center"/>
    </xf>
    <xf numFmtId="0" fontId="16" fillId="0" borderId="3"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6" borderId="1" xfId="0" applyFont="1" applyFill="1" applyBorder="1" applyAlignment="1" applyProtection="1">
      <alignment horizontal="left" vertical="center" shrinkToFit="1"/>
      <protection locked="0"/>
    </xf>
    <xf numFmtId="0" fontId="16" fillId="6" borderId="1" xfId="0" applyFont="1" applyFill="1" applyBorder="1" applyAlignment="1" applyProtection="1">
      <alignment vertical="center" shrinkToFit="1"/>
      <protection locked="0"/>
    </xf>
    <xf numFmtId="0" fontId="0" fillId="6" borderId="1" xfId="0" applyFill="1" applyBorder="1" applyAlignment="1" applyProtection="1">
      <alignment vertical="center" shrinkToFit="1"/>
      <protection locked="0"/>
    </xf>
    <xf numFmtId="0" fontId="16" fillId="0" borderId="13" xfId="0" applyFont="1" applyBorder="1" applyAlignment="1" applyProtection="1">
      <alignment horizontal="center" vertical="center"/>
    </xf>
    <xf numFmtId="0" fontId="0" fillId="0" borderId="13" xfId="0" applyBorder="1" applyAlignment="1" applyProtection="1">
      <alignment horizontal="center" vertical="center"/>
    </xf>
    <xf numFmtId="0" fontId="14" fillId="0" borderId="0" xfId="0" applyFont="1" applyAlignment="1" applyProtection="1">
      <alignment vertical="center" shrinkToFit="1"/>
    </xf>
    <xf numFmtId="0" fontId="41" fillId="0" borderId="0" xfId="0" applyFont="1" applyAlignment="1" applyProtection="1">
      <alignment vertical="center" shrinkToFit="1"/>
    </xf>
    <xf numFmtId="0" fontId="16" fillId="5" borderId="0" xfId="0" applyFont="1" applyFill="1" applyAlignment="1" applyProtection="1">
      <alignment vertical="center"/>
    </xf>
    <xf numFmtId="0" fontId="16" fillId="0" borderId="47" xfId="0" applyFont="1" applyBorder="1" applyAlignment="1" applyProtection="1">
      <alignment vertical="center"/>
    </xf>
    <xf numFmtId="0" fontId="0" fillId="0" borderId="47" xfId="0" applyBorder="1" applyAlignment="1" applyProtection="1">
      <alignment vertical="center"/>
    </xf>
    <xf numFmtId="0" fontId="0" fillId="0" borderId="48" xfId="0" applyBorder="1" applyAlignment="1" applyProtection="1">
      <alignment vertical="center"/>
    </xf>
    <xf numFmtId="0" fontId="0" fillId="0" borderId="53" xfId="0" applyBorder="1" applyAlignment="1" applyProtection="1">
      <alignment vertical="center"/>
    </xf>
    <xf numFmtId="0" fontId="19" fillId="0" borderId="0" xfId="0" applyFont="1" applyAlignment="1" applyProtection="1">
      <alignment vertical="center" wrapText="1"/>
    </xf>
    <xf numFmtId="0" fontId="16" fillId="0" borderId="2" xfId="0" applyFont="1" applyBorder="1" applyAlignment="1" applyProtection="1">
      <alignment vertical="center"/>
    </xf>
    <xf numFmtId="0" fontId="0" fillId="0" borderId="2" xfId="0" applyBorder="1" applyAlignment="1" applyProtection="1">
      <alignment vertical="center"/>
    </xf>
    <xf numFmtId="179" fontId="16" fillId="0" borderId="1" xfId="0" applyNumberFormat="1" applyFont="1" applyBorder="1" applyAlignment="1" applyProtection="1">
      <alignment vertical="center" shrinkToFit="1"/>
    </xf>
    <xf numFmtId="179" fontId="0" fillId="0" borderId="1" xfId="0" applyNumberFormat="1" applyBorder="1" applyAlignment="1" applyProtection="1">
      <alignment vertical="center" shrinkToFit="1"/>
    </xf>
    <xf numFmtId="179" fontId="16" fillId="0" borderId="1" xfId="0" applyNumberFormat="1" applyFont="1" applyFill="1" applyBorder="1" applyAlignment="1" applyProtection="1">
      <alignment vertical="center" shrinkToFit="1"/>
    </xf>
    <xf numFmtId="179" fontId="0" fillId="0" borderId="1" xfId="0" applyNumberFormat="1" applyFill="1" applyBorder="1" applyAlignment="1" applyProtection="1">
      <alignment vertical="center" shrinkToFit="1"/>
    </xf>
    <xf numFmtId="0" fontId="16" fillId="0" borderId="1"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6" borderId="7" xfId="0" applyFont="1" applyFill="1" applyBorder="1" applyAlignment="1" applyProtection="1">
      <alignment horizontal="left" vertical="center" shrinkToFit="1"/>
      <protection locked="0"/>
    </xf>
    <xf numFmtId="0" fontId="16" fillId="6" borderId="8" xfId="0" applyFont="1" applyFill="1"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6" xfId="0" applyBorder="1" applyAlignment="1" applyProtection="1">
      <alignment horizontal="left" vertical="center" shrinkToFit="1"/>
      <protection locked="0"/>
    </xf>
    <xf numFmtId="179" fontId="16" fillId="0" borderId="7" xfId="0" applyNumberFormat="1" applyFont="1" applyBorder="1" applyAlignment="1" applyProtection="1">
      <alignment vertical="center"/>
    </xf>
    <xf numFmtId="179" fontId="16" fillId="0" borderId="32" xfId="0" applyNumberFormat="1" applyFont="1" applyBorder="1" applyAlignment="1" applyProtection="1">
      <alignment vertical="center"/>
    </xf>
    <xf numFmtId="0" fontId="0" fillId="0" borderId="33" xfId="0" applyBorder="1" applyAlignment="1" applyProtection="1">
      <alignment vertical="center"/>
    </xf>
    <xf numFmtId="0" fontId="0" fillId="0" borderId="34" xfId="0" applyBorder="1" applyAlignment="1" applyProtection="1">
      <alignment vertical="center"/>
    </xf>
    <xf numFmtId="180" fontId="16" fillId="6" borderId="1" xfId="0" applyNumberFormat="1" applyFont="1" applyFill="1" applyBorder="1" applyAlignment="1" applyProtection="1">
      <alignment vertical="center" shrinkToFit="1"/>
      <protection locked="0"/>
    </xf>
    <xf numFmtId="180" fontId="0" fillId="6" borderId="1" xfId="0" applyNumberFormat="1" applyFill="1" applyBorder="1" applyAlignment="1" applyProtection="1">
      <alignment vertical="center" shrinkToFit="1"/>
      <protection locked="0"/>
    </xf>
    <xf numFmtId="179" fontId="16" fillId="6" borderId="1" xfId="0" applyNumberFormat="1" applyFont="1" applyFill="1" applyBorder="1" applyAlignment="1" applyProtection="1">
      <alignment vertical="center" shrinkToFit="1"/>
      <protection locked="0"/>
    </xf>
    <xf numFmtId="179" fontId="0" fillId="6" borderId="1" xfId="0" applyNumberFormat="1" applyFill="1" applyBorder="1" applyAlignment="1" applyProtection="1">
      <alignment vertical="center" shrinkToFit="1"/>
      <protection locked="0"/>
    </xf>
    <xf numFmtId="179" fontId="16" fillId="0" borderId="2" xfId="0" applyNumberFormat="1" applyFont="1" applyBorder="1" applyAlignment="1" applyProtection="1">
      <alignment vertical="center" shrinkToFit="1"/>
    </xf>
    <xf numFmtId="179" fontId="0" fillId="0" borderId="2" xfId="0" applyNumberFormat="1" applyBorder="1" applyAlignment="1" applyProtection="1">
      <alignment vertical="center" shrinkToFit="1"/>
    </xf>
    <xf numFmtId="179" fontId="16" fillId="0" borderId="13" xfId="0" applyNumberFormat="1" applyFont="1" applyFill="1" applyBorder="1" applyAlignment="1" applyProtection="1">
      <alignment vertical="center" shrinkToFit="1"/>
    </xf>
    <xf numFmtId="0" fontId="0" fillId="0" borderId="13" xfId="0" applyFill="1" applyBorder="1" applyAlignment="1" applyProtection="1">
      <alignment vertical="center" shrinkToFit="1"/>
    </xf>
    <xf numFmtId="0" fontId="0" fillId="0" borderId="51" xfId="0" applyBorder="1" applyAlignment="1" applyProtection="1">
      <alignment vertical="center"/>
    </xf>
    <xf numFmtId="0" fontId="0" fillId="0" borderId="1" xfId="0" applyBorder="1" applyAlignment="1" applyProtection="1">
      <alignment horizontal="center" vertical="center" shrinkToFit="1"/>
    </xf>
    <xf numFmtId="0" fontId="16" fillId="0" borderId="33" xfId="0" applyFont="1" applyBorder="1" applyAlignment="1" applyProtection="1">
      <alignment horizontal="center" vertical="center"/>
    </xf>
    <xf numFmtId="0" fontId="13" fillId="0" borderId="33" xfId="0" applyFont="1" applyBorder="1" applyAlignment="1" applyProtection="1">
      <alignment horizontal="center" vertical="center"/>
    </xf>
    <xf numFmtId="0" fontId="13" fillId="0" borderId="34" xfId="0" applyFont="1" applyBorder="1" applyAlignment="1" applyProtection="1">
      <alignment horizontal="center" vertical="center"/>
    </xf>
    <xf numFmtId="0" fontId="16" fillId="0" borderId="32" xfId="0" applyFont="1" applyBorder="1" applyAlignment="1" applyProtection="1">
      <alignment horizontal="right" vertical="center"/>
    </xf>
    <xf numFmtId="0" fontId="0" fillId="0" borderId="33" xfId="0" applyBorder="1" applyAlignment="1" applyProtection="1">
      <alignment horizontal="right" vertical="center"/>
    </xf>
    <xf numFmtId="0" fontId="16" fillId="0" borderId="5" xfId="0" applyFont="1" applyBorder="1" applyAlignment="1" applyProtection="1">
      <alignment vertical="center"/>
    </xf>
    <xf numFmtId="0" fontId="16" fillId="0" borderId="32" xfId="0" applyFont="1" applyFill="1" applyBorder="1" applyAlignment="1" applyProtection="1">
      <alignment horizontal="right" vertical="center"/>
    </xf>
    <xf numFmtId="0" fontId="0" fillId="0" borderId="56" xfId="0" applyBorder="1" applyAlignment="1" applyProtection="1">
      <alignment vertical="center"/>
    </xf>
    <xf numFmtId="0" fontId="0" fillId="0" borderId="57" xfId="0" applyBorder="1" applyAlignment="1" applyProtection="1">
      <alignment vertical="center"/>
    </xf>
    <xf numFmtId="0" fontId="0" fillId="0" borderId="59" xfId="0" applyBorder="1" applyAlignment="1" applyProtection="1">
      <alignment vertical="center"/>
    </xf>
    <xf numFmtId="0" fontId="16" fillId="0" borderId="60" xfId="0" applyFont="1" applyBorder="1" applyAlignment="1" applyProtection="1">
      <alignment vertical="center"/>
    </xf>
    <xf numFmtId="0" fontId="0" fillId="0" borderId="61" xfId="0" applyBorder="1" applyAlignment="1" applyProtection="1">
      <alignment vertical="center"/>
    </xf>
    <xf numFmtId="0" fontId="0" fillId="0" borderId="62" xfId="0" applyBorder="1" applyAlignment="1" applyProtection="1">
      <alignment vertical="center"/>
    </xf>
    <xf numFmtId="0" fontId="16" fillId="6" borderId="7" xfId="0" applyFont="1" applyFill="1" applyBorder="1" applyAlignment="1" applyProtection="1">
      <alignment horizontal="left" vertical="center"/>
      <protection locked="0"/>
    </xf>
    <xf numFmtId="0" fontId="0" fillId="6" borderId="8" xfId="0" applyFill="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6" xfId="0" applyBorder="1" applyAlignment="1" applyProtection="1">
      <alignment horizontal="left" vertical="center"/>
      <protection locked="0"/>
    </xf>
    <xf numFmtId="180" fontId="16" fillId="6" borderId="1" xfId="0" applyNumberFormat="1" applyFont="1" applyFill="1" applyBorder="1" applyAlignment="1" applyProtection="1">
      <alignment vertical="center"/>
      <protection locked="0"/>
    </xf>
    <xf numFmtId="180" fontId="0" fillId="6" borderId="1" xfId="0" applyNumberFormat="1" applyFill="1" applyBorder="1" applyAlignment="1" applyProtection="1">
      <alignment vertical="center"/>
      <protection locked="0"/>
    </xf>
    <xf numFmtId="0" fontId="16" fillId="0" borderId="32" xfId="0" applyFont="1" applyBorder="1" applyAlignment="1" applyProtection="1">
      <alignment horizontal="center" vertical="center" shrinkToFit="1"/>
    </xf>
    <xf numFmtId="0" fontId="0" fillId="0" borderId="33" xfId="0" applyBorder="1" applyAlignment="1" applyProtection="1">
      <alignment horizontal="center" vertical="center" shrinkToFit="1"/>
    </xf>
    <xf numFmtId="0" fontId="0" fillId="6" borderId="1" xfId="0" applyFill="1"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16" fillId="6" borderId="54" xfId="0" applyFont="1" applyFill="1" applyBorder="1" applyAlignment="1" applyProtection="1">
      <alignment horizontal="left" vertical="center" shrinkToFit="1"/>
      <protection locked="0"/>
    </xf>
    <xf numFmtId="0" fontId="0" fillId="6" borderId="54" xfId="0" applyFill="1" applyBorder="1" applyAlignment="1" applyProtection="1">
      <alignment horizontal="left" vertical="center" shrinkToFit="1"/>
      <protection locked="0"/>
    </xf>
    <xf numFmtId="0" fontId="0" fillId="0" borderId="54" xfId="0" applyBorder="1" applyAlignment="1" applyProtection="1">
      <alignment horizontal="left" vertical="center" shrinkToFit="1"/>
      <protection locked="0"/>
    </xf>
    <xf numFmtId="0" fontId="9" fillId="6" borderId="1" xfId="0" applyFont="1" applyFill="1" applyBorder="1" applyAlignment="1" applyProtection="1">
      <alignment horizontal="left" vertical="center" shrinkToFit="1"/>
      <protection locked="0"/>
    </xf>
    <xf numFmtId="0" fontId="9" fillId="6" borderId="54" xfId="0" applyFont="1" applyFill="1" applyBorder="1" applyAlignment="1" applyProtection="1">
      <alignment horizontal="left" vertical="center" shrinkToFit="1"/>
      <protection locked="0"/>
    </xf>
    <xf numFmtId="179" fontId="20" fillId="6" borderId="2" xfId="2" applyNumberFormat="1" applyFont="1" applyFill="1" applyBorder="1" applyAlignment="1" applyProtection="1">
      <alignment horizontal="left" vertical="center" shrinkToFit="1"/>
      <protection locked="0"/>
    </xf>
    <xf numFmtId="179" fontId="0" fillId="6" borderId="3" xfId="0" applyNumberFormat="1" applyFill="1" applyBorder="1" applyAlignment="1" applyProtection="1">
      <alignment horizontal="left" vertical="center" shrinkToFit="1"/>
      <protection locked="0"/>
    </xf>
    <xf numFmtId="179" fontId="0" fillId="6" borderId="4" xfId="0" applyNumberFormat="1" applyFill="1" applyBorder="1" applyAlignment="1" applyProtection="1">
      <alignment horizontal="left" vertical="center" shrinkToFit="1"/>
      <protection locked="0"/>
    </xf>
    <xf numFmtId="0" fontId="20" fillId="0" borderId="0" xfId="2" applyFont="1" applyAlignment="1" applyProtection="1">
      <alignment horizontal="right" vertical="center" shrinkToFit="1"/>
    </xf>
    <xf numFmtId="0" fontId="20" fillId="0" borderId="0" xfId="2" applyFont="1" applyAlignment="1" applyProtection="1">
      <alignment vertical="center" shrinkToFit="1"/>
    </xf>
    <xf numFmtId="0" fontId="20" fillId="0" borderId="2" xfId="2" applyFont="1" applyBorder="1" applyAlignment="1" applyProtection="1">
      <alignment horizontal="center" vertical="center"/>
    </xf>
    <xf numFmtId="0" fontId="20" fillId="0" borderId="2" xfId="2" applyFont="1" applyBorder="1" applyAlignment="1" applyProtection="1">
      <alignment vertical="center" wrapText="1"/>
    </xf>
    <xf numFmtId="0" fontId="0" fillId="0" borderId="2" xfId="0" applyBorder="1" applyAlignment="1" applyProtection="1">
      <alignment vertical="center" wrapText="1"/>
    </xf>
    <xf numFmtId="0" fontId="0" fillId="0" borderId="3" xfId="0" applyBorder="1" applyAlignment="1" applyProtection="1">
      <alignment vertical="center" wrapText="1"/>
    </xf>
    <xf numFmtId="0" fontId="0" fillId="0" borderId="4" xfId="0" applyBorder="1" applyAlignment="1" applyProtection="1">
      <alignment vertical="center" wrapText="1"/>
    </xf>
    <xf numFmtId="0" fontId="20" fillId="0" borderId="1" xfId="2" applyFont="1" applyBorder="1" applyAlignment="1" applyProtection="1">
      <alignment horizontal="center" vertical="center"/>
    </xf>
    <xf numFmtId="0" fontId="20" fillId="6" borderId="2" xfId="2" applyFont="1" applyFill="1" applyBorder="1" applyAlignment="1" applyProtection="1">
      <alignment vertical="center" wrapText="1" shrinkToFit="1"/>
      <protection locked="0"/>
    </xf>
    <xf numFmtId="0" fontId="0" fillId="6" borderId="3" xfId="0" applyFill="1" applyBorder="1" applyAlignment="1" applyProtection="1">
      <alignment vertical="center" wrapText="1" shrinkToFit="1"/>
      <protection locked="0"/>
    </xf>
    <xf numFmtId="0" fontId="0" fillId="6" borderId="4" xfId="0" applyFill="1" applyBorder="1" applyAlignment="1" applyProtection="1">
      <alignment vertical="center" wrapText="1" shrinkToFit="1"/>
      <protection locked="0"/>
    </xf>
    <xf numFmtId="0" fontId="20" fillId="0" borderId="1" xfId="2" applyFont="1" applyBorder="1" applyAlignment="1" applyProtection="1">
      <alignment horizontal="center" vertical="center" shrinkToFit="1"/>
    </xf>
    <xf numFmtId="0" fontId="20" fillId="0" borderId="0" xfId="2" applyFont="1" applyAlignment="1" applyProtection="1">
      <alignment horizontal="distributed" vertical="center"/>
    </xf>
    <xf numFmtId="0" fontId="20" fillId="0" borderId="6" xfId="2" applyFont="1" applyBorder="1" applyAlignment="1" applyProtection="1">
      <alignment horizontal="center" vertical="center" shrinkToFit="1"/>
    </xf>
    <xf numFmtId="0" fontId="20" fillId="0" borderId="7" xfId="2" applyFont="1" applyBorder="1" applyAlignment="1" applyProtection="1">
      <alignment horizontal="center" vertical="center" shrinkToFit="1"/>
    </xf>
    <xf numFmtId="0" fontId="20" fillId="6" borderId="2" xfId="2" applyFont="1" applyFill="1" applyBorder="1" applyAlignment="1" applyProtection="1">
      <alignment vertical="center" shrinkToFit="1"/>
      <protection locked="0"/>
    </xf>
    <xf numFmtId="0" fontId="0" fillId="6" borderId="3" xfId="0" applyFill="1" applyBorder="1" applyAlignment="1" applyProtection="1">
      <alignment vertical="center" shrinkToFit="1"/>
      <protection locked="0"/>
    </xf>
    <xf numFmtId="0" fontId="0" fillId="6" borderId="4" xfId="0" applyFill="1" applyBorder="1" applyAlignment="1" applyProtection="1">
      <alignment vertical="center" shrinkToFit="1"/>
      <protection locked="0"/>
    </xf>
    <xf numFmtId="0" fontId="21" fillId="0" borderId="0" xfId="2" applyFont="1" applyAlignment="1" applyProtection="1">
      <alignment horizontal="center" vertical="center"/>
    </xf>
    <xf numFmtId="0" fontId="17" fillId="0" borderId="0" xfId="0" applyFont="1" applyAlignment="1">
      <alignment horizontal="center" vertical="center"/>
    </xf>
    <xf numFmtId="0" fontId="9" fillId="0" borderId="0" xfId="0" applyFont="1" applyAlignment="1">
      <alignment horizontal="left" vertical="center" wrapText="1"/>
    </xf>
  </cellXfs>
  <cellStyles count="19">
    <cellStyle name="ハイパーリンク" xfId="1" builtinId="8"/>
    <cellStyle name="ハイパーリンク 2" xfId="17" xr:uid="{1DFA7B82-22D0-4680-8A2C-354C10EAC52F}"/>
    <cellStyle name="ハイパーリンク 3" xfId="8" xr:uid="{37D181F6-E7BF-4407-99D1-CE3E9D575FBE}"/>
    <cellStyle name="桁区切り" xfId="5" builtinId="6"/>
    <cellStyle name="桁区切り 2" xfId="3" xr:uid="{00000000-0005-0000-0000-000002000000}"/>
    <cellStyle name="桁区切り 3" xfId="7" xr:uid="{73BC0B68-C273-4A81-A439-27DD2BA8A846}"/>
    <cellStyle name="標準" xfId="0" builtinId="0"/>
    <cellStyle name="標準 2" xfId="2" xr:uid="{00000000-0005-0000-0000-000004000000}"/>
    <cellStyle name="標準 2 2" xfId="13" xr:uid="{082A6CEF-B6E8-428C-923B-72F94F20C717}"/>
    <cellStyle name="標準 2 2 2" xfId="15" xr:uid="{DD5744ED-4D69-4167-9E28-B607700611F1}"/>
    <cellStyle name="標準 2 3" xfId="16" xr:uid="{056CE773-CB41-4F6A-BF09-58A64887C12D}"/>
    <cellStyle name="標準 2 4" xfId="12" xr:uid="{C27E0C57-6FC1-4BA6-A761-D442358D92B8}"/>
    <cellStyle name="標準 2 5" xfId="4" xr:uid="{00000000-0005-0000-0000-000005000000}"/>
    <cellStyle name="標準 2 6" xfId="9" xr:uid="{3289ABD2-B3AF-4AC1-AB3E-0AEDF91CA7A2}"/>
    <cellStyle name="標準 3" xfId="6" xr:uid="{00000000-0005-0000-0000-000006000000}"/>
    <cellStyle name="標準 3 2" xfId="14" xr:uid="{26BAB389-8F90-4375-B6B3-1817989D5E3F}"/>
    <cellStyle name="標準 4" xfId="10" xr:uid="{AB4E5413-89D6-436B-BC30-AC990B93E9B5}"/>
    <cellStyle name="標準 5" xfId="11" xr:uid="{A7062884-9674-4F9E-AD7B-EBD7D020BBE0}"/>
    <cellStyle name="標準 6" xfId="18" xr:uid="{ADB8E3A2-574F-4199-89A5-2E8E2B5E642B}"/>
  </cellStyles>
  <dxfs count="6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7CE"/>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AN$3" lockText="1" noThreeD="1"/>
</file>

<file path=xl/ctrlProps/ctrlProp2.xml><?xml version="1.0" encoding="utf-8"?>
<formControlPr xmlns="http://schemas.microsoft.com/office/spreadsheetml/2009/9/main" objectType="CheckBox" fmlaLink="$AN$4" lockText="1" noThreeD="1"/>
</file>

<file path=xl/ctrlProps/ctrlProp3.xml><?xml version="1.0" encoding="utf-8"?>
<formControlPr xmlns="http://schemas.microsoft.com/office/spreadsheetml/2009/9/main" objectType="CheckBox" fmlaLink="$AN$5" lockText="1" noThreeD="1"/>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2</xdr:row>
          <xdr:rowOff>57150</xdr:rowOff>
        </xdr:from>
        <xdr:to>
          <xdr:col>7</xdr:col>
          <xdr:colOff>333375</xdr:colOff>
          <xdr:row>2</xdr:row>
          <xdr:rowOff>266700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xdr:row>
          <xdr:rowOff>76200</xdr:rowOff>
        </xdr:from>
        <xdr:to>
          <xdr:col>7</xdr:col>
          <xdr:colOff>333375</xdr:colOff>
          <xdr:row>3</xdr:row>
          <xdr:rowOff>304800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xdr:row>
          <xdr:rowOff>38100</xdr:rowOff>
        </xdr:from>
        <xdr:to>
          <xdr:col>7</xdr:col>
          <xdr:colOff>428625</xdr:colOff>
          <xdr:row>4</xdr:row>
          <xdr:rowOff>266700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217714</xdr:colOff>
      <xdr:row>45</xdr:row>
      <xdr:rowOff>174624</xdr:rowOff>
    </xdr:from>
    <xdr:to>
      <xdr:col>30</xdr:col>
      <xdr:colOff>104321</xdr:colOff>
      <xdr:row>54</xdr:row>
      <xdr:rowOff>54428</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578428" y="11196410"/>
          <a:ext cx="6690179" cy="19616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400"/>
        </a:p>
        <a:p>
          <a:r>
            <a:rPr kumimoji="1" lang="ja-JP" altLang="en-US" sz="1800"/>
            <a:t>　　</a:t>
          </a:r>
          <a:r>
            <a:rPr kumimoji="1" lang="en-US" altLang="ja-JP" sz="1800"/>
            <a:t>【</a:t>
          </a:r>
          <a:r>
            <a:rPr kumimoji="1" lang="ja-JP" altLang="en-US" sz="1800"/>
            <a:t>郵送先</a:t>
          </a:r>
          <a:r>
            <a:rPr kumimoji="1" lang="en-US" altLang="ja-JP" sz="1800"/>
            <a:t>】</a:t>
          </a:r>
        </a:p>
        <a:p>
          <a:r>
            <a:rPr kumimoji="1" lang="ja-JP" altLang="en-US" sz="1800"/>
            <a:t>　　　〒４６０－０００１</a:t>
          </a:r>
          <a:endParaRPr kumimoji="1" lang="en-US" altLang="ja-JP" sz="1800"/>
        </a:p>
        <a:p>
          <a:r>
            <a:rPr kumimoji="1" lang="ja-JP" altLang="en-US" sz="1800"/>
            <a:t>　　　名古屋市中区三の丸３－１－２</a:t>
          </a:r>
          <a:endParaRPr kumimoji="1" lang="en-US" altLang="ja-JP" sz="1800"/>
        </a:p>
        <a:p>
          <a:r>
            <a:rPr kumimoji="1" lang="ja-JP" altLang="en-US" sz="1800"/>
            <a:t>　　　感染症対策課感染症対策助成グループ　宛</a:t>
          </a:r>
        </a:p>
      </xdr:txBody>
    </xdr:sp>
    <xdr:clientData/>
  </xdr:twoCellAnchor>
  <xdr:twoCellAnchor>
    <xdr:from>
      <xdr:col>0</xdr:col>
      <xdr:colOff>149679</xdr:colOff>
      <xdr:row>6</xdr:row>
      <xdr:rowOff>217715</xdr:rowOff>
    </xdr:from>
    <xdr:to>
      <xdr:col>12</xdr:col>
      <xdr:colOff>149679</xdr:colOff>
      <xdr:row>17</xdr:row>
      <xdr:rowOff>20411</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49679" y="1673679"/>
          <a:ext cx="3265714" cy="2347232"/>
        </a:xfrm>
        <a:prstGeom prst="rect">
          <a:avLst/>
        </a:prstGeom>
        <a:solidFill>
          <a:schemeClr val="accent4">
            <a:lumMod val="20000"/>
            <a:lumOff val="80000"/>
          </a:schemeClr>
        </a:solidFill>
        <a:ln w="15875" cmpd="dbl">
          <a:solidFill>
            <a:schemeClr val="accent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kumimoji="1" lang="ja-JP" altLang="en-US" sz="1600" b="0">
              <a:latin typeface="ＭＳ ゴシック" panose="020B0609070205080204" pitchFamily="49" charset="-128"/>
              <a:ea typeface="ＭＳ ゴシック" panose="020B0609070205080204" pitchFamily="49" charset="-128"/>
            </a:rPr>
            <a:t>「はじめに入力してください」シートに入力した内容が自動表示されますので、本シートは入力　不要です。</a:t>
          </a:r>
          <a:endParaRPr kumimoji="1" lang="en-US" altLang="ja-JP" sz="1600" b="0">
            <a:latin typeface="ＭＳ ゴシック" panose="020B0609070205080204" pitchFamily="49" charset="-128"/>
            <a:ea typeface="ＭＳ ゴシック" panose="020B0609070205080204" pitchFamily="49" charset="-128"/>
          </a:endParaRPr>
        </a:p>
        <a:p>
          <a:pPr algn="just"/>
          <a:endParaRPr kumimoji="1" lang="en-US" altLang="ja-JP" sz="1600" b="0">
            <a:latin typeface="ＭＳ ゴシック" panose="020B0609070205080204" pitchFamily="49" charset="-128"/>
            <a:ea typeface="ＭＳ ゴシック" panose="020B0609070205080204" pitchFamily="49" charset="-128"/>
          </a:endParaRPr>
        </a:p>
        <a:p>
          <a:pPr algn="just"/>
          <a:r>
            <a:rPr kumimoji="1" lang="ja-JP" altLang="en-US" sz="1600" b="0">
              <a:latin typeface="ＭＳ ゴシック" panose="020B0609070205080204" pitchFamily="49" charset="-128"/>
              <a:ea typeface="ＭＳ ゴシック" panose="020B0609070205080204" pitchFamily="49" charset="-128"/>
            </a:rPr>
            <a:t>また、申請額は関係シートに経費情報が入力されると自動で表示　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38</xdr:col>
      <xdr:colOff>31297</xdr:colOff>
      <xdr:row>48</xdr:row>
      <xdr:rowOff>205468</xdr:rowOff>
    </xdr:from>
    <xdr:to>
      <xdr:col>41</xdr:col>
      <xdr:colOff>307522</xdr:colOff>
      <xdr:row>55</xdr:row>
      <xdr:rowOff>167368</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16826" y="10035268"/>
          <a:ext cx="2251982" cy="233498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20</xdr:col>
          <xdr:colOff>107422</xdr:colOff>
          <xdr:row>12</xdr:row>
          <xdr:rowOff>95250</xdr:rowOff>
        </xdr:from>
        <xdr:to>
          <xdr:col>21</xdr:col>
          <xdr:colOff>428625</xdr:colOff>
          <xdr:row>16</xdr:row>
          <xdr:rowOff>161924</xdr:rowOff>
        </xdr:to>
        <xdr:pic>
          <xdr:nvPicPr>
            <xdr:cNvPr id="4" name="図 3">
              <a:extLst>
                <a:ext uri="{FF2B5EF4-FFF2-40B4-BE49-F238E27FC236}">
                  <a16:creationId xmlns:a16="http://schemas.microsoft.com/office/drawing/2014/main" id="{00000000-0008-0000-0500-000004000000}"/>
                </a:ext>
              </a:extLst>
            </xdr:cNvPr>
            <xdr:cNvPicPr>
              <a:picLocks noChangeAspect="1" noChangeArrowheads="1"/>
              <a:extLst>
                <a:ext uri="{84589F7E-364E-4C9E-8A38-B11213B215E9}">
                  <a14:cameraTool cellRange="$AM$50:$AP$56" spid="_x0000_s19008"/>
                </a:ext>
              </a:extLst>
            </xdr:cNvPicPr>
          </xdr:nvPicPr>
          <xdr:blipFill>
            <a:blip xmlns:r="http://schemas.openxmlformats.org/officeDocument/2006/relationships" r:embed="rId2"/>
            <a:srcRect/>
            <a:stretch>
              <a:fillRect/>
            </a:stretch>
          </xdr:blipFill>
          <xdr:spPr bwMode="auto">
            <a:xfrm>
              <a:off x="6632047" y="2543175"/>
              <a:ext cx="1092728" cy="1123949"/>
            </a:xfrm>
            <a:prstGeom prst="rect">
              <a:avLst/>
            </a:prstGeom>
            <a:noFill/>
            <a:ln w="9525">
              <a:no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73025</xdr:colOff>
      <xdr:row>8</xdr:row>
      <xdr:rowOff>125638</xdr:rowOff>
    </xdr:from>
    <xdr:to>
      <xdr:col>18</xdr:col>
      <xdr:colOff>196708</xdr:colOff>
      <xdr:row>21</xdr:row>
      <xdr:rowOff>154213</xdr:rowOff>
    </xdr:to>
    <xdr:pic>
      <xdr:nvPicPr>
        <xdr:cNvPr id="6" name="図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025" y="2030638"/>
          <a:ext cx="5185540" cy="3212647"/>
        </a:xfrm>
        <a:prstGeom prst="rect">
          <a:avLst/>
        </a:prstGeom>
        <a:ln>
          <a:solidFill>
            <a:schemeClr val="tx1"/>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247650</xdr:colOff>
      <xdr:row>8</xdr:row>
      <xdr:rowOff>133350</xdr:rowOff>
    </xdr:from>
    <xdr:to>
      <xdr:col>18</xdr:col>
      <xdr:colOff>64615</xdr:colOff>
      <xdr:row>20</xdr:row>
      <xdr:rowOff>0</xdr:rowOff>
    </xdr:to>
    <xdr:pic>
      <xdr:nvPicPr>
        <xdr:cNvPr id="2" name="図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247650" y="1981200"/>
          <a:ext cx="4960465" cy="3752850"/>
        </a:xfrm>
        <a:prstGeom prst="rect">
          <a:avLst/>
        </a:prstGeom>
        <a:ln>
          <a:solidFill>
            <a:schemeClr val="tx1"/>
          </a:solid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174625</xdr:colOff>
      <xdr:row>0</xdr:row>
      <xdr:rowOff>158750</xdr:rowOff>
    </xdr:from>
    <xdr:to>
      <xdr:col>9</xdr:col>
      <xdr:colOff>206375</xdr:colOff>
      <xdr:row>13</xdr:row>
      <xdr:rowOff>47625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6287750" y="158750"/>
          <a:ext cx="2762250" cy="352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申請（または事前協議）内容の審査の結果、補正等が必要である場合、本シートに指摘事項を記載の上、データをメールにてお送りします。</a:t>
          </a:r>
          <a:endParaRPr kumimoji="1" lang="en-US" altLang="ja-JP" sz="1400" b="1">
            <a:solidFill>
              <a:srgbClr val="FF0000"/>
            </a:solidFill>
          </a:endParaRPr>
        </a:p>
        <a:p>
          <a:r>
            <a:rPr kumimoji="1" lang="ja-JP" altLang="en-US" sz="1400" b="1">
              <a:solidFill>
                <a:srgbClr val="FF0000"/>
              </a:solidFill>
            </a:rPr>
            <a:t>内容を確認の上、申請（または事前協議）内容を修正し、対応内容につき個別の指摘事項の右欄（回答欄）に対応内容を記載し、県からのメールあて返信によりご回答ください。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U35"/>
  <sheetViews>
    <sheetView topLeftCell="A10" zoomScale="190" zoomScaleNormal="190" workbookViewId="0">
      <selection activeCell="D12" sqref="D12"/>
    </sheetView>
  </sheetViews>
  <sheetFormatPr defaultColWidth="9" defaultRowHeight="9.75" x14ac:dyDescent="0.4"/>
  <cols>
    <col min="1" max="1" width="6.625" style="23" customWidth="1"/>
    <col min="2" max="2" width="15.625" style="24" customWidth="1"/>
    <col min="3" max="15" width="8.625" style="23" customWidth="1"/>
    <col min="16" max="16" width="3.625" style="58" customWidth="1"/>
    <col min="17" max="17" width="8.625" style="23" customWidth="1"/>
    <col min="18" max="18" width="3.625" style="58" customWidth="1"/>
    <col min="19" max="20" width="8.625" style="23" customWidth="1"/>
    <col min="21" max="21" width="3.625" style="58" customWidth="1"/>
    <col min="22" max="50" width="8.625" style="23" customWidth="1"/>
    <col min="51" max="51" width="20.625" style="23" customWidth="1"/>
    <col min="52" max="52" width="9" style="23"/>
    <col min="53" max="53" width="60.625" style="23" customWidth="1"/>
    <col min="54" max="16384" width="9" style="23"/>
  </cols>
  <sheetData>
    <row r="3" spans="2:5" ht="15" customHeight="1" x14ac:dyDescent="0.4">
      <c r="B3" s="25" t="s">
        <v>238</v>
      </c>
      <c r="D3" s="23" t="s">
        <v>102</v>
      </c>
    </row>
    <row r="4" spans="2:5" ht="15" customHeight="1" x14ac:dyDescent="0.4">
      <c r="D4" s="23" t="s">
        <v>104</v>
      </c>
    </row>
    <row r="5" spans="2:5" ht="15" customHeight="1" x14ac:dyDescent="0.4">
      <c r="D5" s="23" t="s">
        <v>103</v>
      </c>
    </row>
    <row r="6" spans="2:5" ht="15" customHeight="1" x14ac:dyDescent="0.4">
      <c r="D6" s="23" t="s">
        <v>111</v>
      </c>
    </row>
    <row r="7" spans="2:5" ht="15" customHeight="1" x14ac:dyDescent="0.4">
      <c r="D7" s="23" t="s">
        <v>168</v>
      </c>
    </row>
    <row r="8" spans="2:5" ht="15" customHeight="1" x14ac:dyDescent="0.4">
      <c r="D8" s="23" t="s">
        <v>238</v>
      </c>
    </row>
    <row r="9" spans="2:5" ht="15" customHeight="1" x14ac:dyDescent="0.4">
      <c r="B9" s="85" t="s">
        <v>144</v>
      </c>
      <c r="C9" s="86" t="s">
        <v>141</v>
      </c>
      <c r="D9" s="86" t="s">
        <v>142</v>
      </c>
      <c r="E9" s="86" t="s">
        <v>143</v>
      </c>
    </row>
    <row r="10" spans="2:5" ht="15" customHeight="1" x14ac:dyDescent="0.4">
      <c r="B10" s="81" t="s">
        <v>138</v>
      </c>
      <c r="C10" s="82">
        <v>2023</v>
      </c>
      <c r="D10" s="82">
        <v>7</v>
      </c>
      <c r="E10" s="82">
        <v>12</v>
      </c>
    </row>
    <row r="11" spans="2:5" ht="15" customHeight="1" x14ac:dyDescent="0.4">
      <c r="B11" s="81" t="s">
        <v>139</v>
      </c>
      <c r="C11" s="83">
        <v>2023</v>
      </c>
      <c r="D11" s="83">
        <v>8</v>
      </c>
      <c r="E11" s="83">
        <v>14</v>
      </c>
    </row>
    <row r="12" spans="2:5" ht="15" customHeight="1" x14ac:dyDescent="0.4">
      <c r="B12" s="81" t="s">
        <v>136</v>
      </c>
      <c r="C12" s="82">
        <v>2023</v>
      </c>
      <c r="D12" s="82">
        <v>2</v>
      </c>
      <c r="E12" s="82">
        <v>6</v>
      </c>
    </row>
    <row r="13" spans="2:5" ht="15" customHeight="1" x14ac:dyDescent="0.4">
      <c r="B13" s="81" t="s">
        <v>137</v>
      </c>
      <c r="C13" s="82">
        <v>2023</v>
      </c>
      <c r="D13" s="82">
        <v>2</v>
      </c>
      <c r="E13" s="82">
        <v>17</v>
      </c>
    </row>
    <row r="14" spans="2:5" ht="15" customHeight="1" x14ac:dyDescent="0.4">
      <c r="B14" s="84" t="s">
        <v>9</v>
      </c>
      <c r="C14" s="82">
        <f>IF(はじめに入力してください!I12=4,2022,IF(はじめに入力してください!I12=5,2023,2022))</f>
        <v>2022</v>
      </c>
      <c r="D14" s="82">
        <f>IF(はじめに入力してください!K12="",4,はじめに入力してください!K12)</f>
        <v>4</v>
      </c>
      <c r="E14" s="82">
        <f>IF(はじめに入力してください!M12="",1,はじめに入力してください!M12)</f>
        <v>1</v>
      </c>
    </row>
    <row r="15" spans="2:5" ht="15" customHeight="1" x14ac:dyDescent="0.4">
      <c r="B15" s="81" t="s">
        <v>155</v>
      </c>
      <c r="C15" s="82" t="e">
        <f ca="1">IFERROR(VLOOKUP(MAX(額内訳書!AE6:AE10),額内訳書!AH:AK,2,FALSE),C16)</f>
        <v>#REF!</v>
      </c>
      <c r="D15" s="82" t="e">
        <f ca="1">IFERROR(VLOOKUP(MAX(額内訳書!AE6:AE10),額内訳書!AH:AK,3,FALSE),D16)</f>
        <v>#REF!</v>
      </c>
      <c r="E15" s="82" t="e">
        <f ca="1">IFERROR(VLOOKUP(MAX(額内訳書!AE6:AE10),額内訳書!AH:AK,4,FALSE),E16)</f>
        <v>#REF!</v>
      </c>
    </row>
    <row r="16" spans="2:5" ht="15" customHeight="1" x14ac:dyDescent="0.4">
      <c r="B16" s="81" t="s">
        <v>107</v>
      </c>
      <c r="C16" s="82" t="e">
        <f>VLOOKUP(はじめに入力してください!#REF!,#REF!,59,FALSE)</f>
        <v>#REF!</v>
      </c>
      <c r="D16" s="82" t="e">
        <f>VLOOKUP(はじめに入力してください!#REF!,#REF!,60,FALSE)</f>
        <v>#REF!</v>
      </c>
      <c r="E16" s="82" t="e">
        <f>VLOOKUP(はじめに入力してください!#REF!,#REF!,61,FALSE)</f>
        <v>#REF!</v>
      </c>
    </row>
    <row r="17" spans="2:5" ht="15" customHeight="1" x14ac:dyDescent="0.4">
      <c r="B17" s="81" t="s">
        <v>145</v>
      </c>
      <c r="C17" s="86">
        <v>2022</v>
      </c>
      <c r="D17" s="86">
        <v>10</v>
      </c>
      <c r="E17" s="86">
        <v>1</v>
      </c>
    </row>
    <row r="18" spans="2:5" ht="15" customHeight="1" x14ac:dyDescent="0.4">
      <c r="B18" s="81" t="s">
        <v>108</v>
      </c>
      <c r="C18" s="82">
        <v>2023</v>
      </c>
      <c r="D18" s="82">
        <v>3</v>
      </c>
      <c r="E18" s="82">
        <v>31</v>
      </c>
    </row>
    <row r="19" spans="2:5" ht="15" customHeight="1" x14ac:dyDescent="0.4"/>
    <row r="20" spans="2:5" ht="15" customHeight="1" x14ac:dyDescent="0.4">
      <c r="B20" s="88" t="s">
        <v>146</v>
      </c>
      <c r="C20" s="86">
        <v>5</v>
      </c>
    </row>
    <row r="21" spans="2:5" ht="15" customHeight="1" x14ac:dyDescent="0.4">
      <c r="B21" s="88"/>
      <c r="C21" s="86"/>
    </row>
    <row r="22" spans="2:5" ht="15" customHeight="1" x14ac:dyDescent="0.4"/>
    <row r="23" spans="2:5" ht="15" customHeight="1" x14ac:dyDescent="0.4">
      <c r="B23" s="87" t="s">
        <v>153</v>
      </c>
      <c r="C23" s="94" t="s">
        <v>96</v>
      </c>
    </row>
    <row r="24" spans="2:5" ht="15" customHeight="1" x14ac:dyDescent="0.4">
      <c r="B24" s="87"/>
      <c r="C24" s="94" t="s">
        <v>97</v>
      </c>
    </row>
    <row r="25" spans="2:5" ht="15" customHeight="1" x14ac:dyDescent="0.4"/>
    <row r="26" spans="2:5" ht="15" customHeight="1" x14ac:dyDescent="0.4"/>
    <row r="27" spans="2:5" ht="15" customHeight="1" x14ac:dyDescent="0.4"/>
    <row r="28" spans="2:5" ht="15" customHeight="1" x14ac:dyDescent="0.4"/>
    <row r="29" spans="2:5" ht="15" customHeight="1" x14ac:dyDescent="0.4"/>
    <row r="30" spans="2:5" ht="15" customHeight="1" x14ac:dyDescent="0.4"/>
    <row r="31" spans="2:5" ht="15" customHeight="1" x14ac:dyDescent="0.4"/>
    <row r="32" spans="2:5" ht="15" customHeight="1" x14ac:dyDescent="0.4"/>
    <row r="33" ht="15" customHeight="1" x14ac:dyDescent="0.4"/>
    <row r="34" ht="15" customHeight="1" x14ac:dyDescent="0.4"/>
    <row r="35" ht="15" customHeight="1" x14ac:dyDescent="0.4"/>
  </sheetData>
  <phoneticPr fontId="1"/>
  <dataValidations count="1">
    <dataValidation type="list" allowBlank="1" showInputMessage="1" showErrorMessage="1" sqref="B3" xr:uid="{00000000-0002-0000-0000-000000000000}">
      <formula1>$D$3:$D$8</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4F7AB-B6B3-4628-BA15-8EE6B89FCC33}">
  <sheetPr>
    <tabColor theme="5" tint="0.39997558519241921"/>
    <pageSetUpPr fitToPage="1"/>
  </sheetPr>
  <dimension ref="A1:BR53"/>
  <sheetViews>
    <sheetView showGridLines="0" view="pageBreakPreview" zoomScale="50" zoomScaleNormal="50" zoomScaleSheetLayoutView="50" workbookViewId="0">
      <selection activeCell="AZ4" sqref="AZ4:AZ5"/>
    </sheetView>
  </sheetViews>
  <sheetFormatPr defaultColWidth="9" defaultRowHeight="18" x14ac:dyDescent="0.4"/>
  <cols>
    <col min="1" max="48" width="3.625" style="223" customWidth="1"/>
    <col min="49" max="16384" width="9" style="223"/>
  </cols>
  <sheetData>
    <row r="1" spans="1:52" x14ac:dyDescent="0.4">
      <c r="A1" s="225">
        <v>1</v>
      </c>
      <c r="B1" s="225">
        <v>2</v>
      </c>
      <c r="C1" s="225">
        <v>3</v>
      </c>
      <c r="D1" s="225">
        <v>4</v>
      </c>
      <c r="E1" s="225">
        <v>5</v>
      </c>
      <c r="F1" s="225">
        <v>6</v>
      </c>
      <c r="G1" s="225">
        <v>7</v>
      </c>
      <c r="H1" s="225">
        <v>8</v>
      </c>
      <c r="I1" s="225">
        <v>9</v>
      </c>
      <c r="J1" s="225">
        <v>10</v>
      </c>
      <c r="K1" s="225">
        <v>11</v>
      </c>
      <c r="L1" s="225">
        <v>12</v>
      </c>
      <c r="M1" s="225">
        <v>13</v>
      </c>
      <c r="N1" s="225">
        <v>14</v>
      </c>
      <c r="O1" s="225">
        <v>15</v>
      </c>
      <c r="P1" s="225">
        <v>16</v>
      </c>
      <c r="Q1" s="225">
        <v>17</v>
      </c>
      <c r="R1" s="225">
        <v>18</v>
      </c>
      <c r="S1" s="225">
        <v>19</v>
      </c>
      <c r="T1" s="225">
        <v>20</v>
      </c>
      <c r="U1" s="225">
        <v>21</v>
      </c>
      <c r="V1" s="225">
        <v>22</v>
      </c>
      <c r="W1" s="225">
        <v>23</v>
      </c>
      <c r="X1" s="225">
        <v>24</v>
      </c>
      <c r="Y1" s="225">
        <v>25</v>
      </c>
      <c r="Z1" s="225">
        <v>26</v>
      </c>
      <c r="AA1" s="225">
        <v>27</v>
      </c>
      <c r="AB1" s="225">
        <v>28</v>
      </c>
      <c r="AC1" s="225">
        <v>29</v>
      </c>
      <c r="AD1" s="225">
        <v>30</v>
      </c>
      <c r="AE1" s="225">
        <v>31</v>
      </c>
      <c r="AF1" s="225">
        <v>32</v>
      </c>
      <c r="AG1" s="225">
        <v>33</v>
      </c>
      <c r="AH1" s="225">
        <v>34</v>
      </c>
      <c r="AI1" s="225">
        <v>35</v>
      </c>
      <c r="AJ1" s="225">
        <v>36</v>
      </c>
      <c r="AK1" s="225">
        <v>37</v>
      </c>
      <c r="AL1" s="225">
        <v>38</v>
      </c>
      <c r="AM1" s="225">
        <v>39</v>
      </c>
      <c r="AN1" s="225">
        <v>40</v>
      </c>
      <c r="AO1" s="225">
        <v>41</v>
      </c>
      <c r="AP1" s="225">
        <v>42</v>
      </c>
      <c r="AQ1" s="225">
        <v>43</v>
      </c>
      <c r="AR1" s="225">
        <v>44</v>
      </c>
      <c r="AS1" s="225">
        <v>45</v>
      </c>
      <c r="AT1" s="225">
        <v>46</v>
      </c>
      <c r="AU1" s="225">
        <v>47</v>
      </c>
      <c r="AV1" s="225">
        <v>48</v>
      </c>
    </row>
    <row r="2" spans="1:52" ht="24.95" customHeight="1" x14ac:dyDescent="0.4"/>
    <row r="3" spans="1:52" ht="18" customHeight="1" x14ac:dyDescent="0.4">
      <c r="B3" s="531" t="s">
        <v>205</v>
      </c>
      <c r="C3" s="531"/>
      <c r="D3" s="531"/>
      <c r="E3" s="531"/>
      <c r="F3" s="531"/>
      <c r="G3" s="531"/>
      <c r="H3" s="531"/>
      <c r="I3" s="531"/>
      <c r="J3" s="531"/>
      <c r="K3" s="531"/>
      <c r="L3" s="531"/>
      <c r="M3" s="531"/>
      <c r="N3" s="531"/>
      <c r="O3" s="531"/>
      <c r="P3" s="531"/>
      <c r="AK3" s="718" t="s">
        <v>176</v>
      </c>
      <c r="AL3" s="802"/>
      <c r="AM3" s="802"/>
      <c r="AN3" s="802"/>
      <c r="AO3" s="798">
        <f>IF(AZ4="◎",F35,0)</f>
        <v>0</v>
      </c>
      <c r="AP3" s="799"/>
      <c r="AQ3" s="799"/>
      <c r="AR3" s="799"/>
      <c r="AS3" s="799"/>
      <c r="AT3" s="799"/>
      <c r="AU3" s="799"/>
      <c r="AX3" s="826" t="s">
        <v>273</v>
      </c>
      <c r="AY3" s="827"/>
      <c r="AZ3" s="226" t="s">
        <v>254</v>
      </c>
    </row>
    <row r="4" spans="1:52" ht="18" customHeight="1" x14ac:dyDescent="0.4">
      <c r="B4" s="531"/>
      <c r="C4" s="531"/>
      <c r="D4" s="531"/>
      <c r="E4" s="531"/>
      <c r="F4" s="531"/>
      <c r="G4" s="531"/>
      <c r="H4" s="531"/>
      <c r="I4" s="531"/>
      <c r="J4" s="531"/>
      <c r="K4" s="531"/>
      <c r="L4" s="531"/>
      <c r="M4" s="531"/>
      <c r="N4" s="531"/>
      <c r="O4" s="531"/>
      <c r="P4" s="531"/>
      <c r="AK4" s="803"/>
      <c r="AL4" s="803"/>
      <c r="AM4" s="803"/>
      <c r="AN4" s="803"/>
      <c r="AO4" s="800"/>
      <c r="AP4" s="800"/>
      <c r="AQ4" s="800"/>
      <c r="AR4" s="800"/>
      <c r="AS4" s="800"/>
      <c r="AT4" s="800"/>
      <c r="AU4" s="800"/>
      <c r="AX4" s="273" t="s">
        <v>253</v>
      </c>
      <c r="AY4" s="226" t="str">
        <f>AW23</f>
        <v>○</v>
      </c>
      <c r="AZ4" s="718" t="str">
        <f xml:space="preserve">
IF(COUNTIF(AY4:AY5,"◎")=2,"◎",
IF(COUNTIF(AY4:AY5,"○")=2,"○",
IF(COUNTIF(AY4:AY5,"◎")=1,"×",
IF(COUNTIF(AY4:AY5,"×")&gt;=1,"×"))))</f>
        <v>○</v>
      </c>
    </row>
    <row r="5" spans="1:52" ht="18" customHeight="1" x14ac:dyDescent="0.4">
      <c r="B5" s="531"/>
      <c r="C5" s="531"/>
      <c r="D5" s="531"/>
      <c r="E5" s="531"/>
      <c r="F5" s="531"/>
      <c r="G5" s="531"/>
      <c r="H5" s="531"/>
      <c r="I5" s="531"/>
      <c r="J5" s="531"/>
      <c r="K5" s="531"/>
      <c r="L5" s="531"/>
      <c r="M5" s="531"/>
      <c r="N5" s="531"/>
      <c r="O5" s="531"/>
      <c r="P5" s="531"/>
      <c r="AK5" s="804"/>
      <c r="AL5" s="804"/>
      <c r="AM5" s="804"/>
      <c r="AN5" s="804"/>
      <c r="AO5" s="801"/>
      <c r="AP5" s="801"/>
      <c r="AQ5" s="801"/>
      <c r="AR5" s="801"/>
      <c r="AS5" s="801"/>
      <c r="AT5" s="801"/>
      <c r="AU5" s="801"/>
      <c r="AX5" s="273" t="s">
        <v>198</v>
      </c>
      <c r="AY5" s="226" t="str">
        <f>J35</f>
        <v>○</v>
      </c>
      <c r="AZ5" s="720"/>
    </row>
    <row r="6" spans="1:52" ht="24.95" customHeight="1" x14ac:dyDescent="0.4">
      <c r="T6" s="493" t="str">
        <f xml:space="preserve">
IF(COUNTIF(AY4:AY5,"◎")=2,"全ての入力項目が適切に入力されたため金額が表示されました。",
IF(COUNTIF(AY4:AY5,"○")=2,"申請しない場合は入力不要です。",
IF(COUNTIF(AY4:AY5,"◎")=1,"【要修正】入力が不十分、または不要な入力がされている欄があります。",
IF(COUNTIF(AY4:AY5,"×")&gt;=1,"【要修正】入力が不十分、または不要な入力がされている欄があります。"))))</f>
        <v>申請しない場合は入力不要です。</v>
      </c>
      <c r="U6" s="837"/>
      <c r="V6" s="837"/>
      <c r="W6" s="837"/>
      <c r="X6" s="837"/>
      <c r="Y6" s="837"/>
      <c r="Z6" s="837"/>
      <c r="AA6" s="837"/>
      <c r="AB6" s="837"/>
      <c r="AC6" s="837"/>
      <c r="AD6" s="837"/>
      <c r="AE6" s="837"/>
      <c r="AF6" s="837"/>
      <c r="AG6" s="837"/>
      <c r="AH6" s="837"/>
      <c r="AI6" s="837"/>
      <c r="AJ6" s="837"/>
      <c r="AK6" s="837"/>
      <c r="AL6" s="837"/>
      <c r="AM6" s="837"/>
      <c r="AN6" s="837"/>
      <c r="AO6" s="837"/>
      <c r="AP6" s="837"/>
      <c r="AQ6" s="837"/>
      <c r="AR6" s="837"/>
      <c r="AS6" s="837"/>
      <c r="AT6" s="837"/>
      <c r="AU6" s="837"/>
    </row>
    <row r="7" spans="1:52" ht="24.95" customHeight="1" x14ac:dyDescent="0.4">
      <c r="T7" s="837"/>
      <c r="U7" s="837"/>
      <c r="V7" s="837"/>
      <c r="W7" s="837"/>
      <c r="X7" s="837"/>
      <c r="Y7" s="837"/>
      <c r="Z7" s="837"/>
      <c r="AA7" s="837"/>
      <c r="AB7" s="837"/>
      <c r="AC7" s="837"/>
      <c r="AD7" s="837"/>
      <c r="AE7" s="837"/>
      <c r="AF7" s="837"/>
      <c r="AG7" s="837"/>
      <c r="AH7" s="837"/>
      <c r="AI7" s="837"/>
      <c r="AJ7" s="837"/>
      <c r="AK7" s="837"/>
      <c r="AL7" s="837"/>
      <c r="AM7" s="837"/>
      <c r="AN7" s="837"/>
      <c r="AO7" s="837"/>
      <c r="AP7" s="837"/>
      <c r="AQ7" s="837"/>
      <c r="AR7" s="837"/>
      <c r="AS7" s="837"/>
      <c r="AT7" s="837"/>
      <c r="AU7" s="837"/>
    </row>
    <row r="8" spans="1:52" s="238" customFormat="1" ht="24.95" customHeight="1" thickBot="1" x14ac:dyDescent="0.45">
      <c r="A8" s="238" t="s">
        <v>178</v>
      </c>
      <c r="T8" s="238" t="s">
        <v>263</v>
      </c>
      <c r="AK8" s="274"/>
      <c r="AL8" s="274"/>
      <c r="AM8" s="274"/>
      <c r="AN8" s="274"/>
      <c r="AO8" s="274"/>
      <c r="AP8" s="274"/>
      <c r="AQ8" s="274"/>
      <c r="AR8" s="274"/>
      <c r="AS8" s="274"/>
      <c r="AT8" s="274"/>
      <c r="AU8" s="274"/>
    </row>
    <row r="9" spans="1:52" s="238" customFormat="1" ht="24.95" customHeight="1" thickTop="1" x14ac:dyDescent="0.4">
      <c r="B9" s="274"/>
      <c r="C9" s="274"/>
      <c r="D9" s="274"/>
      <c r="E9" s="274"/>
      <c r="F9" s="274"/>
      <c r="G9" s="274"/>
      <c r="H9" s="274"/>
      <c r="I9" s="274"/>
      <c r="J9" s="274"/>
      <c r="K9" s="274"/>
      <c r="L9" s="274"/>
      <c r="M9" s="274"/>
      <c r="N9" s="274"/>
      <c r="O9" s="274"/>
      <c r="P9" s="274"/>
      <c r="Q9" s="274"/>
      <c r="S9" s="275"/>
      <c r="T9" s="828" t="s">
        <v>378</v>
      </c>
      <c r="U9" s="829"/>
      <c r="V9" s="829"/>
      <c r="W9" s="829"/>
      <c r="X9" s="829"/>
      <c r="Y9" s="829"/>
      <c r="Z9" s="829"/>
      <c r="AA9" s="829"/>
      <c r="AB9" s="829"/>
      <c r="AC9" s="829"/>
      <c r="AD9" s="829"/>
      <c r="AE9" s="829"/>
      <c r="AF9" s="829"/>
      <c r="AG9" s="829"/>
      <c r="AH9" s="829"/>
      <c r="AI9" s="829"/>
      <c r="AJ9" s="829"/>
      <c r="AK9" s="829"/>
      <c r="AL9" s="829"/>
      <c r="AM9" s="829"/>
      <c r="AN9" s="829"/>
      <c r="AO9" s="829"/>
      <c r="AP9" s="829"/>
      <c r="AQ9" s="829"/>
      <c r="AR9" s="829"/>
      <c r="AS9" s="829"/>
      <c r="AT9" s="829"/>
      <c r="AU9" s="830"/>
      <c r="AV9" s="275"/>
    </row>
    <row r="10" spans="1:52" s="238" customFormat="1" ht="24.95" customHeight="1" x14ac:dyDescent="0.4">
      <c r="R10" s="275"/>
      <c r="S10" s="275"/>
      <c r="T10" s="831"/>
      <c r="U10" s="832"/>
      <c r="V10" s="832"/>
      <c r="W10" s="832"/>
      <c r="X10" s="832"/>
      <c r="Y10" s="832"/>
      <c r="Z10" s="832"/>
      <c r="AA10" s="832"/>
      <c r="AB10" s="832"/>
      <c r="AC10" s="832"/>
      <c r="AD10" s="832"/>
      <c r="AE10" s="832"/>
      <c r="AF10" s="832"/>
      <c r="AG10" s="832"/>
      <c r="AH10" s="832"/>
      <c r="AI10" s="832"/>
      <c r="AJ10" s="832"/>
      <c r="AK10" s="832"/>
      <c r="AL10" s="832"/>
      <c r="AM10" s="832"/>
      <c r="AN10" s="832"/>
      <c r="AO10" s="832"/>
      <c r="AP10" s="832"/>
      <c r="AQ10" s="832"/>
      <c r="AR10" s="832"/>
      <c r="AS10" s="832"/>
      <c r="AT10" s="832"/>
      <c r="AU10" s="833"/>
      <c r="AV10" s="275"/>
    </row>
    <row r="11" spans="1:52" s="238" customFormat="1" ht="24.95" customHeight="1" x14ac:dyDescent="0.4">
      <c r="R11" s="275"/>
      <c r="S11" s="275"/>
      <c r="T11" s="831"/>
      <c r="U11" s="832"/>
      <c r="V11" s="832"/>
      <c r="W11" s="832"/>
      <c r="X11" s="832"/>
      <c r="Y11" s="832"/>
      <c r="Z11" s="832"/>
      <c r="AA11" s="832"/>
      <c r="AB11" s="832"/>
      <c r="AC11" s="832"/>
      <c r="AD11" s="832"/>
      <c r="AE11" s="832"/>
      <c r="AF11" s="832"/>
      <c r="AG11" s="832"/>
      <c r="AH11" s="832"/>
      <c r="AI11" s="832"/>
      <c r="AJ11" s="832"/>
      <c r="AK11" s="832"/>
      <c r="AL11" s="832"/>
      <c r="AM11" s="832"/>
      <c r="AN11" s="832"/>
      <c r="AO11" s="832"/>
      <c r="AP11" s="832"/>
      <c r="AQ11" s="832"/>
      <c r="AR11" s="832"/>
      <c r="AS11" s="832"/>
      <c r="AT11" s="832"/>
      <c r="AU11" s="833"/>
      <c r="AV11" s="275"/>
    </row>
    <row r="12" spans="1:52" s="238" customFormat="1" ht="24.95" customHeight="1" x14ac:dyDescent="0.4">
      <c r="R12" s="275"/>
      <c r="S12" s="275"/>
      <c r="T12" s="831"/>
      <c r="U12" s="832"/>
      <c r="V12" s="832"/>
      <c r="W12" s="832"/>
      <c r="X12" s="832"/>
      <c r="Y12" s="832"/>
      <c r="Z12" s="832"/>
      <c r="AA12" s="832"/>
      <c r="AB12" s="832"/>
      <c r="AC12" s="832"/>
      <c r="AD12" s="832"/>
      <c r="AE12" s="832"/>
      <c r="AF12" s="832"/>
      <c r="AG12" s="832"/>
      <c r="AH12" s="832"/>
      <c r="AI12" s="832"/>
      <c r="AJ12" s="832"/>
      <c r="AK12" s="832"/>
      <c r="AL12" s="832"/>
      <c r="AM12" s="832"/>
      <c r="AN12" s="832"/>
      <c r="AO12" s="832"/>
      <c r="AP12" s="832"/>
      <c r="AQ12" s="832"/>
      <c r="AR12" s="832"/>
      <c r="AS12" s="832"/>
      <c r="AT12" s="832"/>
      <c r="AU12" s="833"/>
      <c r="AV12" s="275"/>
    </row>
    <row r="13" spans="1:52" s="238" customFormat="1" ht="24.95" customHeight="1" x14ac:dyDescent="0.4">
      <c r="R13" s="275"/>
      <c r="S13" s="275"/>
      <c r="T13" s="831"/>
      <c r="U13" s="832"/>
      <c r="V13" s="832"/>
      <c r="W13" s="832"/>
      <c r="X13" s="832"/>
      <c r="Y13" s="832"/>
      <c r="Z13" s="832"/>
      <c r="AA13" s="832"/>
      <c r="AB13" s="832"/>
      <c r="AC13" s="832"/>
      <c r="AD13" s="832"/>
      <c r="AE13" s="832"/>
      <c r="AF13" s="832"/>
      <c r="AG13" s="832"/>
      <c r="AH13" s="832"/>
      <c r="AI13" s="832"/>
      <c r="AJ13" s="832"/>
      <c r="AK13" s="832"/>
      <c r="AL13" s="832"/>
      <c r="AM13" s="832"/>
      <c r="AN13" s="832"/>
      <c r="AO13" s="832"/>
      <c r="AP13" s="832"/>
      <c r="AQ13" s="832"/>
      <c r="AR13" s="832"/>
      <c r="AS13" s="832"/>
      <c r="AT13" s="832"/>
      <c r="AU13" s="833"/>
      <c r="AV13" s="275"/>
    </row>
    <row r="14" spans="1:52" s="238" customFormat="1" ht="24.95" customHeight="1" x14ac:dyDescent="0.4">
      <c r="R14" s="275"/>
      <c r="S14" s="275"/>
      <c r="T14" s="831"/>
      <c r="U14" s="832"/>
      <c r="V14" s="832"/>
      <c r="W14" s="832"/>
      <c r="X14" s="832"/>
      <c r="Y14" s="832"/>
      <c r="Z14" s="832"/>
      <c r="AA14" s="832"/>
      <c r="AB14" s="832"/>
      <c r="AC14" s="832"/>
      <c r="AD14" s="832"/>
      <c r="AE14" s="832"/>
      <c r="AF14" s="832"/>
      <c r="AG14" s="832"/>
      <c r="AH14" s="832"/>
      <c r="AI14" s="832"/>
      <c r="AJ14" s="832"/>
      <c r="AK14" s="832"/>
      <c r="AL14" s="832"/>
      <c r="AM14" s="832"/>
      <c r="AN14" s="832"/>
      <c r="AO14" s="832"/>
      <c r="AP14" s="832"/>
      <c r="AQ14" s="832"/>
      <c r="AR14" s="832"/>
      <c r="AS14" s="832"/>
      <c r="AT14" s="832"/>
      <c r="AU14" s="833"/>
      <c r="AV14" s="275"/>
    </row>
    <row r="15" spans="1:52" s="238" customFormat="1" ht="24.95" customHeight="1" x14ac:dyDescent="0.4">
      <c r="R15" s="275"/>
      <c r="S15" s="275"/>
      <c r="T15" s="831"/>
      <c r="U15" s="832"/>
      <c r="V15" s="832"/>
      <c r="W15" s="832"/>
      <c r="X15" s="832"/>
      <c r="Y15" s="832"/>
      <c r="Z15" s="832"/>
      <c r="AA15" s="832"/>
      <c r="AB15" s="832"/>
      <c r="AC15" s="832"/>
      <c r="AD15" s="832"/>
      <c r="AE15" s="832"/>
      <c r="AF15" s="832"/>
      <c r="AG15" s="832"/>
      <c r="AH15" s="832"/>
      <c r="AI15" s="832"/>
      <c r="AJ15" s="832"/>
      <c r="AK15" s="832"/>
      <c r="AL15" s="832"/>
      <c r="AM15" s="832"/>
      <c r="AN15" s="832"/>
      <c r="AO15" s="832"/>
      <c r="AP15" s="832"/>
      <c r="AQ15" s="832"/>
      <c r="AR15" s="832"/>
      <c r="AS15" s="832"/>
      <c r="AT15" s="832"/>
      <c r="AU15" s="833"/>
      <c r="AV15" s="275"/>
    </row>
    <row r="16" spans="1:52" s="238" customFormat="1" ht="24.95" customHeight="1" x14ac:dyDescent="0.4">
      <c r="R16" s="275"/>
      <c r="S16" s="275"/>
      <c r="T16" s="831"/>
      <c r="U16" s="832"/>
      <c r="V16" s="832"/>
      <c r="W16" s="832"/>
      <c r="X16" s="832"/>
      <c r="Y16" s="832"/>
      <c r="Z16" s="832"/>
      <c r="AA16" s="832"/>
      <c r="AB16" s="832"/>
      <c r="AC16" s="832"/>
      <c r="AD16" s="832"/>
      <c r="AE16" s="832"/>
      <c r="AF16" s="832"/>
      <c r="AG16" s="832"/>
      <c r="AH16" s="832"/>
      <c r="AI16" s="832"/>
      <c r="AJ16" s="832"/>
      <c r="AK16" s="832"/>
      <c r="AL16" s="832"/>
      <c r="AM16" s="832"/>
      <c r="AN16" s="832"/>
      <c r="AO16" s="832"/>
      <c r="AP16" s="832"/>
      <c r="AQ16" s="832"/>
      <c r="AR16" s="832"/>
      <c r="AS16" s="832"/>
      <c r="AT16" s="832"/>
      <c r="AU16" s="833"/>
      <c r="AV16" s="275"/>
    </row>
    <row r="17" spans="1:70" s="238" customFormat="1" ht="24.95" customHeight="1" x14ac:dyDescent="0.4">
      <c r="R17" s="275"/>
      <c r="S17" s="275"/>
      <c r="T17" s="831"/>
      <c r="U17" s="832"/>
      <c r="V17" s="832"/>
      <c r="W17" s="832"/>
      <c r="X17" s="832"/>
      <c r="Y17" s="832"/>
      <c r="Z17" s="832"/>
      <c r="AA17" s="832"/>
      <c r="AB17" s="832"/>
      <c r="AC17" s="832"/>
      <c r="AD17" s="832"/>
      <c r="AE17" s="832"/>
      <c r="AF17" s="832"/>
      <c r="AG17" s="832"/>
      <c r="AH17" s="832"/>
      <c r="AI17" s="832"/>
      <c r="AJ17" s="832"/>
      <c r="AK17" s="832"/>
      <c r="AL17" s="832"/>
      <c r="AM17" s="832"/>
      <c r="AN17" s="832"/>
      <c r="AO17" s="832"/>
      <c r="AP17" s="832"/>
      <c r="AQ17" s="832"/>
      <c r="AR17" s="832"/>
      <c r="AS17" s="832"/>
      <c r="AT17" s="832"/>
      <c r="AU17" s="833"/>
      <c r="AV17" s="275"/>
    </row>
    <row r="18" spans="1:70" s="238" customFormat="1" ht="24.95" customHeight="1" x14ac:dyDescent="0.4">
      <c r="R18" s="275"/>
      <c r="S18" s="275"/>
      <c r="T18" s="831"/>
      <c r="U18" s="832"/>
      <c r="V18" s="832"/>
      <c r="W18" s="832"/>
      <c r="X18" s="832"/>
      <c r="Y18" s="832"/>
      <c r="Z18" s="832"/>
      <c r="AA18" s="832"/>
      <c r="AB18" s="832"/>
      <c r="AC18" s="832"/>
      <c r="AD18" s="832"/>
      <c r="AE18" s="832"/>
      <c r="AF18" s="832"/>
      <c r="AG18" s="832"/>
      <c r="AH18" s="832"/>
      <c r="AI18" s="832"/>
      <c r="AJ18" s="832"/>
      <c r="AK18" s="832"/>
      <c r="AL18" s="832"/>
      <c r="AM18" s="832"/>
      <c r="AN18" s="832"/>
      <c r="AO18" s="832"/>
      <c r="AP18" s="832"/>
      <c r="AQ18" s="832"/>
      <c r="AR18" s="832"/>
      <c r="AS18" s="832"/>
      <c r="AT18" s="832"/>
      <c r="AU18" s="833"/>
      <c r="AV18" s="275"/>
    </row>
    <row r="19" spans="1:70" s="238" customFormat="1" ht="24.95" customHeight="1" x14ac:dyDescent="0.4">
      <c r="R19" s="274"/>
      <c r="S19" s="274"/>
      <c r="T19" s="831"/>
      <c r="U19" s="832"/>
      <c r="V19" s="832"/>
      <c r="W19" s="832"/>
      <c r="X19" s="832"/>
      <c r="Y19" s="832"/>
      <c r="Z19" s="832"/>
      <c r="AA19" s="832"/>
      <c r="AB19" s="832"/>
      <c r="AC19" s="832"/>
      <c r="AD19" s="832"/>
      <c r="AE19" s="832"/>
      <c r="AF19" s="832"/>
      <c r="AG19" s="832"/>
      <c r="AH19" s="832"/>
      <c r="AI19" s="832"/>
      <c r="AJ19" s="832"/>
      <c r="AK19" s="832"/>
      <c r="AL19" s="832"/>
      <c r="AM19" s="832"/>
      <c r="AN19" s="832"/>
      <c r="AO19" s="832"/>
      <c r="AP19" s="832"/>
      <c r="AQ19" s="832"/>
      <c r="AR19" s="832"/>
      <c r="AS19" s="832"/>
      <c r="AT19" s="832"/>
      <c r="AU19" s="833"/>
      <c r="AV19" s="274"/>
    </row>
    <row r="20" spans="1:70" s="238" customFormat="1" ht="24.95" customHeight="1" x14ac:dyDescent="0.4">
      <c r="R20" s="274"/>
      <c r="S20" s="274"/>
      <c r="T20" s="831"/>
      <c r="U20" s="832"/>
      <c r="V20" s="832"/>
      <c r="W20" s="832"/>
      <c r="X20" s="832"/>
      <c r="Y20" s="832"/>
      <c r="Z20" s="832"/>
      <c r="AA20" s="832"/>
      <c r="AB20" s="832"/>
      <c r="AC20" s="832"/>
      <c r="AD20" s="832"/>
      <c r="AE20" s="832"/>
      <c r="AF20" s="832"/>
      <c r="AG20" s="832"/>
      <c r="AH20" s="832"/>
      <c r="AI20" s="832"/>
      <c r="AJ20" s="832"/>
      <c r="AK20" s="832"/>
      <c r="AL20" s="832"/>
      <c r="AM20" s="832"/>
      <c r="AN20" s="832"/>
      <c r="AO20" s="832"/>
      <c r="AP20" s="832"/>
      <c r="AQ20" s="832"/>
      <c r="AR20" s="832"/>
      <c r="AS20" s="832"/>
      <c r="AT20" s="832"/>
      <c r="AU20" s="833"/>
      <c r="AV20" s="274"/>
    </row>
    <row r="21" spans="1:70" s="238" customFormat="1" ht="24.95" customHeight="1" thickBot="1" x14ac:dyDescent="0.45">
      <c r="T21" s="834"/>
      <c r="U21" s="835"/>
      <c r="V21" s="835"/>
      <c r="W21" s="835"/>
      <c r="X21" s="835"/>
      <c r="Y21" s="835"/>
      <c r="Z21" s="835"/>
      <c r="AA21" s="835"/>
      <c r="AB21" s="835"/>
      <c r="AC21" s="835"/>
      <c r="AD21" s="835"/>
      <c r="AE21" s="835"/>
      <c r="AF21" s="835"/>
      <c r="AG21" s="835"/>
      <c r="AH21" s="835"/>
      <c r="AI21" s="835"/>
      <c r="AJ21" s="835"/>
      <c r="AK21" s="835"/>
      <c r="AL21" s="835"/>
      <c r="AM21" s="835"/>
      <c r="AN21" s="835"/>
      <c r="AO21" s="835"/>
      <c r="AP21" s="835"/>
      <c r="AQ21" s="835"/>
      <c r="AR21" s="835"/>
      <c r="AS21" s="835"/>
      <c r="AT21" s="835"/>
      <c r="AU21" s="836"/>
    </row>
    <row r="22" spans="1:70" s="238" customFormat="1" ht="24.95" customHeight="1" thickTop="1" x14ac:dyDescent="0.4">
      <c r="T22" s="274"/>
      <c r="U22" s="274"/>
      <c r="V22" s="274"/>
      <c r="W22" s="274"/>
      <c r="X22" s="274"/>
      <c r="Y22" s="274"/>
      <c r="Z22" s="274"/>
      <c r="AA22" s="274"/>
      <c r="AB22" s="274"/>
      <c r="AC22" s="274"/>
      <c r="AD22" s="274"/>
      <c r="AE22" s="274"/>
      <c r="AF22" s="274"/>
      <c r="AG22" s="274"/>
      <c r="AH22" s="274"/>
      <c r="AI22" s="274"/>
      <c r="AJ22" s="274"/>
      <c r="AK22" s="274"/>
      <c r="AL22" s="274"/>
      <c r="AM22" s="274"/>
      <c r="AN22" s="274"/>
      <c r="AO22" s="274"/>
      <c r="AP22" s="274"/>
      <c r="AQ22" s="274"/>
      <c r="AR22" s="274"/>
      <c r="AS22" s="274"/>
      <c r="AT22" s="274"/>
      <c r="AU22" s="274"/>
    </row>
    <row r="23" spans="1:70" s="238" customFormat="1" ht="24.95" customHeight="1" x14ac:dyDescent="0.4">
      <c r="A23" s="498" t="str">
        <f>"寸法内訳　【総合判定】"&amp;AW23&amp;"（"&amp;AX23&amp;"）"</f>
        <v>寸法内訳　【総合判定】○（申請しない場合は入力不要です。）</v>
      </c>
      <c r="B23" s="738"/>
      <c r="C23" s="738"/>
      <c r="D23" s="738"/>
      <c r="E23" s="738"/>
      <c r="F23" s="738"/>
      <c r="G23" s="738"/>
      <c r="H23" s="738"/>
      <c r="I23" s="738"/>
      <c r="J23" s="738"/>
      <c r="K23" s="738"/>
      <c r="L23" s="738"/>
      <c r="M23" s="738"/>
      <c r="N23" s="738"/>
      <c r="O23" s="738"/>
      <c r="P23" s="738"/>
      <c r="Q23" s="738"/>
      <c r="R23" s="738"/>
      <c r="S23" s="738"/>
      <c r="T23" s="738"/>
      <c r="U23" s="738"/>
      <c r="V23" s="738"/>
      <c r="W23" s="738"/>
      <c r="X23" s="738"/>
      <c r="Y23" s="738"/>
      <c r="Z23" s="738"/>
      <c r="AA23" s="738"/>
      <c r="AB23" s="738"/>
      <c r="AC23" s="738"/>
      <c r="AD23" s="738"/>
      <c r="AE23" s="738"/>
      <c r="AF23" s="738"/>
      <c r="AG23" s="738"/>
      <c r="AH23" s="738"/>
      <c r="AI23" s="738"/>
      <c r="AJ23" s="738"/>
      <c r="AK23" s="738"/>
      <c r="AL23" s="738"/>
      <c r="AM23" s="738"/>
      <c r="AN23" s="738"/>
      <c r="AO23" s="738"/>
      <c r="AP23" s="738"/>
      <c r="AQ23" s="738"/>
      <c r="AR23" s="738"/>
      <c r="AS23" s="738"/>
      <c r="AT23" s="738"/>
      <c r="AW23" s="260" t="str">
        <f>IF(SUM(COUNTIF(AD26:AE30,"○"))=5,"○",
IF(SUM(COUNTIF(AD26:AE30,"×"))&gt;=1,"×",
IF(SUM(COUNTIF(AD26:AE30,"◎"))&lt;&gt;5,"×",
IF(SUM(COUNTIF(AD26:AE30,"◎"))=5,"◎"))))</f>
        <v>○</v>
      </c>
      <c r="AX23" s="276" t="str">
        <f xml:space="preserve">
IF(SUM(COUNTIF(AD26:AE30,"○"))=5,"申請しない場合は入力不要です。",
IF(SUM(COUNTIF(AD26:AE30,"×"))&gt;=1,"【要修正】入力不十分な箇所があります。「×」表示の箇所を確認してください。",
IF(SUM(COUNTIF(AD26:AE30,"◎"))&lt;&gt;5,"【要修正】未入力の箇所があります。「○」表示の箇所を確認してください。。",
IF(SUM(COUNTIF(AD26:AE30,"◎"))=5,"適切に入力がされました。"))))</f>
        <v>申請しない場合は入力不要です。</v>
      </c>
      <c r="AY23" s="255"/>
      <c r="AZ23" s="255"/>
      <c r="BA23" s="239"/>
      <c r="BB23" s="277"/>
      <c r="BC23" s="277"/>
      <c r="BD23" s="277"/>
      <c r="BE23" s="277"/>
      <c r="BF23" s="277"/>
      <c r="BG23" s="277"/>
      <c r="BH23" s="277"/>
      <c r="BI23" s="277"/>
      <c r="BJ23" s="277"/>
      <c r="BK23" s="277"/>
      <c r="BL23" s="277"/>
      <c r="BM23" s="277"/>
      <c r="BN23" s="277"/>
      <c r="BO23" s="277"/>
      <c r="BP23" s="277"/>
      <c r="BQ23" s="277"/>
      <c r="BR23" s="277"/>
    </row>
    <row r="24" spans="1:70" s="238" customFormat="1" ht="24.95" customHeight="1" x14ac:dyDescent="0.4">
      <c r="B24" s="238" t="s">
        <v>266</v>
      </c>
    </row>
    <row r="25" spans="1:70" s="238" customFormat="1" ht="24.95" customHeight="1" x14ac:dyDescent="0.4">
      <c r="B25" s="495" t="s">
        <v>184</v>
      </c>
      <c r="C25" s="756"/>
      <c r="D25" s="756"/>
      <c r="E25" s="756"/>
      <c r="F25" s="756"/>
      <c r="G25" s="756"/>
      <c r="H25" s="756"/>
      <c r="I25" s="757"/>
      <c r="J25" s="500" t="s">
        <v>264</v>
      </c>
      <c r="K25" s="527"/>
      <c r="L25" s="527"/>
      <c r="M25" s="758"/>
      <c r="N25" s="500" t="s">
        <v>265</v>
      </c>
      <c r="O25" s="527"/>
      <c r="P25" s="527"/>
      <c r="Q25" s="758"/>
      <c r="R25" s="500" t="s">
        <v>366</v>
      </c>
      <c r="S25" s="527"/>
      <c r="T25" s="527"/>
      <c r="U25" s="758"/>
      <c r="V25" s="495" t="s">
        <v>181</v>
      </c>
      <c r="W25" s="756"/>
      <c r="X25" s="756"/>
      <c r="Y25" s="757"/>
      <c r="Z25" s="495" t="s">
        <v>188</v>
      </c>
      <c r="AA25" s="756"/>
      <c r="AB25" s="756"/>
      <c r="AC25" s="757"/>
      <c r="AD25" s="495" t="s">
        <v>43</v>
      </c>
      <c r="AE25" s="757"/>
      <c r="AF25" s="764" t="s">
        <v>70</v>
      </c>
      <c r="AG25" s="765"/>
      <c r="AH25" s="765"/>
      <c r="AI25" s="765"/>
      <c r="AJ25" s="765"/>
      <c r="AK25" s="765"/>
      <c r="AL25" s="765"/>
      <c r="AM25" s="765"/>
      <c r="AN25" s="765"/>
      <c r="AO25" s="765"/>
      <c r="AP25" s="765"/>
      <c r="AQ25" s="765"/>
      <c r="AR25" s="765"/>
      <c r="AS25" s="765"/>
      <c r="AT25" s="765"/>
      <c r="AU25" s="766"/>
    </row>
    <row r="26" spans="1:70" s="238" customFormat="1" ht="24.95" customHeight="1" x14ac:dyDescent="0.4">
      <c r="B26" s="742" t="s">
        <v>208</v>
      </c>
      <c r="C26" s="743"/>
      <c r="D26" s="743"/>
      <c r="E26" s="743"/>
      <c r="F26" s="743"/>
      <c r="G26" s="743"/>
      <c r="H26" s="743"/>
      <c r="I26" s="744"/>
      <c r="J26" s="762"/>
      <c r="K26" s="763"/>
      <c r="L26" s="763"/>
      <c r="M26" s="763"/>
      <c r="N26" s="762"/>
      <c r="O26" s="763"/>
      <c r="P26" s="763"/>
      <c r="Q26" s="763"/>
      <c r="R26" s="838">
        <f>ROUNDDOWN(J26*N26,2)</f>
        <v>0</v>
      </c>
      <c r="S26" s="839"/>
      <c r="T26" s="839"/>
      <c r="U26" s="839"/>
      <c r="V26" s="753" t="s">
        <v>182</v>
      </c>
      <c r="W26" s="754"/>
      <c r="X26" s="754"/>
      <c r="Y26" s="755"/>
      <c r="Z26" s="753" t="s">
        <v>182</v>
      </c>
      <c r="AA26" s="754"/>
      <c r="AB26" s="754"/>
      <c r="AC26" s="755"/>
      <c r="AD26" s="753" t="str">
        <f xml:space="preserve">
IF(COUNTA(J26:Q26)=0,"○",
IF(COUNTA(J26:Q26)=2,"◎",
IF(COUNTA(J26:Q26)=1,"×")))</f>
        <v>○</v>
      </c>
      <c r="AE26" s="755"/>
      <c r="AF26" s="742" t="str">
        <f xml:space="preserve">
IF(COUNTA(J26:Q26)=0,"申請しない場合は入力不要です。",
IF(COUNTA(J26:Q26)=2,"適切に入力がされました。",
IF(COUNTA(J26:Q26)=1,"【要修正】縦横の寸法をいずれも入力してください。")))</f>
        <v>申請しない場合は入力不要です。</v>
      </c>
      <c r="AG26" s="743"/>
      <c r="AH26" s="743"/>
      <c r="AI26" s="743"/>
      <c r="AJ26" s="743"/>
      <c r="AK26" s="743"/>
      <c r="AL26" s="743"/>
      <c r="AM26" s="743"/>
      <c r="AN26" s="743"/>
      <c r="AO26" s="743"/>
      <c r="AP26" s="743"/>
      <c r="AQ26" s="743"/>
      <c r="AR26" s="743"/>
      <c r="AS26" s="743"/>
      <c r="AT26" s="743"/>
      <c r="AU26" s="744"/>
    </row>
    <row r="27" spans="1:70" s="238" customFormat="1" ht="24.95" customHeight="1" x14ac:dyDescent="0.4">
      <c r="B27" s="742" t="s">
        <v>183</v>
      </c>
      <c r="C27" s="743"/>
      <c r="D27" s="743"/>
      <c r="E27" s="743"/>
      <c r="F27" s="743"/>
      <c r="G27" s="743"/>
      <c r="H27" s="743"/>
      <c r="I27" s="744"/>
      <c r="J27" s="762"/>
      <c r="K27" s="763"/>
      <c r="L27" s="763"/>
      <c r="M27" s="763"/>
      <c r="N27" s="762"/>
      <c r="O27" s="763"/>
      <c r="P27" s="763"/>
      <c r="Q27" s="763"/>
      <c r="R27" s="838">
        <f>ROUNDDOWN(J27*N27,2)</f>
        <v>0</v>
      </c>
      <c r="S27" s="839"/>
      <c r="T27" s="839"/>
      <c r="U27" s="839"/>
      <c r="V27" s="750">
        <f>IFERROR(R27/$R$26,0)</f>
        <v>0</v>
      </c>
      <c r="W27" s="751"/>
      <c r="X27" s="751"/>
      <c r="Y27" s="752"/>
      <c r="Z27" s="750">
        <v>0.15</v>
      </c>
      <c r="AA27" s="751"/>
      <c r="AB27" s="751"/>
      <c r="AC27" s="752"/>
      <c r="AD27" s="753" t="str">
        <f xml:space="preserve">
IF(COUNTA(J27:Q27)=0,"○",
IF(COUNTA(J27:Q27)=1,"×",
IF(AND(COUNTA(J27:Q27)=2,V27&gt;=Z27),"◎",
IF(AND(COUNTA(J27:Q27)=2,V27&lt;Z27),"×"))))</f>
        <v>○</v>
      </c>
      <c r="AE27" s="755"/>
      <c r="AF27" s="742" t="str">
        <f xml:space="preserve">
IF(COUNTA(J27:Q27)=0,"申請しない場合は入力不要です。",
IF(COUNTA(J27:Q27)=1,"【要修正】縦横の寸法をいずれも入力してください。",
IF(AND(COUNTA(J27:Q27)=2,V27&gt;=Z27),"適切に入力がされました。",
IF(AND(COUNTA(J27:Q27)=2,V27&lt;Z27),"【要修正】「発熱外来の明示部分」の専有割合が必要割合を下回っています。"))))</f>
        <v>申請しない場合は入力不要です。</v>
      </c>
      <c r="AG27" s="743"/>
      <c r="AH27" s="743"/>
      <c r="AI27" s="743"/>
      <c r="AJ27" s="743"/>
      <c r="AK27" s="743"/>
      <c r="AL27" s="743"/>
      <c r="AM27" s="743"/>
      <c r="AN27" s="743"/>
      <c r="AO27" s="743"/>
      <c r="AP27" s="743"/>
      <c r="AQ27" s="743"/>
      <c r="AR27" s="743"/>
      <c r="AS27" s="743"/>
      <c r="AT27" s="743"/>
      <c r="AU27" s="744"/>
    </row>
    <row r="28" spans="1:70" s="238" customFormat="1" ht="24.95" customHeight="1" x14ac:dyDescent="0.4">
      <c r="B28" s="742" t="s">
        <v>187</v>
      </c>
      <c r="C28" s="743"/>
      <c r="D28" s="743"/>
      <c r="E28" s="743"/>
      <c r="F28" s="743"/>
      <c r="G28" s="743"/>
      <c r="H28" s="743"/>
      <c r="I28" s="744"/>
      <c r="J28" s="762"/>
      <c r="K28" s="763"/>
      <c r="L28" s="763"/>
      <c r="M28" s="763"/>
      <c r="N28" s="762"/>
      <c r="O28" s="763"/>
      <c r="P28" s="763"/>
      <c r="Q28" s="763"/>
      <c r="R28" s="838">
        <f>ROUNDDOWN(J28*N28,2)</f>
        <v>0</v>
      </c>
      <c r="S28" s="839"/>
      <c r="T28" s="839"/>
      <c r="U28" s="839"/>
      <c r="V28" s="750">
        <f>IFERROR(R28/$R$26,0)</f>
        <v>0</v>
      </c>
      <c r="W28" s="751"/>
      <c r="X28" s="751"/>
      <c r="Y28" s="752"/>
      <c r="Z28" s="750">
        <v>0.6</v>
      </c>
      <c r="AA28" s="751"/>
      <c r="AB28" s="751"/>
      <c r="AC28" s="752"/>
      <c r="AD28" s="753" t="str">
        <f t="shared" ref="AD28:AD29" si="0" xml:space="preserve">
IF(COUNTA(J28:Q28)=0,"○",
IF(COUNTA(J28:Q28)=1,"×",
IF(AND(COUNTA(J28:Q28)=2,V28&gt;=Z28),"◎",
IF(AND(COUNTA(J28:Q28)=2,V28&lt;Z28),"×"))))</f>
        <v>○</v>
      </c>
      <c r="AE28" s="755"/>
      <c r="AF28" s="742" t="str">
        <f xml:space="preserve">
IF(COUNTA(J28:Q28)=0,"申請しない場合は入力不要です。",
IF(COUNTA(J28:Q28)=1,"【要修正】縦横の寸法をいずれも入力してください。",
IF(AND(COUNTA(J28:Q28)=2,V28&gt;=Z28),"適切に入力がされました。",
IF(AND(COUNTA(J28:Q28)=2,V28&lt;Z28),"【要修正】「医療機関情報」の専有割合が必要割合を下回っています。"))))</f>
        <v>申請しない場合は入力不要です。</v>
      </c>
      <c r="AG28" s="743"/>
      <c r="AH28" s="743"/>
      <c r="AI28" s="743"/>
      <c r="AJ28" s="743"/>
      <c r="AK28" s="743"/>
      <c r="AL28" s="743"/>
      <c r="AM28" s="743"/>
      <c r="AN28" s="743"/>
      <c r="AO28" s="743"/>
      <c r="AP28" s="743"/>
      <c r="AQ28" s="743"/>
      <c r="AR28" s="743"/>
      <c r="AS28" s="743"/>
      <c r="AT28" s="743"/>
      <c r="AU28" s="744"/>
    </row>
    <row r="29" spans="1:70" s="238" customFormat="1" ht="24.95" customHeight="1" x14ac:dyDescent="0.4">
      <c r="B29" s="742" t="s">
        <v>207</v>
      </c>
      <c r="C29" s="743"/>
      <c r="D29" s="743"/>
      <c r="E29" s="743"/>
      <c r="F29" s="743"/>
      <c r="G29" s="743"/>
      <c r="H29" s="743"/>
      <c r="I29" s="744"/>
      <c r="J29" s="762"/>
      <c r="K29" s="763"/>
      <c r="L29" s="763"/>
      <c r="M29" s="763"/>
      <c r="N29" s="762"/>
      <c r="O29" s="763"/>
      <c r="P29" s="763"/>
      <c r="Q29" s="763"/>
      <c r="R29" s="838">
        <f>ROUNDDOWN(J29*N29,2)</f>
        <v>0</v>
      </c>
      <c r="S29" s="839"/>
      <c r="T29" s="839"/>
      <c r="U29" s="839"/>
      <c r="V29" s="750">
        <f>IFERROR(R29/$R$26,0)</f>
        <v>0</v>
      </c>
      <c r="W29" s="751"/>
      <c r="X29" s="751"/>
      <c r="Y29" s="752"/>
      <c r="Z29" s="750">
        <v>0.15</v>
      </c>
      <c r="AA29" s="751"/>
      <c r="AB29" s="751"/>
      <c r="AC29" s="752"/>
      <c r="AD29" s="753" t="str">
        <f t="shared" si="0"/>
        <v>○</v>
      </c>
      <c r="AE29" s="755"/>
      <c r="AF29" s="742" t="str">
        <f xml:space="preserve">
IF(COUNTA(J29:Q29)=0,"申請しない場合は入力不要です。",
IF(COUNTA(J29:Q29)=1,"【要修正】縦横の寸法をいずれも入力してください。",
IF(AND(COUNTA(J29:Q29)=2,V29&gt;=Z29),"適切に入力がされました。",
IF(AND(COUNTA(J29:Q29)=2,V29&lt;Z29),"【要修正】「対応時間」の専有割合が必要割合を下回っています。"))))</f>
        <v>申請しない場合は入力不要です。</v>
      </c>
      <c r="AG29" s="743"/>
      <c r="AH29" s="743"/>
      <c r="AI29" s="743"/>
      <c r="AJ29" s="743"/>
      <c r="AK29" s="743"/>
      <c r="AL29" s="743"/>
      <c r="AM29" s="743"/>
      <c r="AN29" s="743"/>
      <c r="AO29" s="743"/>
      <c r="AP29" s="743"/>
      <c r="AQ29" s="743"/>
      <c r="AR29" s="743"/>
      <c r="AS29" s="743"/>
      <c r="AT29" s="743"/>
      <c r="AU29" s="744"/>
    </row>
    <row r="30" spans="1:70" s="238" customFormat="1" ht="24.95" customHeight="1" x14ac:dyDescent="0.4">
      <c r="B30" s="742" t="s">
        <v>106</v>
      </c>
      <c r="C30" s="743"/>
      <c r="D30" s="743"/>
      <c r="E30" s="743"/>
      <c r="F30" s="743"/>
      <c r="G30" s="743"/>
      <c r="H30" s="743"/>
      <c r="I30" s="744"/>
      <c r="J30" s="745" t="s">
        <v>182</v>
      </c>
      <c r="K30" s="746"/>
      <c r="L30" s="746"/>
      <c r="M30" s="747"/>
      <c r="N30" s="745" t="s">
        <v>182</v>
      </c>
      <c r="O30" s="746"/>
      <c r="P30" s="746"/>
      <c r="Q30" s="747"/>
      <c r="R30" s="838">
        <f>R26-SUM(R27:U29)</f>
        <v>0</v>
      </c>
      <c r="S30" s="839"/>
      <c r="T30" s="839"/>
      <c r="U30" s="839"/>
      <c r="V30" s="750">
        <f>IFERROR(R30/$R$26,0)</f>
        <v>0</v>
      </c>
      <c r="W30" s="751"/>
      <c r="X30" s="751"/>
      <c r="Y30" s="752"/>
      <c r="Z30" s="753" t="s">
        <v>182</v>
      </c>
      <c r="AA30" s="754"/>
      <c r="AB30" s="754"/>
      <c r="AC30" s="755"/>
      <c r="AD30" s="753" t="str">
        <f xml:space="preserve">
IF(COUNTIF(AD26:AE29,"○")=4,"○",
IF(COUNTIF(AD26:AE29,"×")&gt;=1,"×",
IF(AND(COUNTIF(AD26:AE29,"◎")=4,R30&lt;0),"×",
IF(AND(COUNTIF(AD26:AE29,"◎")=4,R30&gt;=0),"◎",
IF(AND(COUNTIF(AD26:AE29,"◎")&lt;&gt;4,R30&lt;0),"×",
IF(AND(COUNTIF(AD26:AE29,"◎")&lt;&gt;4,R30&gt;=0),"×"
))))))</f>
        <v>○</v>
      </c>
      <c r="AE30" s="755"/>
      <c r="AF30" s="742" t="str">
        <f xml:space="preserve">
IF(COUNTIF(AD26:AE29,"○")=4,"申請しない場合は入力不要です。",
IF(COUNTIF(AD26:AE29,"×")&gt;=1,"【要修正】入力不十分な箇所があります。",
IF(AND(COUNTIF(AD26:AE29,"◎")=4,R30&lt;0),"各部分の面積の和が総面積を上回っています。",
IF(AND(COUNTIF(AD26:AE29,"◎")=4,R30&gt;=0),"適切に入力がされました。",
IF(AND(COUNTIF(AD26:AE29,"◎")&lt;&gt;4,R30&lt;0),"【要修正】入力不十分かつ各部分の面積の和が総面積を上回っています。",
IF(AND(COUNTIF(AD26:AE29,"◎")&lt;&gt;4,R30&gt;=0),"【要修正】入力不十分な箇所があります。"
))))))</f>
        <v>申請しない場合は入力不要です。</v>
      </c>
      <c r="AG30" s="743"/>
      <c r="AH30" s="743"/>
      <c r="AI30" s="743"/>
      <c r="AJ30" s="743"/>
      <c r="AK30" s="743"/>
      <c r="AL30" s="743"/>
      <c r="AM30" s="743"/>
      <c r="AN30" s="743"/>
      <c r="AO30" s="743"/>
      <c r="AP30" s="743"/>
      <c r="AQ30" s="743"/>
      <c r="AR30" s="743"/>
      <c r="AS30" s="743"/>
      <c r="AT30" s="743"/>
      <c r="AU30" s="744"/>
    </row>
    <row r="31" spans="1:70" s="238" customFormat="1" ht="24.95" customHeight="1" x14ac:dyDescent="0.4"/>
    <row r="32" spans="1:70" s="238" customFormat="1" ht="24.95" customHeight="1" x14ac:dyDescent="0.4">
      <c r="A32" s="498" t="str">
        <f>"（２）経費　【判定】"&amp;J35</f>
        <v>（２）経費　【判定】○</v>
      </c>
      <c r="B32" s="738"/>
      <c r="C32" s="738"/>
      <c r="D32" s="738"/>
      <c r="E32" s="738"/>
      <c r="F32" s="738"/>
      <c r="G32" s="738"/>
      <c r="H32" s="738"/>
      <c r="I32" s="738"/>
      <c r="J32" s="738"/>
      <c r="K32" s="738"/>
      <c r="L32" s="738"/>
      <c r="M32" s="738"/>
      <c r="N32" s="738"/>
      <c r="O32" s="738"/>
      <c r="P32" s="738"/>
      <c r="Q32" s="738"/>
      <c r="R32" s="738"/>
      <c r="S32" s="738"/>
      <c r="T32" s="738"/>
      <c r="U32" s="738"/>
      <c r="V32" s="738"/>
      <c r="W32" s="738"/>
      <c r="X32" s="738"/>
      <c r="Y32" s="738"/>
      <c r="Z32" s="738"/>
      <c r="AA32" s="738"/>
      <c r="AB32" s="738"/>
      <c r="AC32" s="738"/>
      <c r="AD32" s="738"/>
      <c r="AE32" s="738"/>
      <c r="AF32" s="738"/>
      <c r="AG32" s="738"/>
      <c r="AH32" s="738"/>
      <c r="AI32" s="738"/>
      <c r="AJ32" s="738"/>
      <c r="AK32" s="738"/>
      <c r="AL32" s="738"/>
      <c r="AM32" s="738"/>
      <c r="AN32" s="738"/>
      <c r="AO32" s="738"/>
      <c r="AP32" s="738"/>
      <c r="AQ32" s="738"/>
      <c r="AR32" s="738"/>
      <c r="AS32" s="738"/>
      <c r="AT32" s="738"/>
      <c r="AU32" s="738"/>
      <c r="AV32" s="738"/>
    </row>
    <row r="33" spans="1:48" s="238" customFormat="1" ht="24.95" customHeight="1" x14ac:dyDescent="0.4">
      <c r="A33" s="261"/>
      <c r="B33" s="262"/>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row>
    <row r="34" spans="1:48" s="238" customFormat="1" ht="24.95" customHeight="1" x14ac:dyDescent="0.4">
      <c r="B34" s="500" t="s">
        <v>298</v>
      </c>
      <c r="C34" s="527"/>
      <c r="D34" s="527"/>
      <c r="E34" s="527"/>
      <c r="F34" s="500" t="s">
        <v>299</v>
      </c>
      <c r="G34" s="527"/>
      <c r="H34" s="527"/>
      <c r="I34" s="527"/>
      <c r="J34" s="495" t="s">
        <v>43</v>
      </c>
      <c r="K34" s="757"/>
      <c r="AD34" s="274"/>
      <c r="AE34" s="274"/>
      <c r="AF34" s="274"/>
      <c r="AG34" s="274"/>
      <c r="AH34" s="274"/>
      <c r="AI34" s="274"/>
      <c r="AJ34" s="274"/>
      <c r="AK34" s="274"/>
      <c r="AL34" s="274"/>
      <c r="AM34" s="274"/>
      <c r="AN34" s="274"/>
      <c r="AO34" s="274"/>
      <c r="AP34" s="274"/>
      <c r="AQ34" s="274"/>
    </row>
    <row r="35" spans="1:48" s="238" customFormat="1" ht="24.95" customHeight="1" x14ac:dyDescent="0.4">
      <c r="B35" s="840"/>
      <c r="C35" s="841"/>
      <c r="D35" s="841"/>
      <c r="E35" s="841"/>
      <c r="F35" s="792">
        <f>ROUNDDOWN(B35*1.1,0)</f>
        <v>0</v>
      </c>
      <c r="G35" s="793"/>
      <c r="H35" s="793"/>
      <c r="I35" s="793"/>
      <c r="J35" s="495" t="str">
        <f xml:space="preserve">
IF(COUNTA(B35)=0,"○",
IF(COUNTA(B35)=1,"◎"))</f>
        <v>○</v>
      </c>
      <c r="K35" s="757"/>
      <c r="L35" s="263">
        <f>IF(J35="◎",#REF!,0)</f>
        <v>0</v>
      </c>
      <c r="AD35" s="274"/>
      <c r="AE35" s="274"/>
      <c r="AF35" s="274"/>
      <c r="AG35" s="274"/>
      <c r="AH35" s="274"/>
      <c r="AI35" s="274"/>
      <c r="AJ35" s="274"/>
      <c r="AK35" s="274"/>
      <c r="AL35" s="274"/>
      <c r="AM35" s="274"/>
      <c r="AN35" s="274"/>
      <c r="AO35" s="274"/>
      <c r="AP35" s="274"/>
      <c r="AQ35" s="274"/>
    </row>
    <row r="36" spans="1:48" s="238" customFormat="1" ht="24.95" customHeight="1" thickBot="1" x14ac:dyDescent="0.45">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row>
    <row r="37" spans="1:48" s="238" customFormat="1" ht="24.95" customHeight="1" thickTop="1" x14ac:dyDescent="0.4">
      <c r="B37" s="849" t="s">
        <v>272</v>
      </c>
      <c r="C37" s="850"/>
      <c r="D37" s="850"/>
      <c r="E37" s="850"/>
      <c r="F37" s="850"/>
      <c r="G37" s="850"/>
      <c r="H37" s="850"/>
      <c r="I37" s="850"/>
      <c r="J37" s="850"/>
      <c r="K37" s="850"/>
      <c r="L37" s="850"/>
      <c r="M37" s="850"/>
      <c r="N37" s="850"/>
      <c r="O37" s="850"/>
      <c r="P37" s="850"/>
      <c r="Q37" s="850"/>
      <c r="R37" s="850"/>
      <c r="S37" s="850"/>
      <c r="T37" s="850"/>
      <c r="U37" s="850"/>
      <c r="V37" s="850"/>
      <c r="W37" s="850"/>
      <c r="X37" s="850"/>
      <c r="Y37" s="850"/>
      <c r="Z37" s="850"/>
      <c r="AA37" s="850"/>
      <c r="AB37" s="850"/>
      <c r="AC37" s="850"/>
      <c r="AD37" s="850"/>
      <c r="AE37" s="850"/>
      <c r="AF37" s="850"/>
      <c r="AG37" s="850"/>
      <c r="AH37" s="850"/>
      <c r="AI37" s="850"/>
      <c r="AJ37" s="850"/>
      <c r="AK37" s="850"/>
      <c r="AL37" s="850"/>
      <c r="AM37" s="850"/>
      <c r="AN37" s="850"/>
      <c r="AO37" s="850"/>
      <c r="AP37" s="850"/>
      <c r="AQ37" s="850"/>
      <c r="AR37" s="850"/>
      <c r="AS37" s="850"/>
      <c r="AT37" s="850"/>
      <c r="AU37" s="851"/>
      <c r="AV37" s="274"/>
    </row>
    <row r="38" spans="1:48" s="238" customFormat="1" ht="24.95" customHeight="1" x14ac:dyDescent="0.4">
      <c r="A38" s="274"/>
      <c r="B38" s="842"/>
      <c r="C38" s="852"/>
      <c r="D38" s="852"/>
      <c r="E38" s="852"/>
      <c r="F38" s="852"/>
      <c r="G38" s="852"/>
      <c r="H38" s="852"/>
      <c r="I38" s="852"/>
      <c r="J38" s="852"/>
      <c r="K38" s="852"/>
      <c r="L38" s="852"/>
      <c r="M38" s="852"/>
      <c r="N38" s="852"/>
      <c r="O38" s="852"/>
      <c r="P38" s="852"/>
      <c r="Q38" s="852"/>
      <c r="R38" s="852"/>
      <c r="S38" s="852"/>
      <c r="T38" s="852"/>
      <c r="U38" s="852"/>
      <c r="V38" s="852"/>
      <c r="W38" s="852"/>
      <c r="X38" s="852"/>
      <c r="Y38" s="852"/>
      <c r="Z38" s="852"/>
      <c r="AA38" s="852"/>
      <c r="AB38" s="852"/>
      <c r="AC38" s="852"/>
      <c r="AD38" s="852"/>
      <c r="AE38" s="852"/>
      <c r="AF38" s="852"/>
      <c r="AG38" s="852"/>
      <c r="AH38" s="852"/>
      <c r="AI38" s="852"/>
      <c r="AJ38" s="852"/>
      <c r="AK38" s="852"/>
      <c r="AL38" s="852"/>
      <c r="AM38" s="852"/>
      <c r="AN38" s="852"/>
      <c r="AO38" s="852"/>
      <c r="AP38" s="852"/>
      <c r="AQ38" s="852"/>
      <c r="AR38" s="852"/>
      <c r="AS38" s="852"/>
      <c r="AT38" s="852"/>
      <c r="AU38" s="853"/>
      <c r="AV38" s="274"/>
    </row>
    <row r="39" spans="1:48" s="238" customFormat="1" ht="24.95" customHeight="1" x14ac:dyDescent="0.4">
      <c r="B39" s="842" t="s">
        <v>268</v>
      </c>
      <c r="C39" s="843"/>
      <c r="D39" s="843"/>
      <c r="E39" s="843"/>
      <c r="F39" s="843"/>
      <c r="G39" s="843"/>
      <c r="H39" s="843"/>
      <c r="I39" s="843"/>
      <c r="J39" s="843"/>
      <c r="K39" s="843"/>
      <c r="L39" s="843"/>
      <c r="M39" s="843"/>
      <c r="N39" s="843"/>
      <c r="O39" s="843"/>
      <c r="P39" s="843"/>
      <c r="Q39" s="843"/>
      <c r="R39" s="843"/>
      <c r="S39" s="843"/>
      <c r="T39" s="843"/>
      <c r="U39" s="843"/>
      <c r="V39" s="843"/>
      <c r="W39" s="843"/>
      <c r="X39" s="843"/>
      <c r="Y39" s="843"/>
      <c r="Z39" s="843"/>
      <c r="AA39" s="843"/>
      <c r="AB39" s="843"/>
      <c r="AC39" s="843"/>
      <c r="AD39" s="843"/>
      <c r="AE39" s="843"/>
      <c r="AF39" s="843"/>
      <c r="AG39" s="843"/>
      <c r="AH39" s="843"/>
      <c r="AI39" s="843"/>
      <c r="AJ39" s="843"/>
      <c r="AK39" s="843"/>
      <c r="AL39" s="843"/>
      <c r="AM39" s="843"/>
      <c r="AN39" s="843"/>
      <c r="AO39" s="843"/>
      <c r="AP39" s="843"/>
      <c r="AQ39" s="843"/>
      <c r="AR39" s="843"/>
      <c r="AS39" s="843"/>
      <c r="AT39" s="843"/>
      <c r="AU39" s="844"/>
    </row>
    <row r="40" spans="1:48" s="238" customFormat="1" ht="24.95" customHeight="1" x14ac:dyDescent="0.4">
      <c r="B40" s="845"/>
      <c r="C40" s="843"/>
      <c r="D40" s="843"/>
      <c r="E40" s="843"/>
      <c r="F40" s="843"/>
      <c r="G40" s="843"/>
      <c r="H40" s="843"/>
      <c r="I40" s="843"/>
      <c r="J40" s="843"/>
      <c r="K40" s="843"/>
      <c r="L40" s="843"/>
      <c r="M40" s="843"/>
      <c r="N40" s="843"/>
      <c r="O40" s="843"/>
      <c r="P40" s="843"/>
      <c r="Q40" s="843"/>
      <c r="R40" s="843"/>
      <c r="S40" s="843"/>
      <c r="T40" s="843"/>
      <c r="U40" s="843"/>
      <c r="V40" s="843"/>
      <c r="W40" s="843"/>
      <c r="X40" s="843"/>
      <c r="Y40" s="843"/>
      <c r="Z40" s="843"/>
      <c r="AA40" s="843"/>
      <c r="AB40" s="843"/>
      <c r="AC40" s="843"/>
      <c r="AD40" s="843"/>
      <c r="AE40" s="843"/>
      <c r="AF40" s="843"/>
      <c r="AG40" s="843"/>
      <c r="AH40" s="843"/>
      <c r="AI40" s="843"/>
      <c r="AJ40" s="843"/>
      <c r="AK40" s="843"/>
      <c r="AL40" s="843"/>
      <c r="AM40" s="843"/>
      <c r="AN40" s="843"/>
      <c r="AO40" s="843"/>
      <c r="AP40" s="843"/>
      <c r="AQ40" s="843"/>
      <c r="AR40" s="843"/>
      <c r="AS40" s="843"/>
      <c r="AT40" s="843"/>
      <c r="AU40" s="844"/>
    </row>
    <row r="41" spans="1:48" s="238" customFormat="1" ht="24.95" customHeight="1" x14ac:dyDescent="0.4">
      <c r="B41" s="842" t="s">
        <v>269</v>
      </c>
      <c r="C41" s="843"/>
      <c r="D41" s="843"/>
      <c r="E41" s="843"/>
      <c r="F41" s="843"/>
      <c r="G41" s="843"/>
      <c r="H41" s="843"/>
      <c r="I41" s="843"/>
      <c r="J41" s="843"/>
      <c r="K41" s="843"/>
      <c r="L41" s="843"/>
      <c r="M41" s="843"/>
      <c r="N41" s="843"/>
      <c r="O41" s="843"/>
      <c r="P41" s="843"/>
      <c r="Q41" s="843"/>
      <c r="R41" s="843"/>
      <c r="S41" s="843"/>
      <c r="T41" s="843"/>
      <c r="U41" s="843"/>
      <c r="V41" s="843"/>
      <c r="W41" s="843"/>
      <c r="X41" s="843"/>
      <c r="Y41" s="843"/>
      <c r="Z41" s="843"/>
      <c r="AA41" s="843"/>
      <c r="AB41" s="843"/>
      <c r="AC41" s="843"/>
      <c r="AD41" s="843"/>
      <c r="AE41" s="843"/>
      <c r="AF41" s="843"/>
      <c r="AG41" s="843"/>
      <c r="AH41" s="843"/>
      <c r="AI41" s="843"/>
      <c r="AJ41" s="843"/>
      <c r="AK41" s="843"/>
      <c r="AL41" s="843"/>
      <c r="AM41" s="843"/>
      <c r="AN41" s="843"/>
      <c r="AO41" s="843"/>
      <c r="AP41" s="843"/>
      <c r="AQ41" s="843"/>
      <c r="AR41" s="843"/>
      <c r="AS41" s="843"/>
      <c r="AT41" s="843"/>
      <c r="AU41" s="844"/>
    </row>
    <row r="42" spans="1:48" s="238" customFormat="1" ht="24.95" customHeight="1" x14ac:dyDescent="0.4">
      <c r="B42" s="845"/>
      <c r="C42" s="843"/>
      <c r="D42" s="843"/>
      <c r="E42" s="843"/>
      <c r="F42" s="843"/>
      <c r="G42" s="843"/>
      <c r="H42" s="843"/>
      <c r="I42" s="843"/>
      <c r="J42" s="843"/>
      <c r="K42" s="843"/>
      <c r="L42" s="843"/>
      <c r="M42" s="843"/>
      <c r="N42" s="843"/>
      <c r="O42" s="843"/>
      <c r="P42" s="843"/>
      <c r="Q42" s="843"/>
      <c r="R42" s="843"/>
      <c r="S42" s="843"/>
      <c r="T42" s="843"/>
      <c r="U42" s="843"/>
      <c r="V42" s="843"/>
      <c r="W42" s="843"/>
      <c r="X42" s="843"/>
      <c r="Y42" s="843"/>
      <c r="Z42" s="843"/>
      <c r="AA42" s="843"/>
      <c r="AB42" s="843"/>
      <c r="AC42" s="843"/>
      <c r="AD42" s="843"/>
      <c r="AE42" s="843"/>
      <c r="AF42" s="843"/>
      <c r="AG42" s="843"/>
      <c r="AH42" s="843"/>
      <c r="AI42" s="843"/>
      <c r="AJ42" s="843"/>
      <c r="AK42" s="843"/>
      <c r="AL42" s="843"/>
      <c r="AM42" s="843"/>
      <c r="AN42" s="843"/>
      <c r="AO42" s="843"/>
      <c r="AP42" s="843"/>
      <c r="AQ42" s="843"/>
      <c r="AR42" s="843"/>
      <c r="AS42" s="843"/>
      <c r="AT42" s="843"/>
      <c r="AU42" s="844"/>
    </row>
    <row r="43" spans="1:48" s="238" customFormat="1" ht="24.95" hidden="1" customHeight="1" x14ac:dyDescent="0.4">
      <c r="B43" s="842" t="s">
        <v>270</v>
      </c>
      <c r="C43" s="843"/>
      <c r="D43" s="843"/>
      <c r="E43" s="843"/>
      <c r="F43" s="843"/>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3"/>
      <c r="AL43" s="843"/>
      <c r="AM43" s="843"/>
      <c r="AN43" s="843"/>
      <c r="AO43" s="843"/>
      <c r="AP43" s="843"/>
      <c r="AQ43" s="843"/>
      <c r="AR43" s="843"/>
      <c r="AS43" s="843"/>
      <c r="AT43" s="843"/>
      <c r="AU43" s="844"/>
    </row>
    <row r="44" spans="1:48" s="238" customFormat="1" ht="24.95" hidden="1" customHeight="1" x14ac:dyDescent="0.4">
      <c r="B44" s="845"/>
      <c r="C44" s="843"/>
      <c r="D44" s="843"/>
      <c r="E44" s="843"/>
      <c r="F44" s="843"/>
      <c r="G44" s="843"/>
      <c r="H44" s="843"/>
      <c r="I44" s="843"/>
      <c r="J44" s="843"/>
      <c r="K44" s="843"/>
      <c r="L44" s="843"/>
      <c r="M44" s="843"/>
      <c r="N44" s="843"/>
      <c r="O44" s="843"/>
      <c r="P44" s="843"/>
      <c r="Q44" s="843"/>
      <c r="R44" s="843"/>
      <c r="S44" s="843"/>
      <c r="T44" s="843"/>
      <c r="U44" s="843"/>
      <c r="V44" s="843"/>
      <c r="W44" s="843"/>
      <c r="X44" s="843"/>
      <c r="Y44" s="843"/>
      <c r="Z44" s="843"/>
      <c r="AA44" s="843"/>
      <c r="AB44" s="843"/>
      <c r="AC44" s="843"/>
      <c r="AD44" s="843"/>
      <c r="AE44" s="843"/>
      <c r="AF44" s="843"/>
      <c r="AG44" s="843"/>
      <c r="AH44" s="843"/>
      <c r="AI44" s="843"/>
      <c r="AJ44" s="843"/>
      <c r="AK44" s="843"/>
      <c r="AL44" s="843"/>
      <c r="AM44" s="843"/>
      <c r="AN44" s="843"/>
      <c r="AO44" s="843"/>
      <c r="AP44" s="843"/>
      <c r="AQ44" s="843"/>
      <c r="AR44" s="843"/>
      <c r="AS44" s="843"/>
      <c r="AT44" s="843"/>
      <c r="AU44" s="844"/>
    </row>
    <row r="45" spans="1:48" s="238" customFormat="1" ht="24.95" customHeight="1" x14ac:dyDescent="0.4">
      <c r="B45" s="842" t="s">
        <v>271</v>
      </c>
      <c r="C45" s="843"/>
      <c r="D45" s="843"/>
      <c r="E45" s="843"/>
      <c r="F45" s="843"/>
      <c r="G45" s="843"/>
      <c r="H45" s="843"/>
      <c r="I45" s="843"/>
      <c r="J45" s="843"/>
      <c r="K45" s="843"/>
      <c r="L45" s="843"/>
      <c r="M45" s="843"/>
      <c r="N45" s="843"/>
      <c r="O45" s="843"/>
      <c r="P45" s="843"/>
      <c r="Q45" s="843"/>
      <c r="R45" s="843"/>
      <c r="S45" s="843"/>
      <c r="T45" s="843"/>
      <c r="U45" s="843"/>
      <c r="V45" s="843"/>
      <c r="W45" s="843"/>
      <c r="X45" s="843"/>
      <c r="Y45" s="843"/>
      <c r="Z45" s="843"/>
      <c r="AA45" s="843"/>
      <c r="AB45" s="843"/>
      <c r="AC45" s="843"/>
      <c r="AD45" s="843"/>
      <c r="AE45" s="843"/>
      <c r="AF45" s="843"/>
      <c r="AG45" s="843"/>
      <c r="AH45" s="843"/>
      <c r="AI45" s="843"/>
      <c r="AJ45" s="843"/>
      <c r="AK45" s="843"/>
      <c r="AL45" s="843"/>
      <c r="AM45" s="843"/>
      <c r="AN45" s="843"/>
      <c r="AO45" s="843"/>
      <c r="AP45" s="843"/>
      <c r="AQ45" s="843"/>
      <c r="AR45" s="843"/>
      <c r="AS45" s="843"/>
      <c r="AT45" s="843"/>
      <c r="AU45" s="844"/>
    </row>
    <row r="46" spans="1:48" s="238" customFormat="1" ht="24.95" customHeight="1" thickBot="1" x14ac:dyDescent="0.45">
      <c r="B46" s="846"/>
      <c r="C46" s="847"/>
      <c r="D46" s="847"/>
      <c r="E46" s="847"/>
      <c r="F46" s="847"/>
      <c r="G46" s="847"/>
      <c r="H46" s="847"/>
      <c r="I46" s="847"/>
      <c r="J46" s="847"/>
      <c r="K46" s="847"/>
      <c r="L46" s="847"/>
      <c r="M46" s="847"/>
      <c r="N46" s="847"/>
      <c r="O46" s="847"/>
      <c r="P46" s="847"/>
      <c r="Q46" s="847"/>
      <c r="R46" s="847"/>
      <c r="S46" s="847"/>
      <c r="T46" s="847"/>
      <c r="U46" s="847"/>
      <c r="V46" s="847"/>
      <c r="W46" s="847"/>
      <c r="X46" s="847"/>
      <c r="Y46" s="847"/>
      <c r="Z46" s="847"/>
      <c r="AA46" s="847"/>
      <c r="AB46" s="847"/>
      <c r="AC46" s="847"/>
      <c r="AD46" s="847"/>
      <c r="AE46" s="847"/>
      <c r="AF46" s="847"/>
      <c r="AG46" s="847"/>
      <c r="AH46" s="847"/>
      <c r="AI46" s="847"/>
      <c r="AJ46" s="847"/>
      <c r="AK46" s="847"/>
      <c r="AL46" s="847"/>
      <c r="AM46" s="847"/>
      <c r="AN46" s="847"/>
      <c r="AO46" s="847"/>
      <c r="AP46" s="847"/>
      <c r="AQ46" s="847"/>
      <c r="AR46" s="847"/>
      <c r="AS46" s="847"/>
      <c r="AT46" s="847"/>
      <c r="AU46" s="848"/>
    </row>
    <row r="47" spans="1:48" ht="24.95" customHeight="1" thickTop="1" x14ac:dyDescent="0.4"/>
    <row r="48" spans="1:48" ht="24.95" customHeight="1" x14ac:dyDescent="0.4"/>
    <row r="49" ht="24.95" customHeight="1" x14ac:dyDescent="0.4"/>
    <row r="50" ht="24.95" customHeight="1" x14ac:dyDescent="0.4"/>
    <row r="51" ht="24.95" customHeight="1" x14ac:dyDescent="0.4"/>
    <row r="52" ht="24.95" customHeight="1" x14ac:dyDescent="0.4"/>
    <row r="53" ht="24.95" customHeight="1" x14ac:dyDescent="0.4"/>
  </sheetData>
  <sheetProtection algorithmName="SHA-512" hashValue="owgFMnMGnMxHasu5pHQ+BgURpIFXntjaVIjJdyhxLgTEt2C++dvE7rKruSN16GvV+c3FXC6T10BHiTVDtGl42w==" saltValue="IN1sdoF4soYtCrSmsUKkig==" spinCount="100000" sheet="1" objects="1" scenarios="1"/>
  <mergeCells count="68">
    <mergeCell ref="B39:AU40"/>
    <mergeCell ref="B41:AU42"/>
    <mergeCell ref="B43:AU44"/>
    <mergeCell ref="B45:AU46"/>
    <mergeCell ref="B37:AU38"/>
    <mergeCell ref="AF30:AU30"/>
    <mergeCell ref="A32:AV32"/>
    <mergeCell ref="B34:E34"/>
    <mergeCell ref="F34:I34"/>
    <mergeCell ref="J34:K34"/>
    <mergeCell ref="B30:I30"/>
    <mergeCell ref="J30:M30"/>
    <mergeCell ref="N30:Q30"/>
    <mergeCell ref="R30:U30"/>
    <mergeCell ref="V30:Y30"/>
    <mergeCell ref="Z30:AC30"/>
    <mergeCell ref="Z28:AC28"/>
    <mergeCell ref="B35:E35"/>
    <mergeCell ref="F35:I35"/>
    <mergeCell ref="J35:K35"/>
    <mergeCell ref="AD30:AE30"/>
    <mergeCell ref="V26:Y26"/>
    <mergeCell ref="AD28:AE28"/>
    <mergeCell ref="AF28:AU28"/>
    <mergeCell ref="B29:I29"/>
    <mergeCell ref="J29:M29"/>
    <mergeCell ref="N29:Q29"/>
    <mergeCell ref="R29:U29"/>
    <mergeCell ref="V29:Y29"/>
    <mergeCell ref="Z29:AC29"/>
    <mergeCell ref="AD29:AE29"/>
    <mergeCell ref="AF29:AU29"/>
    <mergeCell ref="B28:I28"/>
    <mergeCell ref="J28:M28"/>
    <mergeCell ref="N28:Q28"/>
    <mergeCell ref="R28:U28"/>
    <mergeCell ref="V28:Y28"/>
    <mergeCell ref="T6:AU7"/>
    <mergeCell ref="Z26:AC26"/>
    <mergeCell ref="AD26:AE26"/>
    <mergeCell ref="AF26:AU26"/>
    <mergeCell ref="B27:I27"/>
    <mergeCell ref="J27:M27"/>
    <mergeCell ref="N27:Q27"/>
    <mergeCell ref="R27:U27"/>
    <mergeCell ref="V27:Y27"/>
    <mergeCell ref="Z27:AC27"/>
    <mergeCell ref="AD27:AE27"/>
    <mergeCell ref="AF27:AU27"/>
    <mergeCell ref="B26:I26"/>
    <mergeCell ref="J26:M26"/>
    <mergeCell ref="N26:Q26"/>
    <mergeCell ref="R26:U26"/>
    <mergeCell ref="T9:AU21"/>
    <mergeCell ref="AF25:AU25"/>
    <mergeCell ref="A23:AT23"/>
    <mergeCell ref="B25:I25"/>
    <mergeCell ref="J25:M25"/>
    <mergeCell ref="N25:Q25"/>
    <mergeCell ref="R25:U25"/>
    <mergeCell ref="V25:Y25"/>
    <mergeCell ref="Z25:AC25"/>
    <mergeCell ref="AD25:AE25"/>
    <mergeCell ref="AZ4:AZ5"/>
    <mergeCell ref="AX3:AY3"/>
    <mergeCell ref="B3:P5"/>
    <mergeCell ref="AK3:AN5"/>
    <mergeCell ref="AO3:AU5"/>
  </mergeCells>
  <phoneticPr fontId="1"/>
  <conditionalFormatting sqref="AD26:AE29">
    <cfRule type="containsText" dxfId="16" priority="15" operator="containsText" text="×">
      <formula>NOT(ISERROR(SEARCH("×",AD26)))</formula>
    </cfRule>
  </conditionalFormatting>
  <conditionalFormatting sqref="AF26:AU30 BB23:BR23 AX23">
    <cfRule type="containsText" dxfId="15" priority="14" operator="containsText" text="要修正">
      <formula>NOT(ISERROR(SEARCH("要修正",AF23)))</formula>
    </cfRule>
  </conditionalFormatting>
  <conditionalFormatting sqref="AW23:AZ23">
    <cfRule type="containsText" dxfId="14" priority="13" operator="containsText" text="×">
      <formula>NOT(ISERROR(SEARCH("×",AW23)))</formula>
    </cfRule>
  </conditionalFormatting>
  <conditionalFormatting sqref="J35:K35">
    <cfRule type="containsText" dxfId="13" priority="6" operator="containsText" text="×">
      <formula>NOT(ISERROR(SEARCH("×",J35)))</formula>
    </cfRule>
  </conditionalFormatting>
  <conditionalFormatting sqref="T6">
    <cfRule type="containsText" dxfId="12" priority="5" operator="containsText" text="要修正">
      <formula>NOT(ISERROR(SEARCH("要修正",T6)))</formula>
    </cfRule>
  </conditionalFormatting>
  <conditionalFormatting sqref="A23:AT23">
    <cfRule type="containsText" dxfId="11" priority="3" operator="containsText" text="×">
      <formula>NOT(ISERROR(SEARCH("×",A23)))</formula>
    </cfRule>
  </conditionalFormatting>
  <conditionalFormatting sqref="A32:AV33">
    <cfRule type="containsText" dxfId="10" priority="2" operator="containsText" text="×">
      <formula>NOT(ISERROR(SEARCH("×",A32)))</formula>
    </cfRule>
  </conditionalFormatting>
  <conditionalFormatting sqref="AD30:AE30">
    <cfRule type="containsText" dxfId="9" priority="1" operator="containsText" text="×">
      <formula>NOT(ISERROR(SEARCH("×",AD30)))</formula>
    </cfRule>
  </conditionalFormatting>
  <pageMargins left="0.7" right="0.7" top="0.75" bottom="0.75" header="0.3" footer="0.3"/>
  <pageSetup paperSize="9" scale="46"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theme="5" tint="0.39997558519241921"/>
    <pageSetUpPr fitToPage="1"/>
  </sheetPr>
  <dimension ref="A1:BH68"/>
  <sheetViews>
    <sheetView showGridLines="0" view="pageBreakPreview" topLeftCell="A13" zoomScale="60" zoomScaleNormal="60" workbookViewId="0">
      <selection activeCell="B15" sqref="B15:I15"/>
    </sheetView>
  </sheetViews>
  <sheetFormatPr defaultColWidth="8.625" defaultRowHeight="24" x14ac:dyDescent="0.4"/>
  <cols>
    <col min="1" max="48" width="3.625" style="1" customWidth="1"/>
    <col min="49" max="59" width="8.625" style="1"/>
    <col min="60" max="60" width="100.625" style="195" customWidth="1"/>
    <col min="61" max="16384" width="8.625" style="1"/>
  </cols>
  <sheetData>
    <row r="1" spans="1:60" x14ac:dyDescent="0.4">
      <c r="A1" s="235"/>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t="s">
        <v>312</v>
      </c>
      <c r="AX1" s="235" t="s">
        <v>313</v>
      </c>
    </row>
    <row r="2" spans="1:60" ht="23.1" customHeight="1" x14ac:dyDescent="0.4">
      <c r="B2" s="874" t="s">
        <v>282</v>
      </c>
      <c r="C2" s="519"/>
      <c r="D2" s="519"/>
      <c r="E2" s="519"/>
      <c r="F2" s="519"/>
      <c r="G2" s="519"/>
      <c r="H2" s="519"/>
      <c r="I2" s="519"/>
      <c r="J2" s="519"/>
      <c r="K2" s="519"/>
      <c r="L2" s="519"/>
      <c r="M2" s="519"/>
      <c r="N2" s="519"/>
      <c r="O2" s="519"/>
      <c r="P2" s="519"/>
      <c r="Q2" s="519"/>
      <c r="R2" s="519"/>
      <c r="S2" s="519"/>
      <c r="T2" s="519"/>
      <c r="U2" s="519"/>
      <c r="V2" s="519"/>
      <c r="W2" s="519"/>
      <c r="AG2" s="592" t="s">
        <v>157</v>
      </c>
      <c r="AH2" s="522"/>
      <c r="AI2" s="522"/>
      <c r="AJ2" s="522"/>
      <c r="AK2" s="522"/>
      <c r="AL2" s="522"/>
      <c r="AM2" s="522"/>
      <c r="AN2" s="522"/>
      <c r="AO2" s="887">
        <f>AQ20</f>
        <v>0</v>
      </c>
      <c r="AP2" s="462"/>
      <c r="AQ2" s="462"/>
      <c r="AR2" s="462"/>
      <c r="AS2" s="462"/>
      <c r="AT2" s="462"/>
      <c r="AU2" s="463"/>
      <c r="AW2" s="235" t="str">
        <f>AW20</f>
        <v>○</v>
      </c>
      <c r="AX2" s="859" t="str">
        <f xml:space="preserve">
IF(COUNTIF(AW2:AW4,"○")=3,"○",
IF(COUNTIF(AW2:AW4,"×")&gt;=1,"×",
IF(AND(COUNTIF(AW2:AW4,"◎")&gt;=1,COUNTIF(AW2:AW4,"×")=0),"◎")))</f>
        <v>○</v>
      </c>
      <c r="BF2" s="234" t="s">
        <v>154</v>
      </c>
      <c r="BG2" s="234" t="s">
        <v>129</v>
      </c>
      <c r="BH2" s="217" t="s">
        <v>130</v>
      </c>
    </row>
    <row r="3" spans="1:60" ht="23.1" customHeight="1" x14ac:dyDescent="0.4">
      <c r="B3" s="874"/>
      <c r="C3" s="519"/>
      <c r="D3" s="519"/>
      <c r="E3" s="519"/>
      <c r="F3" s="519"/>
      <c r="G3" s="519"/>
      <c r="H3" s="519"/>
      <c r="I3" s="519"/>
      <c r="J3" s="519"/>
      <c r="K3" s="519"/>
      <c r="L3" s="519"/>
      <c r="M3" s="519"/>
      <c r="N3" s="519"/>
      <c r="O3" s="519"/>
      <c r="P3" s="519"/>
      <c r="Q3" s="519"/>
      <c r="R3" s="519"/>
      <c r="S3" s="519"/>
      <c r="T3" s="519"/>
      <c r="U3" s="519"/>
      <c r="V3" s="519"/>
      <c r="W3" s="519"/>
      <c r="AG3" s="592" t="s">
        <v>160</v>
      </c>
      <c r="AH3" s="522"/>
      <c r="AI3" s="522"/>
      <c r="AJ3" s="522"/>
      <c r="AK3" s="522"/>
      <c r="AL3" s="522"/>
      <c r="AM3" s="522"/>
      <c r="AN3" s="522"/>
      <c r="AO3" s="887">
        <f>AQ36</f>
        <v>0</v>
      </c>
      <c r="AP3" s="462"/>
      <c r="AQ3" s="462"/>
      <c r="AR3" s="462"/>
      <c r="AS3" s="462"/>
      <c r="AT3" s="462"/>
      <c r="AU3" s="463"/>
      <c r="AW3" s="235" t="str">
        <f>AW36</f>
        <v>○</v>
      </c>
      <c r="AX3" s="494"/>
      <c r="BF3" s="236"/>
      <c r="BG3" s="234"/>
      <c r="BH3" s="217"/>
    </row>
    <row r="4" spans="1:60" ht="23.1" customHeight="1" thickBot="1" x14ac:dyDescent="0.45">
      <c r="B4" s="874"/>
      <c r="C4" s="519"/>
      <c r="D4" s="519"/>
      <c r="E4" s="519"/>
      <c r="F4" s="519"/>
      <c r="G4" s="519"/>
      <c r="H4" s="519"/>
      <c r="I4" s="519"/>
      <c r="J4" s="519"/>
      <c r="K4" s="519"/>
      <c r="L4" s="519"/>
      <c r="M4" s="519"/>
      <c r="N4" s="519"/>
      <c r="O4" s="519"/>
      <c r="P4" s="519"/>
      <c r="Q4" s="519"/>
      <c r="R4" s="519"/>
      <c r="S4" s="519"/>
      <c r="T4" s="519"/>
      <c r="U4" s="519"/>
      <c r="V4" s="519"/>
      <c r="W4" s="519"/>
      <c r="AG4" s="875" t="s">
        <v>283</v>
      </c>
      <c r="AH4" s="876"/>
      <c r="AI4" s="876"/>
      <c r="AJ4" s="876"/>
      <c r="AK4" s="876"/>
      <c r="AL4" s="876"/>
      <c r="AM4" s="876"/>
      <c r="AN4" s="876"/>
      <c r="AO4" s="854">
        <f>AQ62</f>
        <v>0</v>
      </c>
      <c r="AP4" s="855"/>
      <c r="AQ4" s="855"/>
      <c r="AR4" s="855"/>
      <c r="AS4" s="855"/>
      <c r="AT4" s="855"/>
      <c r="AU4" s="856"/>
      <c r="AW4" s="235" t="str">
        <f>AW62</f>
        <v>○</v>
      </c>
      <c r="AX4" s="494"/>
      <c r="BF4" s="236"/>
      <c r="BG4" s="234"/>
      <c r="BH4" s="217"/>
    </row>
    <row r="5" spans="1:60" ht="24.75" thickTop="1" x14ac:dyDescent="0.4">
      <c r="B5" s="519"/>
      <c r="C5" s="519"/>
      <c r="D5" s="519"/>
      <c r="E5" s="519"/>
      <c r="F5" s="519"/>
      <c r="G5" s="519"/>
      <c r="H5" s="519"/>
      <c r="I5" s="519"/>
      <c r="J5" s="519"/>
      <c r="K5" s="519"/>
      <c r="L5" s="519"/>
      <c r="M5" s="519"/>
      <c r="N5" s="519"/>
      <c r="O5" s="519"/>
      <c r="P5" s="519"/>
      <c r="Q5" s="519"/>
      <c r="R5" s="519"/>
      <c r="S5" s="519"/>
      <c r="T5" s="519"/>
      <c r="U5" s="519"/>
      <c r="V5" s="519"/>
      <c r="W5" s="519"/>
      <c r="AG5" s="865" t="s">
        <v>41</v>
      </c>
      <c r="AH5" s="866"/>
      <c r="AI5" s="866"/>
      <c r="AJ5" s="866"/>
      <c r="AK5" s="866"/>
      <c r="AL5" s="866"/>
      <c r="AM5" s="866"/>
      <c r="AN5" s="866"/>
      <c r="AO5" s="888">
        <f>SUM(AO2:AU4)</f>
        <v>0</v>
      </c>
      <c r="AP5" s="889"/>
      <c r="AQ5" s="889"/>
      <c r="AR5" s="889"/>
      <c r="AS5" s="889"/>
      <c r="AT5" s="889"/>
      <c r="AU5" s="890"/>
      <c r="BF5" s="860"/>
      <c r="BG5" s="234" t="str">
        <f>BG20</f>
        <v>○</v>
      </c>
      <c r="BH5" s="216" t="str">
        <f>"医療機器："&amp;BH20</f>
        <v>医療機器：申請しない場合は入力不要です。</v>
      </c>
    </row>
    <row r="6" spans="1:60" ht="20.100000000000001" customHeight="1" x14ac:dyDescent="0.4">
      <c r="BF6" s="861"/>
      <c r="BG6" s="234" t="b">
        <f>BG36</f>
        <v>0</v>
      </c>
      <c r="BH6" s="216" t="str">
        <f>"サーモグラフィーカメラ："&amp;BH36</f>
        <v>サーモグラフィーカメラ：FALSE</v>
      </c>
    </row>
    <row r="7" spans="1:60" ht="24.95" customHeight="1" x14ac:dyDescent="0.4">
      <c r="B7" s="867" t="s">
        <v>140</v>
      </c>
      <c r="C7" s="868"/>
      <c r="D7" s="868"/>
      <c r="E7" s="868"/>
      <c r="F7" s="868"/>
      <c r="G7" s="868"/>
      <c r="H7" s="868"/>
      <c r="I7" s="868"/>
      <c r="J7" s="868"/>
      <c r="K7" s="868"/>
      <c r="L7" s="868"/>
      <c r="M7" s="868"/>
      <c r="N7" s="868"/>
      <c r="O7" s="868"/>
      <c r="P7" s="868"/>
      <c r="Q7" s="868"/>
      <c r="R7" s="868"/>
      <c r="S7" s="868"/>
      <c r="T7" s="868"/>
      <c r="U7" s="868"/>
      <c r="V7" s="868"/>
      <c r="W7" s="868"/>
      <c r="X7" s="868"/>
      <c r="Y7" s="868"/>
      <c r="Z7" s="868"/>
      <c r="AA7" s="868"/>
      <c r="AB7" s="868"/>
      <c r="AC7" s="868"/>
      <c r="AD7" s="868"/>
      <c r="AE7" s="868"/>
      <c r="AF7" s="868"/>
      <c r="AG7" s="868"/>
      <c r="AH7" s="868"/>
      <c r="AI7" s="868"/>
      <c r="AJ7" s="868"/>
      <c r="AK7" s="868"/>
      <c r="AL7" s="519"/>
      <c r="AM7" s="519"/>
      <c r="AN7" s="519"/>
      <c r="AO7" s="519"/>
      <c r="AP7" s="519"/>
      <c r="AQ7" s="519"/>
      <c r="AR7" s="519"/>
      <c r="AS7" s="519"/>
      <c r="AT7" s="519"/>
      <c r="AU7" s="519"/>
      <c r="BF7" s="66"/>
      <c r="BG7" s="66"/>
      <c r="BH7" s="196"/>
    </row>
    <row r="8" spans="1:60" x14ac:dyDescent="0.4">
      <c r="B8" s="869" t="str">
        <f>"１．医療機器（パルスオキシメーター等）　【判定】"&amp;AW20&amp;"（"&amp;VLOOKUP(AW20,AW20:AZ20,4,FALSE)&amp;"）"</f>
        <v>１．医療機器（パルスオキシメーター等）　【判定】○（申請しない場合は入力不要です。）</v>
      </c>
      <c r="C8" s="519"/>
      <c r="D8" s="519"/>
      <c r="E8" s="519"/>
      <c r="F8" s="519"/>
      <c r="G8" s="519"/>
      <c r="H8" s="519"/>
      <c r="I8" s="519"/>
      <c r="J8" s="519"/>
      <c r="K8" s="519"/>
      <c r="L8" s="519"/>
      <c r="M8" s="519"/>
      <c r="N8" s="519"/>
      <c r="O8" s="519"/>
      <c r="P8" s="519"/>
      <c r="Q8" s="519"/>
      <c r="R8" s="519"/>
      <c r="S8" s="519"/>
      <c r="T8" s="519"/>
      <c r="U8" s="519"/>
      <c r="V8" s="519"/>
      <c r="W8" s="519"/>
      <c r="X8" s="519"/>
      <c r="Y8" s="519"/>
      <c r="Z8" s="519"/>
      <c r="AA8" s="519"/>
      <c r="AB8" s="519"/>
      <c r="AC8" s="519"/>
      <c r="AD8" s="519"/>
      <c r="AE8" s="519"/>
      <c r="AF8" s="519"/>
      <c r="AG8" s="519"/>
      <c r="AH8" s="519"/>
      <c r="AI8" s="519"/>
      <c r="AJ8" s="519"/>
      <c r="AK8" s="519"/>
      <c r="AL8" s="519"/>
      <c r="AM8" s="519"/>
      <c r="AN8" s="519"/>
      <c r="AO8" s="519"/>
      <c r="AP8" s="519"/>
      <c r="AQ8" s="519"/>
      <c r="AR8" s="519"/>
      <c r="AS8" s="519"/>
      <c r="AT8" s="519"/>
      <c r="AU8" s="519"/>
    </row>
    <row r="9" spans="1:60" x14ac:dyDescent="0.4">
      <c r="B9" s="857" t="s">
        <v>121</v>
      </c>
      <c r="C9" s="858"/>
      <c r="D9" s="858"/>
      <c r="E9" s="858"/>
      <c r="F9" s="858"/>
      <c r="G9" s="858"/>
      <c r="H9" s="858"/>
      <c r="I9" s="858"/>
      <c r="J9" s="858"/>
      <c r="K9" s="858"/>
      <c r="L9" s="858"/>
      <c r="M9" s="858"/>
      <c r="N9" s="858"/>
      <c r="O9" s="858"/>
      <c r="P9" s="858"/>
      <c r="Q9" s="858"/>
      <c r="R9" s="858"/>
      <c r="S9" s="858"/>
      <c r="T9" s="858"/>
      <c r="U9" s="858"/>
      <c r="V9" s="858"/>
      <c r="W9" s="858"/>
      <c r="X9" s="858"/>
      <c r="Y9" s="858"/>
      <c r="Z9" s="858"/>
      <c r="AA9" s="858"/>
      <c r="AB9" s="858"/>
      <c r="AC9" s="858"/>
      <c r="AD9" s="858"/>
      <c r="AE9" s="858"/>
      <c r="AF9" s="858"/>
      <c r="AG9" s="858"/>
      <c r="AH9" s="858"/>
      <c r="AI9" s="858"/>
      <c r="AJ9" s="858"/>
      <c r="AK9" s="858"/>
      <c r="AL9" s="858"/>
      <c r="AM9" s="858"/>
      <c r="AN9" s="858"/>
      <c r="AO9" s="858"/>
      <c r="AP9" s="858"/>
      <c r="AQ9" s="858"/>
      <c r="AR9" s="858"/>
      <c r="AS9" s="858"/>
      <c r="AT9" s="858"/>
      <c r="AU9" s="858"/>
    </row>
    <row r="10" spans="1:60" x14ac:dyDescent="0.4">
      <c r="B10" s="197" t="s">
        <v>123</v>
      </c>
      <c r="C10" s="870" t="s">
        <v>274</v>
      </c>
      <c r="D10" s="871"/>
      <c r="E10" s="871"/>
      <c r="F10" s="871"/>
      <c r="G10" s="871"/>
      <c r="H10" s="871"/>
      <c r="I10" s="871"/>
      <c r="J10" s="871"/>
      <c r="K10" s="871"/>
      <c r="L10" s="871"/>
      <c r="M10" s="871"/>
      <c r="N10" s="871"/>
      <c r="O10" s="871"/>
      <c r="P10" s="871"/>
      <c r="Q10" s="871"/>
      <c r="R10" s="871"/>
      <c r="S10" s="871"/>
      <c r="T10" s="871"/>
      <c r="U10" s="871"/>
      <c r="V10" s="871"/>
      <c r="W10" s="871"/>
      <c r="X10" s="871"/>
      <c r="Y10" s="871"/>
      <c r="Z10" s="871"/>
      <c r="AA10" s="871"/>
      <c r="AB10" s="871"/>
      <c r="AC10" s="871"/>
      <c r="AD10" s="871"/>
      <c r="AE10" s="871"/>
      <c r="AF10" s="871"/>
      <c r="AG10" s="871"/>
      <c r="AH10" s="871"/>
      <c r="AI10" s="871"/>
      <c r="AJ10" s="871"/>
      <c r="AK10" s="871"/>
      <c r="AL10" s="871"/>
      <c r="AM10" s="871"/>
      <c r="AN10" s="871"/>
      <c r="AO10" s="871"/>
      <c r="AP10" s="871"/>
      <c r="AQ10" s="871"/>
      <c r="AR10" s="871"/>
      <c r="AS10" s="871"/>
      <c r="AT10" s="871"/>
      <c r="AU10" s="872"/>
    </row>
    <row r="11" spans="1:60" x14ac:dyDescent="0.4">
      <c r="B11" s="198" t="s">
        <v>275</v>
      </c>
      <c r="C11" s="852" t="s">
        <v>276</v>
      </c>
      <c r="D11" s="519"/>
      <c r="E11" s="519"/>
      <c r="F11" s="519"/>
      <c r="G11" s="519"/>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519"/>
      <c r="AI11" s="519"/>
      <c r="AJ11" s="519"/>
      <c r="AK11" s="519"/>
      <c r="AL11" s="519"/>
      <c r="AM11" s="519"/>
      <c r="AN11" s="519"/>
      <c r="AO11" s="519"/>
      <c r="AP11" s="519"/>
      <c r="AQ11" s="519"/>
      <c r="AR11" s="519"/>
      <c r="AS11" s="519"/>
      <c r="AT11" s="519"/>
      <c r="AU11" s="873"/>
    </row>
    <row r="12" spans="1:60" x14ac:dyDescent="0.4">
      <c r="B12" s="199"/>
      <c r="C12" s="857" t="s">
        <v>277</v>
      </c>
      <c r="D12" s="858"/>
      <c r="E12" s="858"/>
      <c r="F12" s="858"/>
      <c r="G12" s="858"/>
      <c r="H12" s="858"/>
      <c r="I12" s="858"/>
      <c r="J12" s="858"/>
      <c r="K12" s="858"/>
      <c r="L12" s="858"/>
      <c r="M12" s="858"/>
      <c r="N12" s="858"/>
      <c r="O12" s="858"/>
      <c r="P12" s="858"/>
      <c r="Q12" s="858"/>
      <c r="R12" s="858"/>
      <c r="S12" s="858"/>
      <c r="T12" s="858"/>
      <c r="U12" s="858"/>
      <c r="V12" s="858"/>
      <c r="W12" s="858"/>
      <c r="X12" s="858"/>
      <c r="Y12" s="858"/>
      <c r="Z12" s="858"/>
      <c r="AA12" s="858"/>
      <c r="AB12" s="858"/>
      <c r="AC12" s="858"/>
      <c r="AD12" s="858"/>
      <c r="AE12" s="858"/>
      <c r="AF12" s="858"/>
      <c r="AG12" s="858"/>
      <c r="AH12" s="858"/>
      <c r="AI12" s="858"/>
      <c r="AJ12" s="858"/>
      <c r="AK12" s="858"/>
      <c r="AL12" s="858"/>
      <c r="AM12" s="858"/>
      <c r="AN12" s="858"/>
      <c r="AO12" s="858"/>
      <c r="AP12" s="858"/>
      <c r="AQ12" s="858"/>
      <c r="AR12" s="858"/>
      <c r="AS12" s="858"/>
      <c r="AT12" s="858"/>
      <c r="AU12" s="899"/>
    </row>
    <row r="13" spans="1:60" x14ac:dyDescent="0.4">
      <c r="B13" s="906" t="s">
        <v>278</v>
      </c>
      <c r="C13" s="521"/>
      <c r="D13" s="521"/>
      <c r="E13" s="521"/>
      <c r="F13" s="521"/>
      <c r="G13" s="521"/>
      <c r="H13" s="521"/>
      <c r="I13" s="521"/>
      <c r="J13" s="521"/>
      <c r="K13" s="521"/>
      <c r="L13" s="521"/>
      <c r="M13" s="521"/>
      <c r="N13" s="521"/>
      <c r="O13" s="521"/>
      <c r="P13" s="521"/>
      <c r="Q13" s="521"/>
      <c r="R13" s="521"/>
      <c r="S13" s="521"/>
      <c r="T13" s="521"/>
      <c r="U13" s="521"/>
      <c r="V13" s="521"/>
      <c r="W13" s="521"/>
      <c r="X13" s="521"/>
      <c r="Y13" s="521"/>
      <c r="Z13" s="521"/>
      <c r="AA13" s="521"/>
      <c r="AB13" s="521"/>
      <c r="AC13" s="521"/>
      <c r="AD13" s="521"/>
      <c r="AE13" s="521"/>
      <c r="AF13" s="521"/>
      <c r="AG13" s="521"/>
      <c r="AH13" s="521"/>
      <c r="AI13" s="521"/>
      <c r="AJ13" s="521"/>
      <c r="AK13" s="521"/>
      <c r="AL13" s="521"/>
      <c r="AM13" s="521"/>
      <c r="AN13" s="521"/>
      <c r="AO13" s="521"/>
      <c r="AP13" s="521"/>
      <c r="AQ13" s="521"/>
      <c r="AR13" s="521"/>
      <c r="AS13" s="521"/>
      <c r="AT13" s="521"/>
      <c r="AU13" s="521"/>
    </row>
    <row r="14" spans="1:60" x14ac:dyDescent="0.4">
      <c r="B14" s="881" t="s">
        <v>131</v>
      </c>
      <c r="C14" s="881"/>
      <c r="D14" s="881"/>
      <c r="E14" s="881"/>
      <c r="F14" s="881"/>
      <c r="G14" s="881"/>
      <c r="H14" s="881"/>
      <c r="I14" s="881"/>
      <c r="J14" s="882" t="s">
        <v>206</v>
      </c>
      <c r="K14" s="462"/>
      <c r="L14" s="462"/>
      <c r="M14" s="462"/>
      <c r="N14" s="462"/>
      <c r="O14" s="462"/>
      <c r="P14" s="462"/>
      <c r="Q14" s="462"/>
      <c r="R14" s="462"/>
      <c r="S14" s="462"/>
      <c r="T14" s="462"/>
      <c r="U14" s="462"/>
      <c r="V14" s="462"/>
      <c r="W14" s="462"/>
      <c r="X14" s="462"/>
      <c r="Y14" s="462"/>
      <c r="Z14" s="462"/>
      <c r="AA14" s="462"/>
      <c r="AB14" s="462"/>
      <c r="AC14" s="462"/>
      <c r="AD14" s="463"/>
      <c r="AE14" s="881" t="s">
        <v>16</v>
      </c>
      <c r="AF14" s="501"/>
      <c r="AG14" s="571" t="s">
        <v>44</v>
      </c>
      <c r="AH14" s="900"/>
      <c r="AI14" s="900"/>
      <c r="AJ14" s="900"/>
      <c r="AK14" s="900"/>
      <c r="AL14" s="571" t="s">
        <v>124</v>
      </c>
      <c r="AM14" s="900"/>
      <c r="AN14" s="900"/>
      <c r="AO14" s="900"/>
      <c r="AP14" s="900"/>
      <c r="AQ14" s="571" t="s">
        <v>125</v>
      </c>
      <c r="AR14" s="900"/>
      <c r="AS14" s="900"/>
      <c r="AT14" s="900"/>
      <c r="AU14" s="900"/>
      <c r="BG14" s="234" t="s">
        <v>129</v>
      </c>
      <c r="BH14" s="217" t="s">
        <v>130</v>
      </c>
    </row>
    <row r="15" spans="1:60" x14ac:dyDescent="0.4">
      <c r="B15" s="862"/>
      <c r="C15" s="862"/>
      <c r="D15" s="862"/>
      <c r="E15" s="862"/>
      <c r="F15" s="862"/>
      <c r="G15" s="862"/>
      <c r="H15" s="862"/>
      <c r="I15" s="862"/>
      <c r="J15" s="883"/>
      <c r="K15" s="884"/>
      <c r="L15" s="884"/>
      <c r="M15" s="884"/>
      <c r="N15" s="884"/>
      <c r="O15" s="885"/>
      <c r="P15" s="885"/>
      <c r="Q15" s="885"/>
      <c r="R15" s="885"/>
      <c r="S15" s="885"/>
      <c r="T15" s="885"/>
      <c r="U15" s="885"/>
      <c r="V15" s="885"/>
      <c r="W15" s="885"/>
      <c r="X15" s="885"/>
      <c r="Y15" s="885"/>
      <c r="Z15" s="885"/>
      <c r="AA15" s="885"/>
      <c r="AB15" s="885"/>
      <c r="AC15" s="885"/>
      <c r="AD15" s="886"/>
      <c r="AE15" s="863"/>
      <c r="AF15" s="864"/>
      <c r="AG15" s="893"/>
      <c r="AH15" s="894"/>
      <c r="AI15" s="894"/>
      <c r="AJ15" s="894"/>
      <c r="AK15" s="894"/>
      <c r="AL15" s="877">
        <f>ROUNDDOWN(AG15*1.1,0)</f>
        <v>0</v>
      </c>
      <c r="AM15" s="878"/>
      <c r="AN15" s="878"/>
      <c r="AO15" s="878"/>
      <c r="AP15" s="878"/>
      <c r="AQ15" s="879">
        <f>AL15*AE15</f>
        <v>0</v>
      </c>
      <c r="AR15" s="880"/>
      <c r="AS15" s="880"/>
      <c r="AT15" s="880"/>
      <c r="AU15" s="880"/>
      <c r="AW15" s="235" t="str">
        <f xml:space="preserve">
IF(COUNTA(B15:AK15)=0,"○",
IF(AND(COUNTA(B15:AK15)&gt;=1,COUNTA(B15:AK15)&lt;4),"×",
IF(COUNTA(B15:AK15)=4,"◎")))</f>
        <v>○</v>
      </c>
      <c r="BG15" s="234" t="str">
        <f xml:space="preserve">
IF(COUNTA(B15:AK15)=5,"◎",
IF(AND(COUNTA(B15:AK15)&gt;=1,COUNTA(B15:AK15)&lt;5),"×",
IF(COUNTA(B15:AK15)=0,"○")))</f>
        <v>○</v>
      </c>
      <c r="BH15" s="216" t="str">
        <f xml:space="preserve">
IF(COUNTA(B15:AK15)=5,"適切に入力がされました。",
IF(AND(COUNTA(B15:AK15)&gt;=1,COUNTA(B15:AK15)&lt;5),"【要修正】未入力の箇所があります。",
IF(COUNTA(B15:AK15)=0,"申請しない場合は入力不要です。")))</f>
        <v>申請しない場合は入力不要です。</v>
      </c>
    </row>
    <row r="16" spans="1:60" x14ac:dyDescent="0.4">
      <c r="B16" s="862"/>
      <c r="C16" s="862"/>
      <c r="D16" s="862"/>
      <c r="E16" s="862"/>
      <c r="F16" s="862"/>
      <c r="G16" s="862"/>
      <c r="H16" s="862"/>
      <c r="I16" s="862"/>
      <c r="J16" s="883"/>
      <c r="K16" s="884"/>
      <c r="L16" s="884"/>
      <c r="M16" s="884"/>
      <c r="N16" s="884"/>
      <c r="O16" s="885"/>
      <c r="P16" s="885"/>
      <c r="Q16" s="885"/>
      <c r="R16" s="885"/>
      <c r="S16" s="885"/>
      <c r="T16" s="885"/>
      <c r="U16" s="885"/>
      <c r="V16" s="885"/>
      <c r="W16" s="885"/>
      <c r="X16" s="885"/>
      <c r="Y16" s="885"/>
      <c r="Z16" s="885"/>
      <c r="AA16" s="885"/>
      <c r="AB16" s="885"/>
      <c r="AC16" s="885"/>
      <c r="AD16" s="886"/>
      <c r="AE16" s="863"/>
      <c r="AF16" s="864"/>
      <c r="AG16" s="893"/>
      <c r="AH16" s="894"/>
      <c r="AI16" s="894"/>
      <c r="AJ16" s="894"/>
      <c r="AK16" s="894"/>
      <c r="AL16" s="877">
        <f>ROUNDDOWN(AG16*1.1,0)</f>
        <v>0</v>
      </c>
      <c r="AM16" s="878"/>
      <c r="AN16" s="878"/>
      <c r="AO16" s="878"/>
      <c r="AP16" s="878"/>
      <c r="AQ16" s="879">
        <f>AL16*AE16</f>
        <v>0</v>
      </c>
      <c r="AR16" s="880"/>
      <c r="AS16" s="880"/>
      <c r="AT16" s="880"/>
      <c r="AU16" s="880"/>
      <c r="AW16" s="235" t="str">
        <f t="shared" ref="AW16:AW19" si="0" xml:space="preserve">
IF(COUNTA(B16:AK16)=0,"○",
IF(AND(COUNTA(B16:AK16)&gt;=1,COUNTA(B16:AK16)&lt;4),"×",
IF(COUNTA(B16:AK16)=4,"◎")))</f>
        <v>○</v>
      </c>
      <c r="BG16" s="234" t="str">
        <f xml:space="preserve">
IF(COUNTA(B16:AK16)=5,"◎",
IF(AND(COUNTA(B16:AK16)&gt;=1,COUNTA(B16:AK16)&lt;5),"×",
IF(COUNTA(B16:AK16)=0,"○")))</f>
        <v>○</v>
      </c>
      <c r="BH16" s="216" t="str">
        <f xml:space="preserve">
IF(COUNTA(B16:AK16)=5,"適切に入力がされました。",
IF(AND(COUNTA(B16:AK16)&gt;=1,COUNTA(B16:AK16)&lt;5),"【要修正】未入力の箇所があります。",
IF(COUNTA(B16:AK16)=0,"申請しない場合は入力不要です。")))</f>
        <v>申請しない場合は入力不要です。</v>
      </c>
    </row>
    <row r="17" spans="2:60" x14ac:dyDescent="0.4">
      <c r="B17" s="862"/>
      <c r="C17" s="862"/>
      <c r="D17" s="862"/>
      <c r="E17" s="862"/>
      <c r="F17" s="862"/>
      <c r="G17" s="862"/>
      <c r="H17" s="862"/>
      <c r="I17" s="862"/>
      <c r="J17" s="883"/>
      <c r="K17" s="884"/>
      <c r="L17" s="884"/>
      <c r="M17" s="884"/>
      <c r="N17" s="884"/>
      <c r="O17" s="885"/>
      <c r="P17" s="885"/>
      <c r="Q17" s="885"/>
      <c r="R17" s="885"/>
      <c r="S17" s="885"/>
      <c r="T17" s="885"/>
      <c r="U17" s="885"/>
      <c r="V17" s="885"/>
      <c r="W17" s="885"/>
      <c r="X17" s="885"/>
      <c r="Y17" s="885"/>
      <c r="Z17" s="885"/>
      <c r="AA17" s="885"/>
      <c r="AB17" s="885"/>
      <c r="AC17" s="885"/>
      <c r="AD17" s="886"/>
      <c r="AE17" s="863"/>
      <c r="AF17" s="864"/>
      <c r="AG17" s="893"/>
      <c r="AH17" s="894"/>
      <c r="AI17" s="894"/>
      <c r="AJ17" s="894"/>
      <c r="AK17" s="894"/>
      <c r="AL17" s="877">
        <f>ROUNDDOWN(AG17*1.1,0)</f>
        <v>0</v>
      </c>
      <c r="AM17" s="878"/>
      <c r="AN17" s="878"/>
      <c r="AO17" s="878"/>
      <c r="AP17" s="878"/>
      <c r="AQ17" s="879">
        <f>AL17*AE17</f>
        <v>0</v>
      </c>
      <c r="AR17" s="880"/>
      <c r="AS17" s="880"/>
      <c r="AT17" s="880"/>
      <c r="AU17" s="880"/>
      <c r="AW17" s="235" t="str">
        <f t="shared" si="0"/>
        <v>○</v>
      </c>
      <c r="BG17" s="234" t="str">
        <f xml:space="preserve">
IF(COUNTA(B17:AK17)=5,"◎",
IF(AND(COUNTA(B17:AK17)&gt;=1,COUNTA(B17:AK17)&lt;5),"×",
IF(COUNTA(B17:AK17)=0,"○")))</f>
        <v>○</v>
      </c>
      <c r="BH17" s="216" t="str">
        <f xml:space="preserve">
IF(COUNTA(B17:AK17)=5,"適切に入力がされました。",
IF(AND(COUNTA(B17:AK17)&gt;=1,COUNTA(B17:AK17)&lt;5),"【要修正】未入力の箇所があります。",
IF(COUNTA(B17:AK17)=0,"申請しない場合は入力不要です。")))</f>
        <v>申請しない場合は入力不要です。</v>
      </c>
    </row>
    <row r="18" spans="2:60" x14ac:dyDescent="0.4">
      <c r="B18" s="862"/>
      <c r="C18" s="862"/>
      <c r="D18" s="862"/>
      <c r="E18" s="862"/>
      <c r="F18" s="862"/>
      <c r="G18" s="862"/>
      <c r="H18" s="862"/>
      <c r="I18" s="862"/>
      <c r="J18" s="883"/>
      <c r="K18" s="884"/>
      <c r="L18" s="884"/>
      <c r="M18" s="884"/>
      <c r="N18" s="884"/>
      <c r="O18" s="885"/>
      <c r="P18" s="885"/>
      <c r="Q18" s="885"/>
      <c r="R18" s="885"/>
      <c r="S18" s="885"/>
      <c r="T18" s="885"/>
      <c r="U18" s="885"/>
      <c r="V18" s="885"/>
      <c r="W18" s="885"/>
      <c r="X18" s="885"/>
      <c r="Y18" s="885"/>
      <c r="Z18" s="885"/>
      <c r="AA18" s="885"/>
      <c r="AB18" s="885"/>
      <c r="AC18" s="885"/>
      <c r="AD18" s="886"/>
      <c r="AE18" s="863"/>
      <c r="AF18" s="864"/>
      <c r="AG18" s="893"/>
      <c r="AH18" s="894"/>
      <c r="AI18" s="894"/>
      <c r="AJ18" s="894"/>
      <c r="AK18" s="894"/>
      <c r="AL18" s="877">
        <f>ROUNDDOWN(AG18*1.1,0)</f>
        <v>0</v>
      </c>
      <c r="AM18" s="878"/>
      <c r="AN18" s="878"/>
      <c r="AO18" s="878"/>
      <c r="AP18" s="878"/>
      <c r="AQ18" s="879">
        <f>AL18*AE18</f>
        <v>0</v>
      </c>
      <c r="AR18" s="880"/>
      <c r="AS18" s="880"/>
      <c r="AT18" s="880"/>
      <c r="AU18" s="880"/>
      <c r="AW18" s="235" t="str">
        <f t="shared" si="0"/>
        <v>○</v>
      </c>
      <c r="BG18" s="234" t="str">
        <f xml:space="preserve">
IF(COUNTA(B18:AK18)=5,"◎",
IF(AND(COUNTA(B18:AK18)&gt;=1,COUNTA(B18:AK18)&lt;5),"×",
IF(COUNTA(B18:AK18)=0,"○")))</f>
        <v>○</v>
      </c>
      <c r="BH18" s="216" t="str">
        <f xml:space="preserve">
IF(COUNTA(B18:AK18)=5,"適切に入力がされました。",
IF(AND(COUNTA(B18:AK18)&gt;=1,COUNTA(B18:AK18)&lt;5),"【要修正】未入力の箇所があります。",
IF(COUNTA(B18:AK18)=0,"申請しない場合は入力不要です。")))</f>
        <v>申請しない場合は入力不要です。</v>
      </c>
    </row>
    <row r="19" spans="2:60" ht="24.75" thickBot="1" x14ac:dyDescent="0.45">
      <c r="B19" s="862"/>
      <c r="C19" s="862"/>
      <c r="D19" s="862"/>
      <c r="E19" s="862"/>
      <c r="F19" s="862"/>
      <c r="G19" s="862"/>
      <c r="H19" s="862"/>
      <c r="I19" s="862"/>
      <c r="J19" s="883"/>
      <c r="K19" s="884"/>
      <c r="L19" s="884"/>
      <c r="M19" s="884"/>
      <c r="N19" s="884"/>
      <c r="O19" s="885"/>
      <c r="P19" s="885"/>
      <c r="Q19" s="885"/>
      <c r="R19" s="885"/>
      <c r="S19" s="885"/>
      <c r="T19" s="885"/>
      <c r="U19" s="885"/>
      <c r="V19" s="885"/>
      <c r="W19" s="885"/>
      <c r="X19" s="885"/>
      <c r="Y19" s="885"/>
      <c r="Z19" s="885"/>
      <c r="AA19" s="885"/>
      <c r="AB19" s="885"/>
      <c r="AC19" s="885"/>
      <c r="AD19" s="886"/>
      <c r="AE19" s="863"/>
      <c r="AF19" s="864"/>
      <c r="AG19" s="893"/>
      <c r="AH19" s="894"/>
      <c r="AI19" s="894"/>
      <c r="AJ19" s="894"/>
      <c r="AK19" s="894"/>
      <c r="AL19" s="895">
        <f>ROUNDDOWN(AG19*1.1,0)</f>
        <v>0</v>
      </c>
      <c r="AM19" s="896"/>
      <c r="AN19" s="896"/>
      <c r="AO19" s="896"/>
      <c r="AP19" s="896"/>
      <c r="AQ19" s="879">
        <f>AL19*AE19</f>
        <v>0</v>
      </c>
      <c r="AR19" s="880"/>
      <c r="AS19" s="880"/>
      <c r="AT19" s="880"/>
      <c r="AU19" s="880"/>
      <c r="AW19" s="235" t="str">
        <f t="shared" si="0"/>
        <v>○</v>
      </c>
      <c r="BG19" s="234" t="str">
        <f xml:space="preserve">
IF(COUNTA(B19:AK19)=5,"◎",
IF(AND(COUNTA(B19:AK19)&gt;=1,COUNTA(B19:AK19)&lt;5),"×",
IF(COUNTA(B19:AK19)=0,"○")))</f>
        <v>○</v>
      </c>
      <c r="BH19" s="216" t="str">
        <f xml:space="preserve">
IF(COUNTA(B19:AK19)=5,"適切に入力がされました。",
IF(AND(COUNTA(B19:AK19)&gt;=1,COUNTA(B19:AK19)&lt;5),"【要修正】未入力の箇所があります。",
IF(COUNTA(B19:AK19)=0,"申請しない場合は入力不要です。")))</f>
        <v>申請しない場合は入力不要です。</v>
      </c>
    </row>
    <row r="20" spans="2:60" ht="24.75" thickTop="1" x14ac:dyDescent="0.4">
      <c r="B20" s="907"/>
      <c r="C20" s="905"/>
      <c r="D20" s="905"/>
      <c r="E20" s="905"/>
      <c r="F20" s="905"/>
      <c r="G20" s="905"/>
      <c r="H20" s="905"/>
      <c r="I20" s="905"/>
      <c r="J20" s="905"/>
      <c r="K20" s="905"/>
      <c r="L20" s="905"/>
      <c r="M20" s="905"/>
      <c r="N20" s="905"/>
      <c r="O20" s="905"/>
      <c r="P20" s="905"/>
      <c r="Q20" s="905"/>
      <c r="R20" s="905"/>
      <c r="S20" s="905"/>
      <c r="T20" s="905"/>
      <c r="U20" s="905"/>
      <c r="V20" s="905"/>
      <c r="W20" s="905"/>
      <c r="X20" s="905"/>
      <c r="Y20" s="905"/>
      <c r="Z20" s="905"/>
      <c r="AA20" s="905"/>
      <c r="AB20" s="905"/>
      <c r="AC20" s="905"/>
      <c r="AD20" s="905"/>
      <c r="AE20" s="905"/>
      <c r="AF20" s="905"/>
      <c r="AG20" s="905"/>
      <c r="AH20" s="905"/>
      <c r="AI20" s="905"/>
      <c r="AJ20" s="905"/>
      <c r="AK20" s="905"/>
      <c r="AL20" s="901" t="s">
        <v>280</v>
      </c>
      <c r="AM20" s="902"/>
      <c r="AN20" s="902"/>
      <c r="AO20" s="902"/>
      <c r="AP20" s="903"/>
      <c r="AQ20" s="897">
        <f>IF(AW20="◎",SUM(AQ15:AU19),0)</f>
        <v>0</v>
      </c>
      <c r="AR20" s="898"/>
      <c r="AS20" s="898"/>
      <c r="AT20" s="898"/>
      <c r="AU20" s="898"/>
      <c r="AW20" s="235" t="str">
        <f xml:space="preserve">
IF(COUNTIF(AW15:AW19,"○")=5,"○",
IF(COUNTIF(AW15:AW19,"×")&gt;=1,"×",
IF(AND(COUNTIF(AW15:AW19,"◎")&gt;=1,COUNTIF(AW15:AW19,"×")=0),"◎")))</f>
        <v>○</v>
      </c>
      <c r="AX20" s="1" t="s">
        <v>297</v>
      </c>
      <c r="AZ20" s="1" t="str">
        <f xml:space="preserve">
IF(AW20="○","申請しない場合は入力不要です。",
IF(AW20="×","【要修正】入力不十分な箇所があります。",
IF(AW20="◎","適切に入力がされました。")))</f>
        <v>申請しない場合は入力不要です。</v>
      </c>
      <c r="BG20" s="237" t="str">
        <f xml:space="preserve">
IF(SUM(COUNTIF(BG15:BG19,"○"))=5,"○",
IF(SUM(COUNTIF(BG15:BG19,"×"))&gt;=1,"×",
IF(AND(SUM(COUNTIF(BG15:BG19,"×"))=0,SUM(COUNTIF(BG15:BG19,"◎"))&gt;=1),"◎")))</f>
        <v>○</v>
      </c>
      <c r="BH20" s="200" t="str">
        <f xml:space="preserve">
IF(SUM(COUNTIF(BG15:BG19,"○"))=5,"申請しない場合は入力不要です。",
IF(SUM(COUNTIF(BG15:BG19,"×"))&gt;=1,"【要修正】入力が不十分な箇所があるため金額が表示できません。",
IF(AND(SUM(COUNTIF(BG15:BG19,"×"))=0,SUM(COUNTIF(BG15:BG19,"◎"))&gt;=1),"適切に入力がされました。")))</f>
        <v>申請しない場合は入力不要です。</v>
      </c>
    </row>
    <row r="21" spans="2:60" ht="15" customHeight="1" thickBot="1" x14ac:dyDescent="0.45">
      <c r="BG21" s="66"/>
      <c r="BH21" s="68"/>
    </row>
    <row r="22" spans="2:60" ht="24.75" thickTop="1" x14ac:dyDescent="0.4">
      <c r="B22" s="849" t="s">
        <v>293</v>
      </c>
      <c r="C22" s="908"/>
      <c r="D22" s="908"/>
      <c r="E22" s="908"/>
      <c r="F22" s="908"/>
      <c r="G22" s="908"/>
      <c r="H22" s="908"/>
      <c r="I22" s="908"/>
      <c r="J22" s="908"/>
      <c r="K22" s="908"/>
      <c r="L22" s="908"/>
      <c r="M22" s="908"/>
      <c r="N22" s="908"/>
      <c r="O22" s="908"/>
      <c r="P22" s="908"/>
      <c r="Q22" s="908"/>
      <c r="R22" s="908"/>
      <c r="S22" s="908"/>
      <c r="T22" s="908"/>
      <c r="U22" s="908"/>
      <c r="V22" s="908"/>
      <c r="W22" s="908"/>
      <c r="X22" s="908"/>
      <c r="Y22" s="908"/>
      <c r="Z22" s="908"/>
      <c r="AA22" s="908"/>
      <c r="AB22" s="908"/>
      <c r="AC22" s="908"/>
      <c r="AD22" s="908"/>
      <c r="AE22" s="908"/>
      <c r="AF22" s="908"/>
      <c r="AG22" s="908"/>
      <c r="AH22" s="908"/>
      <c r="AI22" s="908"/>
      <c r="AJ22" s="908"/>
      <c r="AK22" s="908"/>
      <c r="AL22" s="908"/>
      <c r="AM22" s="908"/>
      <c r="AN22" s="908"/>
      <c r="AO22" s="908"/>
      <c r="AP22" s="908"/>
      <c r="AQ22" s="908"/>
      <c r="AR22" s="908"/>
      <c r="AS22" s="908"/>
      <c r="AT22" s="908"/>
      <c r="AU22" s="909"/>
    </row>
    <row r="23" spans="2:60" x14ac:dyDescent="0.4">
      <c r="B23" s="842" t="s">
        <v>294</v>
      </c>
      <c r="C23" s="683"/>
      <c r="D23" s="683"/>
      <c r="E23" s="683"/>
      <c r="F23" s="683"/>
      <c r="G23" s="683"/>
      <c r="H23" s="683"/>
      <c r="I23" s="683"/>
      <c r="J23" s="683"/>
      <c r="K23" s="683"/>
      <c r="L23" s="683"/>
      <c r="M23" s="683"/>
      <c r="N23" s="683"/>
      <c r="O23" s="683"/>
      <c r="P23" s="683"/>
      <c r="Q23" s="683"/>
      <c r="R23" s="683"/>
      <c r="S23" s="683"/>
      <c r="T23" s="683"/>
      <c r="U23" s="683"/>
      <c r="V23" s="683"/>
      <c r="W23" s="683"/>
      <c r="X23" s="683"/>
      <c r="Y23" s="683"/>
      <c r="Z23" s="683"/>
      <c r="AA23" s="683"/>
      <c r="AB23" s="683"/>
      <c r="AC23" s="683"/>
      <c r="AD23" s="683"/>
      <c r="AE23" s="683"/>
      <c r="AF23" s="683"/>
      <c r="AG23" s="683"/>
      <c r="AH23" s="683"/>
      <c r="AI23" s="683"/>
      <c r="AJ23" s="683"/>
      <c r="AK23" s="683"/>
      <c r="AL23" s="683"/>
      <c r="AM23" s="683"/>
      <c r="AN23" s="683"/>
      <c r="AO23" s="683"/>
      <c r="AP23" s="683"/>
      <c r="AQ23" s="683"/>
      <c r="AR23" s="683"/>
      <c r="AS23" s="683"/>
      <c r="AT23" s="683"/>
      <c r="AU23" s="910"/>
    </row>
    <row r="24" spans="2:60" x14ac:dyDescent="0.4">
      <c r="B24" s="842" t="s">
        <v>295</v>
      </c>
      <c r="C24" s="683"/>
      <c r="D24" s="683"/>
      <c r="E24" s="683"/>
      <c r="F24" s="683"/>
      <c r="G24" s="683"/>
      <c r="H24" s="683"/>
      <c r="I24" s="683"/>
      <c r="J24" s="683"/>
      <c r="K24" s="683"/>
      <c r="L24" s="683"/>
      <c r="M24" s="683"/>
      <c r="N24" s="683"/>
      <c r="O24" s="683"/>
      <c r="P24" s="683"/>
      <c r="Q24" s="683"/>
      <c r="R24" s="683"/>
      <c r="S24" s="683"/>
      <c r="T24" s="683"/>
      <c r="U24" s="683"/>
      <c r="V24" s="683"/>
      <c r="W24" s="683"/>
      <c r="X24" s="683"/>
      <c r="Y24" s="683"/>
      <c r="Z24" s="683"/>
      <c r="AA24" s="683"/>
      <c r="AB24" s="683"/>
      <c r="AC24" s="683"/>
      <c r="AD24" s="683"/>
      <c r="AE24" s="683"/>
      <c r="AF24" s="683"/>
      <c r="AG24" s="683"/>
      <c r="AH24" s="683"/>
      <c r="AI24" s="683"/>
      <c r="AJ24" s="683"/>
      <c r="AK24" s="683"/>
      <c r="AL24" s="683"/>
      <c r="AM24" s="683"/>
      <c r="AN24" s="683"/>
      <c r="AO24" s="683"/>
      <c r="AP24" s="683"/>
      <c r="AQ24" s="683"/>
      <c r="AR24" s="683"/>
      <c r="AS24" s="683"/>
      <c r="AT24" s="683"/>
      <c r="AU24" s="910"/>
    </row>
    <row r="25" spans="2:60" ht="24.75" thickBot="1" x14ac:dyDescent="0.45">
      <c r="B25" s="911" t="s">
        <v>368</v>
      </c>
      <c r="C25" s="912"/>
      <c r="D25" s="912"/>
      <c r="E25" s="912"/>
      <c r="F25" s="912"/>
      <c r="G25" s="912"/>
      <c r="H25" s="912"/>
      <c r="I25" s="912"/>
      <c r="J25" s="912"/>
      <c r="K25" s="912"/>
      <c r="L25" s="912"/>
      <c r="M25" s="912"/>
      <c r="N25" s="912"/>
      <c r="O25" s="912"/>
      <c r="P25" s="912"/>
      <c r="Q25" s="912"/>
      <c r="R25" s="912"/>
      <c r="S25" s="912"/>
      <c r="T25" s="912"/>
      <c r="U25" s="912"/>
      <c r="V25" s="912"/>
      <c r="W25" s="912"/>
      <c r="X25" s="912"/>
      <c r="Y25" s="912"/>
      <c r="Z25" s="912"/>
      <c r="AA25" s="912"/>
      <c r="AB25" s="912"/>
      <c r="AC25" s="912"/>
      <c r="AD25" s="912"/>
      <c r="AE25" s="912"/>
      <c r="AF25" s="912"/>
      <c r="AG25" s="912"/>
      <c r="AH25" s="912"/>
      <c r="AI25" s="912"/>
      <c r="AJ25" s="912"/>
      <c r="AK25" s="912"/>
      <c r="AL25" s="912"/>
      <c r="AM25" s="912"/>
      <c r="AN25" s="912"/>
      <c r="AO25" s="912"/>
      <c r="AP25" s="912"/>
      <c r="AQ25" s="912"/>
      <c r="AR25" s="912"/>
      <c r="AS25" s="912"/>
      <c r="AT25" s="912"/>
      <c r="AU25" s="913"/>
    </row>
    <row r="26" spans="2:60" ht="15" customHeight="1" thickTop="1" x14ac:dyDescent="0.4"/>
    <row r="27" spans="2:60" x14ac:dyDescent="0.4">
      <c r="B27" s="869" t="str">
        <f>"２．非接触サーモグラフィーカメラ（検温・消毒機能付き）　【判定】"&amp;AW36&amp;"（"&amp;VLOOKUP(AW36,AW36:AZ36,4,FALSE)&amp;"）"</f>
        <v>２．非接触サーモグラフィーカメラ（検温・消毒機能付き）　【判定】○（申請しない場合は入力不要です。）</v>
      </c>
      <c r="C27" s="519"/>
      <c r="D27" s="519"/>
      <c r="E27" s="519"/>
      <c r="F27" s="519"/>
      <c r="G27" s="519"/>
      <c r="H27" s="519"/>
      <c r="I27" s="519"/>
      <c r="J27" s="519"/>
      <c r="K27" s="519"/>
      <c r="L27" s="519"/>
      <c r="M27" s="519"/>
      <c r="N27" s="519"/>
      <c r="O27" s="519"/>
      <c r="P27" s="519"/>
      <c r="Q27" s="519"/>
      <c r="R27" s="519"/>
      <c r="S27" s="519"/>
      <c r="T27" s="519"/>
      <c r="U27" s="519"/>
      <c r="V27" s="519"/>
      <c r="W27" s="519"/>
      <c r="X27" s="519"/>
      <c r="Y27" s="519"/>
      <c r="Z27" s="519"/>
      <c r="AA27" s="519"/>
      <c r="AB27" s="519"/>
      <c r="AC27" s="519"/>
      <c r="AD27" s="519"/>
      <c r="AE27" s="519"/>
      <c r="AF27" s="519"/>
      <c r="AG27" s="519"/>
      <c r="AH27" s="519"/>
      <c r="AI27" s="519"/>
      <c r="AJ27" s="519"/>
      <c r="AK27" s="519"/>
      <c r="AL27" s="519"/>
      <c r="AM27" s="519"/>
      <c r="AN27" s="519"/>
      <c r="AO27" s="519"/>
      <c r="AP27" s="519"/>
      <c r="AQ27" s="519"/>
      <c r="AR27" s="519"/>
      <c r="AS27" s="519"/>
      <c r="AT27" s="519"/>
      <c r="AU27" s="519"/>
    </row>
    <row r="28" spans="2:60" x14ac:dyDescent="0.4">
      <c r="B28" s="1" t="s">
        <v>121</v>
      </c>
    </row>
    <row r="29" spans="2:60" x14ac:dyDescent="0.4">
      <c r="B29" s="197" t="s">
        <v>123</v>
      </c>
      <c r="C29" s="870" t="s">
        <v>279</v>
      </c>
      <c r="D29" s="871"/>
      <c r="E29" s="871"/>
      <c r="F29" s="871"/>
      <c r="G29" s="871"/>
      <c r="H29" s="871"/>
      <c r="I29" s="871"/>
      <c r="J29" s="871"/>
      <c r="K29" s="871"/>
      <c r="L29" s="871"/>
      <c r="M29" s="871"/>
      <c r="N29" s="871"/>
      <c r="O29" s="871"/>
      <c r="P29" s="871"/>
      <c r="Q29" s="871"/>
      <c r="R29" s="871"/>
      <c r="S29" s="871"/>
      <c r="T29" s="871"/>
      <c r="U29" s="871"/>
      <c r="V29" s="871"/>
      <c r="W29" s="871"/>
      <c r="X29" s="871"/>
      <c r="Y29" s="871"/>
      <c r="Z29" s="871"/>
      <c r="AA29" s="871"/>
      <c r="AB29" s="871"/>
      <c r="AC29" s="871"/>
      <c r="AD29" s="871"/>
      <c r="AE29" s="871"/>
      <c r="AF29" s="871"/>
      <c r="AG29" s="871"/>
      <c r="AH29" s="871"/>
      <c r="AI29" s="871"/>
      <c r="AJ29" s="871"/>
      <c r="AK29" s="871"/>
      <c r="AL29" s="871"/>
      <c r="AM29" s="871"/>
      <c r="AN29" s="871"/>
      <c r="AO29" s="871"/>
      <c r="AP29" s="871"/>
      <c r="AQ29" s="871"/>
      <c r="AR29" s="871"/>
      <c r="AS29" s="871"/>
      <c r="AT29" s="871"/>
      <c r="AU29" s="872"/>
    </row>
    <row r="30" spans="2:60" x14ac:dyDescent="0.4">
      <c r="B30" s="198" t="s">
        <v>122</v>
      </c>
      <c r="C30" s="852" t="s">
        <v>281</v>
      </c>
      <c r="D30" s="683"/>
      <c r="E30" s="683"/>
      <c r="F30" s="683"/>
      <c r="G30" s="683"/>
      <c r="H30" s="683"/>
      <c r="I30" s="683"/>
      <c r="J30" s="683"/>
      <c r="K30" s="683"/>
      <c r="L30" s="683"/>
      <c r="M30" s="683"/>
      <c r="N30" s="683"/>
      <c r="O30" s="683"/>
      <c r="P30" s="683"/>
      <c r="Q30" s="683"/>
      <c r="R30" s="683"/>
      <c r="S30" s="683"/>
      <c r="T30" s="683"/>
      <c r="U30" s="683"/>
      <c r="V30" s="683"/>
      <c r="W30" s="683"/>
      <c r="X30" s="683"/>
      <c r="Y30" s="683"/>
      <c r="Z30" s="683"/>
      <c r="AA30" s="683"/>
      <c r="AB30" s="683"/>
      <c r="AC30" s="683"/>
      <c r="AD30" s="683"/>
      <c r="AE30" s="683"/>
      <c r="AF30" s="683"/>
      <c r="AG30" s="683"/>
      <c r="AH30" s="683"/>
      <c r="AI30" s="683"/>
      <c r="AJ30" s="683"/>
      <c r="AK30" s="683"/>
      <c r="AL30" s="683"/>
      <c r="AM30" s="683"/>
      <c r="AN30" s="683"/>
      <c r="AO30" s="683"/>
      <c r="AP30" s="683"/>
      <c r="AQ30" s="683"/>
      <c r="AR30" s="683"/>
      <c r="AS30" s="683"/>
      <c r="AT30" s="683"/>
      <c r="AU30" s="873"/>
    </row>
    <row r="31" spans="2:60" x14ac:dyDescent="0.4">
      <c r="B31" s="199"/>
      <c r="C31" s="857" t="s">
        <v>387</v>
      </c>
      <c r="D31" s="858"/>
      <c r="E31" s="858"/>
      <c r="F31" s="858"/>
      <c r="G31" s="858"/>
      <c r="H31" s="858"/>
      <c r="I31" s="858"/>
      <c r="J31" s="858"/>
      <c r="K31" s="858"/>
      <c r="L31" s="858"/>
      <c r="M31" s="858"/>
      <c r="N31" s="858"/>
      <c r="O31" s="858"/>
      <c r="P31" s="858"/>
      <c r="Q31" s="858"/>
      <c r="R31" s="858"/>
      <c r="S31" s="858"/>
      <c r="T31" s="858"/>
      <c r="U31" s="858"/>
      <c r="V31" s="858"/>
      <c r="W31" s="858"/>
      <c r="X31" s="858"/>
      <c r="Y31" s="858"/>
      <c r="Z31" s="858"/>
      <c r="AA31" s="858"/>
      <c r="AB31" s="858"/>
      <c r="AC31" s="858"/>
      <c r="AD31" s="858"/>
      <c r="AE31" s="858"/>
      <c r="AF31" s="858"/>
      <c r="AG31" s="858"/>
      <c r="AH31" s="858"/>
      <c r="AI31" s="858"/>
      <c r="AJ31" s="858"/>
      <c r="AK31" s="858"/>
      <c r="AL31" s="858"/>
      <c r="AM31" s="858"/>
      <c r="AN31" s="858"/>
      <c r="AO31" s="858"/>
      <c r="AP31" s="858"/>
      <c r="AQ31" s="858"/>
      <c r="AR31" s="858"/>
      <c r="AS31" s="858"/>
      <c r="AT31" s="858"/>
      <c r="AU31" s="899"/>
    </row>
    <row r="32" spans="2:60" x14ac:dyDescent="0.4">
      <c r="B32" s="1" t="s">
        <v>278</v>
      </c>
    </row>
    <row r="33" spans="2:60" x14ac:dyDescent="0.4">
      <c r="B33" s="881" t="s">
        <v>131</v>
      </c>
      <c r="C33" s="501"/>
      <c r="D33" s="501"/>
      <c r="E33" s="501"/>
      <c r="F33" s="501"/>
      <c r="G33" s="501"/>
      <c r="H33" s="501"/>
      <c r="I33" s="501"/>
      <c r="J33" s="522"/>
      <c r="K33" s="522"/>
      <c r="L33" s="522"/>
      <c r="M33" s="522"/>
      <c r="N33" s="522"/>
      <c r="O33" s="522"/>
      <c r="P33" s="522"/>
      <c r="Q33" s="522"/>
      <c r="R33" s="881" t="s">
        <v>126</v>
      </c>
      <c r="S33" s="881"/>
      <c r="T33" s="881"/>
      <c r="U33" s="881"/>
      <c r="V33" s="881"/>
      <c r="W33" s="881"/>
      <c r="X33" s="881"/>
      <c r="Y33" s="881"/>
      <c r="Z33" s="881"/>
      <c r="AA33" s="881"/>
      <c r="AB33" s="881"/>
      <c r="AC33" s="881"/>
      <c r="AD33" s="881"/>
      <c r="AE33" s="881" t="s">
        <v>16</v>
      </c>
      <c r="AF33" s="501"/>
      <c r="AG33" s="571" t="s">
        <v>44</v>
      </c>
      <c r="AH33" s="900"/>
      <c r="AI33" s="900"/>
      <c r="AJ33" s="900"/>
      <c r="AK33" s="900"/>
      <c r="AL33" s="571" t="s">
        <v>124</v>
      </c>
      <c r="AM33" s="900"/>
      <c r="AN33" s="900"/>
      <c r="AO33" s="900"/>
      <c r="AP33" s="900"/>
      <c r="AQ33" s="571" t="s">
        <v>125</v>
      </c>
      <c r="AR33" s="900"/>
      <c r="AS33" s="900"/>
      <c r="AT33" s="900"/>
      <c r="AU33" s="900"/>
      <c r="BG33" s="234" t="s">
        <v>129</v>
      </c>
      <c r="BH33" s="217" t="s">
        <v>130</v>
      </c>
    </row>
    <row r="34" spans="2:60" x14ac:dyDescent="0.4">
      <c r="B34" s="862"/>
      <c r="C34" s="922"/>
      <c r="D34" s="922"/>
      <c r="E34" s="922"/>
      <c r="F34" s="922"/>
      <c r="G34" s="922"/>
      <c r="H34" s="922"/>
      <c r="I34" s="922"/>
      <c r="J34" s="923"/>
      <c r="K34" s="923"/>
      <c r="L34" s="923"/>
      <c r="M34" s="923"/>
      <c r="N34" s="923"/>
      <c r="O34" s="923"/>
      <c r="P34" s="923"/>
      <c r="Q34" s="923"/>
      <c r="R34" s="927"/>
      <c r="S34" s="927"/>
      <c r="T34" s="927"/>
      <c r="U34" s="927"/>
      <c r="V34" s="927"/>
      <c r="W34" s="927"/>
      <c r="X34" s="927"/>
      <c r="Y34" s="927"/>
      <c r="Z34" s="927"/>
      <c r="AA34" s="927"/>
      <c r="AB34" s="927"/>
      <c r="AC34" s="927"/>
      <c r="AD34" s="927"/>
      <c r="AE34" s="891"/>
      <c r="AF34" s="892"/>
      <c r="AG34" s="893"/>
      <c r="AH34" s="894"/>
      <c r="AI34" s="894"/>
      <c r="AJ34" s="894"/>
      <c r="AK34" s="894"/>
      <c r="AL34" s="877">
        <f>ROUNDDOWN(AG34*1.1,0)</f>
        <v>0</v>
      </c>
      <c r="AM34" s="878"/>
      <c r="AN34" s="878"/>
      <c r="AO34" s="878"/>
      <c r="AP34" s="878"/>
      <c r="AQ34" s="879">
        <f>AL34*AE34</f>
        <v>0</v>
      </c>
      <c r="AR34" s="880"/>
      <c r="AS34" s="880"/>
      <c r="AT34" s="880"/>
      <c r="AU34" s="880"/>
      <c r="AW34" s="235" t="str">
        <f xml:space="preserve">
IF(COUNTA(B34:AK34)=0,"○",
IF(AND(COUNTA(B34:AK34)&gt;=1,COUNTA(B34:AK34)&lt;4),"×",
IF(COUNTA(B34:AK34)=4,"◎")))</f>
        <v>○</v>
      </c>
      <c r="BG34" s="234" t="str">
        <f xml:space="preserve">
IF(COUNTA(B34:AF34)=4,"◎",
IF(AND(COUNTA(B34:AF34)&gt;=1,COUNTA(B34:AF34)&lt;4),"×",
IF(COUNTA(B34:AF34)=0,"○")))</f>
        <v>○</v>
      </c>
      <c r="BH34" s="216" t="str">
        <f xml:space="preserve">
IF(COUNTA(B34:AF34)=4,"適切に入力がされました。",
IF(AND(COUNTA(B34:AF34)&gt;=1,COUNTA(B34:AF34)&lt;4),"【要修正】未入力の箇所があります。",
IF(COUNTA(B34:AF34)=0,"申請しない場合は入力不要です。")))</f>
        <v>申請しない場合は入力不要です。</v>
      </c>
    </row>
    <row r="35" spans="2:60" ht="24.75" thickBot="1" x14ac:dyDescent="0.45">
      <c r="B35" s="924"/>
      <c r="C35" s="925"/>
      <c r="D35" s="925"/>
      <c r="E35" s="925"/>
      <c r="F35" s="925"/>
      <c r="G35" s="925"/>
      <c r="H35" s="925"/>
      <c r="I35" s="925"/>
      <c r="J35" s="926"/>
      <c r="K35" s="926"/>
      <c r="L35" s="926"/>
      <c r="M35" s="926"/>
      <c r="N35" s="926"/>
      <c r="O35" s="926"/>
      <c r="P35" s="926"/>
      <c r="Q35" s="926"/>
      <c r="R35" s="928"/>
      <c r="S35" s="928"/>
      <c r="T35" s="928"/>
      <c r="U35" s="928"/>
      <c r="V35" s="928"/>
      <c r="W35" s="928"/>
      <c r="X35" s="928"/>
      <c r="Y35" s="928"/>
      <c r="Z35" s="928"/>
      <c r="AA35" s="928"/>
      <c r="AB35" s="928"/>
      <c r="AC35" s="928"/>
      <c r="AD35" s="928"/>
      <c r="AE35" s="891"/>
      <c r="AF35" s="892"/>
      <c r="AG35" s="893"/>
      <c r="AH35" s="894"/>
      <c r="AI35" s="894"/>
      <c r="AJ35" s="894"/>
      <c r="AK35" s="894"/>
      <c r="AL35" s="877">
        <f>ROUNDDOWN(AG35*1.1,0)</f>
        <v>0</v>
      </c>
      <c r="AM35" s="878"/>
      <c r="AN35" s="878"/>
      <c r="AO35" s="878"/>
      <c r="AP35" s="878"/>
      <c r="AQ35" s="879">
        <f>AL35*AE35</f>
        <v>0</v>
      </c>
      <c r="AR35" s="880"/>
      <c r="AS35" s="880"/>
      <c r="AT35" s="880"/>
      <c r="AU35" s="880"/>
      <c r="AW35" s="235" t="str">
        <f xml:space="preserve">
IF(COUNTA(B35:AK35)=0,"○",
IF(AND(COUNTA(B35:AK35)&gt;=1,COUNTA(B35:AK35)&lt;4),"×",
IF(COUNTA(B35:AK35)=4,"◎")))</f>
        <v>○</v>
      </c>
      <c r="BG35" s="234" t="str">
        <f xml:space="preserve">
IF(COUNTA(B35:AF35)=4,"◎",
IF(AND(COUNTA(B35:AF35)&gt;=1,COUNTA(B35:AF35)&lt;4),"×",
IF(COUNTA(B35:AF35)=0,"○")))</f>
        <v>○</v>
      </c>
      <c r="BH35" s="216" t="str">
        <f xml:space="preserve">
IF(COUNTA(B35:AF35)=4,"適切に入力がされました。",
IF(AND(COUNTA(B35:AF35)&gt;=1,COUNTA(B35:AF35)&lt;4),"【要修正】未入力の箇所があります。",
IF(COUNTA(B35:AF35)=0,"申請しない場合は入力不要です。")))</f>
        <v>申請しない場合は入力不要です。</v>
      </c>
    </row>
    <row r="36" spans="2:60" ht="24.75" thickTop="1" x14ac:dyDescent="0.4">
      <c r="B36" s="904"/>
      <c r="C36" s="905"/>
      <c r="D36" s="905"/>
      <c r="E36" s="905"/>
      <c r="F36" s="905"/>
      <c r="G36" s="905"/>
      <c r="H36" s="905"/>
      <c r="I36" s="905"/>
      <c r="J36" s="905"/>
      <c r="K36" s="905"/>
      <c r="L36" s="905"/>
      <c r="M36" s="905"/>
      <c r="N36" s="905"/>
      <c r="O36" s="905"/>
      <c r="P36" s="889"/>
      <c r="Q36" s="889"/>
      <c r="R36" s="889"/>
      <c r="S36" s="889"/>
      <c r="T36" s="889"/>
      <c r="U36" s="889"/>
      <c r="V36" s="889"/>
      <c r="W36" s="889"/>
      <c r="X36" s="889"/>
      <c r="Y36" s="889"/>
      <c r="Z36" s="889"/>
      <c r="AA36" s="889"/>
      <c r="AB36" s="889"/>
      <c r="AC36" s="889"/>
      <c r="AD36" s="889"/>
      <c r="AE36" s="889"/>
      <c r="AF36" s="889"/>
      <c r="AG36" s="889"/>
      <c r="AH36" s="889"/>
      <c r="AI36" s="889"/>
      <c r="AJ36" s="889"/>
      <c r="AK36" s="889"/>
      <c r="AL36" s="901" t="s">
        <v>280</v>
      </c>
      <c r="AM36" s="902"/>
      <c r="AN36" s="902"/>
      <c r="AO36" s="902"/>
      <c r="AP36" s="903"/>
      <c r="AQ36" s="897">
        <f>IF(AW36="◎",SUM(AQ34:AU35),0)</f>
        <v>0</v>
      </c>
      <c r="AR36" s="898"/>
      <c r="AS36" s="898"/>
      <c r="AT36" s="898"/>
      <c r="AU36" s="898"/>
      <c r="AW36" s="235" t="str">
        <f xml:space="preserve">
IF(COUNTIF(AW34:AW35,"○")=2,"○",
IF(COUNTIF(AW34:AW35,"×")&gt;=1,"×",
IF(AND(COUNTIF(AW34:AW35,"◎")&gt;=1,COUNTIF(AW34:AW35,"×")=0),"◎")))</f>
        <v>○</v>
      </c>
      <c r="AX36" s="1" t="s">
        <v>297</v>
      </c>
      <c r="AZ36" s="1" t="str">
        <f xml:space="preserve">
IF(AW36="○","申請しない場合は入力不要です。",
IF(AW36="×","【要修正】入力不十分な箇所があります。",
IF(AW36="◎","適切に入力がされました。")))</f>
        <v>申請しない場合は入力不要です。</v>
      </c>
      <c r="BG36" s="237" t="b">
        <f xml:space="preserve">
IF(COUNTIF(BG34:BG35,"○")=4,"○",
IF(COUNTIF(BG34:BG35,"×")&gt;=1,"×",
IF(AND(COUNTIF(BG34:BG35,"×")=0,COUNTIF(BG34:BG35,"◎")&gt;=1),"◎")))</f>
        <v>0</v>
      </c>
      <c r="BH36" s="200" t="b">
        <f xml:space="preserve">
IF(COUNTIF(BG34:BG35,"○")=4,"申請しない場合は入力不要です。",
IF(COUNTIF(BG34:BG35,"×")&gt;=1,"【要修正】入力不十分の箇所があるため金額が表示できません。",
IF(AND(COUNTIF(BG34:BG35,"×")=0,COUNTIF(BG34:BG35,"◎")&gt;=1),"適切に入力がされました。")))</f>
        <v>0</v>
      </c>
    </row>
    <row r="37" spans="2:60" ht="15" customHeight="1" thickBot="1" x14ac:dyDescent="0.45">
      <c r="BG37" s="66"/>
      <c r="BH37" s="68"/>
    </row>
    <row r="38" spans="2:60" ht="24.75" thickTop="1" x14ac:dyDescent="0.4">
      <c r="B38" s="849" t="s">
        <v>293</v>
      </c>
      <c r="C38" s="908"/>
      <c r="D38" s="908"/>
      <c r="E38" s="908"/>
      <c r="F38" s="908"/>
      <c r="G38" s="908"/>
      <c r="H38" s="908"/>
      <c r="I38" s="908"/>
      <c r="J38" s="908"/>
      <c r="K38" s="908"/>
      <c r="L38" s="908"/>
      <c r="M38" s="908"/>
      <c r="N38" s="908"/>
      <c r="O38" s="908"/>
      <c r="P38" s="908"/>
      <c r="Q38" s="908"/>
      <c r="R38" s="908"/>
      <c r="S38" s="908"/>
      <c r="T38" s="908"/>
      <c r="U38" s="908"/>
      <c r="V38" s="908"/>
      <c r="W38" s="908"/>
      <c r="X38" s="908"/>
      <c r="Y38" s="908"/>
      <c r="Z38" s="908"/>
      <c r="AA38" s="908"/>
      <c r="AB38" s="908"/>
      <c r="AC38" s="908"/>
      <c r="AD38" s="908"/>
      <c r="AE38" s="908"/>
      <c r="AF38" s="908"/>
      <c r="AG38" s="908"/>
      <c r="AH38" s="908"/>
      <c r="AI38" s="908"/>
      <c r="AJ38" s="908"/>
      <c r="AK38" s="908"/>
      <c r="AL38" s="908"/>
      <c r="AM38" s="908"/>
      <c r="AN38" s="908"/>
      <c r="AO38" s="908"/>
      <c r="AP38" s="908"/>
      <c r="AQ38" s="908"/>
      <c r="AR38" s="908"/>
      <c r="AS38" s="908"/>
      <c r="AT38" s="908"/>
      <c r="AU38" s="909"/>
    </row>
    <row r="39" spans="2:60" x14ac:dyDescent="0.4">
      <c r="B39" s="842" t="s">
        <v>294</v>
      </c>
      <c r="C39" s="683"/>
      <c r="D39" s="683"/>
      <c r="E39" s="683"/>
      <c r="F39" s="683"/>
      <c r="G39" s="683"/>
      <c r="H39" s="683"/>
      <c r="I39" s="683"/>
      <c r="J39" s="683"/>
      <c r="K39" s="683"/>
      <c r="L39" s="683"/>
      <c r="M39" s="683"/>
      <c r="N39" s="683"/>
      <c r="O39" s="683"/>
      <c r="P39" s="683"/>
      <c r="Q39" s="683"/>
      <c r="R39" s="683"/>
      <c r="S39" s="683"/>
      <c r="T39" s="683"/>
      <c r="U39" s="683"/>
      <c r="V39" s="683"/>
      <c r="W39" s="683"/>
      <c r="X39" s="683"/>
      <c r="Y39" s="683"/>
      <c r="Z39" s="683"/>
      <c r="AA39" s="683"/>
      <c r="AB39" s="683"/>
      <c r="AC39" s="683"/>
      <c r="AD39" s="683"/>
      <c r="AE39" s="683"/>
      <c r="AF39" s="683"/>
      <c r="AG39" s="683"/>
      <c r="AH39" s="683"/>
      <c r="AI39" s="683"/>
      <c r="AJ39" s="683"/>
      <c r="AK39" s="683"/>
      <c r="AL39" s="683"/>
      <c r="AM39" s="683"/>
      <c r="AN39" s="683"/>
      <c r="AO39" s="683"/>
      <c r="AP39" s="683"/>
      <c r="AQ39" s="683"/>
      <c r="AR39" s="683"/>
      <c r="AS39" s="683"/>
      <c r="AT39" s="683"/>
      <c r="AU39" s="910"/>
    </row>
    <row r="40" spans="2:60" x14ac:dyDescent="0.4">
      <c r="B40" s="842" t="s">
        <v>295</v>
      </c>
      <c r="C40" s="683"/>
      <c r="D40" s="683"/>
      <c r="E40" s="683"/>
      <c r="F40" s="683"/>
      <c r="G40" s="683"/>
      <c r="H40" s="683"/>
      <c r="I40" s="683"/>
      <c r="J40" s="683"/>
      <c r="K40" s="683"/>
      <c r="L40" s="683"/>
      <c r="M40" s="683"/>
      <c r="N40" s="683"/>
      <c r="O40" s="683"/>
      <c r="P40" s="683"/>
      <c r="Q40" s="683"/>
      <c r="R40" s="683"/>
      <c r="S40" s="683"/>
      <c r="T40" s="683"/>
      <c r="U40" s="683"/>
      <c r="V40" s="683"/>
      <c r="W40" s="683"/>
      <c r="X40" s="683"/>
      <c r="Y40" s="683"/>
      <c r="Z40" s="683"/>
      <c r="AA40" s="683"/>
      <c r="AB40" s="683"/>
      <c r="AC40" s="683"/>
      <c r="AD40" s="683"/>
      <c r="AE40" s="683"/>
      <c r="AF40" s="683"/>
      <c r="AG40" s="683"/>
      <c r="AH40" s="683"/>
      <c r="AI40" s="683"/>
      <c r="AJ40" s="683"/>
      <c r="AK40" s="683"/>
      <c r="AL40" s="683"/>
      <c r="AM40" s="683"/>
      <c r="AN40" s="683"/>
      <c r="AO40" s="683"/>
      <c r="AP40" s="683"/>
      <c r="AQ40" s="683"/>
      <c r="AR40" s="683"/>
      <c r="AS40" s="683"/>
      <c r="AT40" s="683"/>
      <c r="AU40" s="910"/>
    </row>
    <row r="41" spans="2:60" ht="24.75" thickBot="1" x14ac:dyDescent="0.45">
      <c r="B41" s="911" t="s">
        <v>368</v>
      </c>
      <c r="C41" s="912"/>
      <c r="D41" s="912"/>
      <c r="E41" s="912"/>
      <c r="F41" s="912"/>
      <c r="G41" s="912"/>
      <c r="H41" s="912"/>
      <c r="I41" s="912"/>
      <c r="J41" s="912"/>
      <c r="K41" s="912"/>
      <c r="L41" s="912"/>
      <c r="M41" s="912"/>
      <c r="N41" s="912"/>
      <c r="O41" s="912"/>
      <c r="P41" s="912"/>
      <c r="Q41" s="912"/>
      <c r="R41" s="912"/>
      <c r="S41" s="912"/>
      <c r="T41" s="912"/>
      <c r="U41" s="912"/>
      <c r="V41" s="912"/>
      <c r="W41" s="912"/>
      <c r="X41" s="912"/>
      <c r="Y41" s="912"/>
      <c r="Z41" s="912"/>
      <c r="AA41" s="912"/>
      <c r="AB41" s="912"/>
      <c r="AC41" s="912"/>
      <c r="AD41" s="912"/>
      <c r="AE41" s="912"/>
      <c r="AF41" s="912"/>
      <c r="AG41" s="912"/>
      <c r="AH41" s="912"/>
      <c r="AI41" s="912"/>
      <c r="AJ41" s="912"/>
      <c r="AK41" s="912"/>
      <c r="AL41" s="912"/>
      <c r="AM41" s="912"/>
      <c r="AN41" s="912"/>
      <c r="AO41" s="912"/>
      <c r="AP41" s="912"/>
      <c r="AQ41" s="912"/>
      <c r="AR41" s="912"/>
      <c r="AS41" s="912"/>
      <c r="AT41" s="912"/>
      <c r="AU41" s="913"/>
    </row>
    <row r="42" spans="2:60" ht="15" customHeight="1" thickTop="1" x14ac:dyDescent="0.4"/>
    <row r="43" spans="2:60" x14ac:dyDescent="0.4">
      <c r="B43" s="869" t="str">
        <f>"３．換気設備設置のための軽微な改修等の修繕費　【判定】"&amp;AW62&amp;"（"&amp;VLOOKUP(AW62,AW62:AZ62,4,FALSE)&amp;"）"</f>
        <v>３．換気設備設置のための軽微な改修等の修繕費　【判定】○（申請しない場合は入力不要です。）</v>
      </c>
      <c r="C43" s="519"/>
      <c r="D43" s="519"/>
      <c r="E43" s="519"/>
      <c r="F43" s="519"/>
      <c r="G43" s="519"/>
      <c r="H43" s="519"/>
      <c r="I43" s="519"/>
      <c r="J43" s="519"/>
      <c r="K43" s="519"/>
      <c r="L43" s="519"/>
      <c r="M43" s="519"/>
      <c r="N43" s="519"/>
      <c r="O43" s="519"/>
      <c r="P43" s="519"/>
      <c r="Q43" s="519"/>
      <c r="R43" s="519"/>
      <c r="S43" s="519"/>
      <c r="T43" s="519"/>
      <c r="U43" s="519"/>
      <c r="V43" s="519"/>
      <c r="W43" s="519"/>
      <c r="X43" s="519"/>
      <c r="Y43" s="519"/>
      <c r="Z43" s="519"/>
      <c r="AA43" s="519"/>
      <c r="AB43" s="519"/>
      <c r="AC43" s="519"/>
      <c r="AD43" s="519"/>
      <c r="AE43" s="519"/>
      <c r="AF43" s="519"/>
      <c r="AG43" s="519"/>
      <c r="AH43" s="519"/>
      <c r="AI43" s="519"/>
      <c r="AJ43" s="519"/>
      <c r="AK43" s="519"/>
      <c r="AL43" s="519"/>
      <c r="AM43" s="519"/>
      <c r="AN43" s="519"/>
      <c r="AO43" s="519"/>
      <c r="AP43" s="519"/>
      <c r="AQ43" s="519"/>
      <c r="AR43" s="519"/>
      <c r="AS43" s="519"/>
      <c r="AT43" s="519"/>
      <c r="AU43" s="519"/>
    </row>
    <row r="44" spans="2:60" x14ac:dyDescent="0.4">
      <c r="B44" s="1" t="s">
        <v>121</v>
      </c>
    </row>
    <row r="45" spans="2:60" x14ac:dyDescent="0.4">
      <c r="B45" s="197" t="s">
        <v>123</v>
      </c>
      <c r="C45" s="870" t="s">
        <v>290</v>
      </c>
      <c r="D45" s="871"/>
      <c r="E45" s="871"/>
      <c r="F45" s="871"/>
      <c r="G45" s="871"/>
      <c r="H45" s="871"/>
      <c r="I45" s="871"/>
      <c r="J45" s="871"/>
      <c r="K45" s="871"/>
      <c r="L45" s="871"/>
      <c r="M45" s="871"/>
      <c r="N45" s="871"/>
      <c r="O45" s="871"/>
      <c r="P45" s="871"/>
      <c r="Q45" s="871"/>
      <c r="R45" s="871"/>
      <c r="S45" s="871"/>
      <c r="T45" s="871"/>
      <c r="U45" s="871"/>
      <c r="V45" s="871"/>
      <c r="W45" s="871"/>
      <c r="X45" s="871"/>
      <c r="Y45" s="871"/>
      <c r="Z45" s="871"/>
      <c r="AA45" s="871"/>
      <c r="AB45" s="871"/>
      <c r="AC45" s="871"/>
      <c r="AD45" s="871"/>
      <c r="AE45" s="871"/>
      <c r="AF45" s="871"/>
      <c r="AG45" s="871"/>
      <c r="AH45" s="871"/>
      <c r="AI45" s="871"/>
      <c r="AJ45" s="871"/>
      <c r="AK45" s="871"/>
      <c r="AL45" s="871"/>
      <c r="AM45" s="871"/>
      <c r="AN45" s="871"/>
      <c r="AO45" s="871"/>
      <c r="AP45" s="871"/>
      <c r="AQ45" s="871"/>
      <c r="AR45" s="871"/>
      <c r="AS45" s="871"/>
      <c r="AT45" s="871"/>
      <c r="AU45" s="872"/>
    </row>
    <row r="46" spans="2:60" x14ac:dyDescent="0.4">
      <c r="B46" s="198" t="s">
        <v>122</v>
      </c>
      <c r="C46" s="852" t="s">
        <v>284</v>
      </c>
      <c r="D46" s="683"/>
      <c r="E46" s="683"/>
      <c r="F46" s="683"/>
      <c r="G46" s="683"/>
      <c r="H46" s="683"/>
      <c r="I46" s="683"/>
      <c r="J46" s="683"/>
      <c r="K46" s="683"/>
      <c r="L46" s="683"/>
      <c r="M46" s="683"/>
      <c r="N46" s="683"/>
      <c r="O46" s="683"/>
      <c r="P46" s="683"/>
      <c r="Q46" s="683"/>
      <c r="R46" s="683"/>
      <c r="S46" s="683"/>
      <c r="T46" s="683"/>
      <c r="U46" s="683"/>
      <c r="V46" s="683"/>
      <c r="W46" s="683"/>
      <c r="X46" s="683"/>
      <c r="Y46" s="683"/>
      <c r="Z46" s="683"/>
      <c r="AA46" s="683"/>
      <c r="AB46" s="683"/>
      <c r="AC46" s="683"/>
      <c r="AD46" s="683"/>
      <c r="AE46" s="683"/>
      <c r="AF46" s="683"/>
      <c r="AG46" s="683"/>
      <c r="AH46" s="683"/>
      <c r="AI46" s="683"/>
      <c r="AJ46" s="683"/>
      <c r="AK46" s="683"/>
      <c r="AL46" s="683"/>
      <c r="AM46" s="683"/>
      <c r="AN46" s="683"/>
      <c r="AO46" s="683"/>
      <c r="AP46" s="683"/>
      <c r="AQ46" s="683"/>
      <c r="AR46" s="683"/>
      <c r="AS46" s="683"/>
      <c r="AT46" s="683"/>
      <c r="AU46" s="873"/>
    </row>
    <row r="47" spans="2:60" x14ac:dyDescent="0.4">
      <c r="B47" s="198"/>
      <c r="C47" s="852" t="s">
        <v>285</v>
      </c>
      <c r="D47" s="683"/>
      <c r="E47" s="683"/>
      <c r="F47" s="683"/>
      <c r="G47" s="683"/>
      <c r="H47" s="683"/>
      <c r="I47" s="683"/>
      <c r="J47" s="683"/>
      <c r="K47" s="683"/>
      <c r="L47" s="683"/>
      <c r="M47" s="683"/>
      <c r="N47" s="683"/>
      <c r="O47" s="683"/>
      <c r="P47" s="683"/>
      <c r="Q47" s="683"/>
      <c r="R47" s="683"/>
      <c r="S47" s="683"/>
      <c r="T47" s="683"/>
      <c r="U47" s="683"/>
      <c r="V47" s="683"/>
      <c r="W47" s="683"/>
      <c r="X47" s="683"/>
      <c r="Y47" s="683"/>
      <c r="Z47" s="683"/>
      <c r="AA47" s="683"/>
      <c r="AB47" s="683"/>
      <c r="AC47" s="683"/>
      <c r="AD47" s="683"/>
      <c r="AE47" s="683"/>
      <c r="AF47" s="683"/>
      <c r="AG47" s="683"/>
      <c r="AH47" s="683"/>
      <c r="AI47" s="683"/>
      <c r="AJ47" s="683"/>
      <c r="AK47" s="683"/>
      <c r="AL47" s="683"/>
      <c r="AM47" s="683"/>
      <c r="AN47" s="683"/>
      <c r="AO47" s="683"/>
      <c r="AP47" s="683"/>
      <c r="AQ47" s="683"/>
      <c r="AR47" s="683"/>
      <c r="AS47" s="683"/>
      <c r="AT47" s="683"/>
      <c r="AU47" s="873"/>
    </row>
    <row r="48" spans="2:60" x14ac:dyDescent="0.4">
      <c r="B48" s="198"/>
      <c r="C48" s="852" t="s">
        <v>286</v>
      </c>
      <c r="D48" s="683"/>
      <c r="E48" s="683"/>
      <c r="F48" s="683"/>
      <c r="G48" s="683"/>
      <c r="H48" s="683"/>
      <c r="I48" s="683"/>
      <c r="J48" s="683"/>
      <c r="K48" s="683"/>
      <c r="L48" s="683"/>
      <c r="M48" s="683"/>
      <c r="N48" s="683"/>
      <c r="O48" s="683"/>
      <c r="P48" s="683"/>
      <c r="Q48" s="683"/>
      <c r="R48" s="683"/>
      <c r="S48" s="683"/>
      <c r="T48" s="683"/>
      <c r="U48" s="683"/>
      <c r="V48" s="683"/>
      <c r="W48" s="683"/>
      <c r="X48" s="683"/>
      <c r="Y48" s="683"/>
      <c r="Z48" s="683"/>
      <c r="AA48" s="683"/>
      <c r="AB48" s="683"/>
      <c r="AC48" s="683"/>
      <c r="AD48" s="683"/>
      <c r="AE48" s="683"/>
      <c r="AF48" s="683"/>
      <c r="AG48" s="683"/>
      <c r="AH48" s="683"/>
      <c r="AI48" s="683"/>
      <c r="AJ48" s="683"/>
      <c r="AK48" s="683"/>
      <c r="AL48" s="683"/>
      <c r="AM48" s="683"/>
      <c r="AN48" s="683"/>
      <c r="AO48" s="683"/>
      <c r="AP48" s="683"/>
      <c r="AQ48" s="683"/>
      <c r="AR48" s="683"/>
      <c r="AS48" s="683"/>
      <c r="AT48" s="683"/>
      <c r="AU48" s="873"/>
    </row>
    <row r="49" spans="2:59" x14ac:dyDescent="0.4">
      <c r="B49" s="198"/>
      <c r="C49" s="852" t="s">
        <v>287</v>
      </c>
      <c r="D49" s="683"/>
      <c r="E49" s="683"/>
      <c r="F49" s="683"/>
      <c r="G49" s="683"/>
      <c r="H49" s="683"/>
      <c r="I49" s="683"/>
      <c r="J49" s="683"/>
      <c r="K49" s="683"/>
      <c r="L49" s="683"/>
      <c r="M49" s="683"/>
      <c r="N49" s="683"/>
      <c r="O49" s="683"/>
      <c r="P49" s="683"/>
      <c r="Q49" s="683"/>
      <c r="R49" s="683"/>
      <c r="S49" s="683"/>
      <c r="T49" s="683"/>
      <c r="U49" s="683"/>
      <c r="V49" s="683"/>
      <c r="W49" s="683"/>
      <c r="X49" s="683"/>
      <c r="Y49" s="683"/>
      <c r="Z49" s="683"/>
      <c r="AA49" s="683"/>
      <c r="AB49" s="683"/>
      <c r="AC49" s="683"/>
      <c r="AD49" s="683"/>
      <c r="AE49" s="683"/>
      <c r="AF49" s="683"/>
      <c r="AG49" s="683"/>
      <c r="AH49" s="683"/>
      <c r="AI49" s="683"/>
      <c r="AJ49" s="683"/>
      <c r="AK49" s="683"/>
      <c r="AL49" s="683"/>
      <c r="AM49" s="683"/>
      <c r="AN49" s="683"/>
      <c r="AO49" s="683"/>
      <c r="AP49" s="683"/>
      <c r="AQ49" s="683"/>
      <c r="AR49" s="683"/>
      <c r="AS49" s="683"/>
      <c r="AT49" s="683"/>
      <c r="AU49" s="873"/>
    </row>
    <row r="50" spans="2:59" x14ac:dyDescent="0.4">
      <c r="B50" s="198"/>
      <c r="C50" s="852" t="s">
        <v>362</v>
      </c>
      <c r="D50" s="683"/>
      <c r="E50" s="683"/>
      <c r="F50" s="683"/>
      <c r="G50" s="683"/>
      <c r="H50" s="683"/>
      <c r="I50" s="683"/>
      <c r="J50" s="683"/>
      <c r="K50" s="683"/>
      <c r="L50" s="683"/>
      <c r="M50" s="683"/>
      <c r="N50" s="683"/>
      <c r="O50" s="683"/>
      <c r="P50" s="683"/>
      <c r="Q50" s="683"/>
      <c r="R50" s="683"/>
      <c r="S50" s="683"/>
      <c r="T50" s="683"/>
      <c r="U50" s="683"/>
      <c r="V50" s="683"/>
      <c r="W50" s="683"/>
      <c r="X50" s="683"/>
      <c r="Y50" s="683"/>
      <c r="Z50" s="683"/>
      <c r="AA50" s="683"/>
      <c r="AB50" s="683"/>
      <c r="AC50" s="683"/>
      <c r="AD50" s="683"/>
      <c r="AE50" s="683"/>
      <c r="AF50" s="683"/>
      <c r="AG50" s="683"/>
      <c r="AH50" s="683"/>
      <c r="AI50" s="683"/>
      <c r="AJ50" s="683"/>
      <c r="AK50" s="683"/>
      <c r="AL50" s="683"/>
      <c r="AM50" s="683"/>
      <c r="AN50" s="683"/>
      <c r="AO50" s="683"/>
      <c r="AP50" s="683"/>
      <c r="AQ50" s="683"/>
      <c r="AR50" s="683"/>
      <c r="AS50" s="683"/>
      <c r="AT50" s="683"/>
      <c r="AU50" s="873"/>
    </row>
    <row r="51" spans="2:59" x14ac:dyDescent="0.4">
      <c r="B51" s="198"/>
      <c r="C51" s="852" t="s">
        <v>288</v>
      </c>
      <c r="D51" s="683"/>
      <c r="E51" s="683"/>
      <c r="F51" s="683"/>
      <c r="G51" s="683"/>
      <c r="H51" s="683"/>
      <c r="I51" s="683"/>
      <c r="J51" s="683"/>
      <c r="K51" s="683"/>
      <c r="L51" s="683"/>
      <c r="M51" s="683"/>
      <c r="N51" s="683"/>
      <c r="O51" s="683"/>
      <c r="P51" s="683"/>
      <c r="Q51" s="683"/>
      <c r="R51" s="683"/>
      <c r="S51" s="683"/>
      <c r="T51" s="683"/>
      <c r="U51" s="683"/>
      <c r="V51" s="683"/>
      <c r="W51" s="683"/>
      <c r="X51" s="683"/>
      <c r="Y51" s="683"/>
      <c r="Z51" s="683"/>
      <c r="AA51" s="683"/>
      <c r="AB51" s="683"/>
      <c r="AC51" s="683"/>
      <c r="AD51" s="683"/>
      <c r="AE51" s="683"/>
      <c r="AF51" s="683"/>
      <c r="AG51" s="683"/>
      <c r="AH51" s="683"/>
      <c r="AI51" s="683"/>
      <c r="AJ51" s="683"/>
      <c r="AK51" s="683"/>
      <c r="AL51" s="683"/>
      <c r="AM51" s="683"/>
      <c r="AN51" s="683"/>
      <c r="AO51" s="683"/>
      <c r="AP51" s="683"/>
      <c r="AQ51" s="683"/>
      <c r="AR51" s="683"/>
      <c r="AS51" s="683"/>
      <c r="AT51" s="683"/>
      <c r="AU51" s="873"/>
    </row>
    <row r="52" spans="2:59" x14ac:dyDescent="0.4">
      <c r="B52" s="199"/>
      <c r="C52" s="857" t="s">
        <v>289</v>
      </c>
      <c r="D52" s="858"/>
      <c r="E52" s="858"/>
      <c r="F52" s="858"/>
      <c r="G52" s="858"/>
      <c r="H52" s="858"/>
      <c r="I52" s="858"/>
      <c r="J52" s="858"/>
      <c r="K52" s="858"/>
      <c r="L52" s="858"/>
      <c r="M52" s="858"/>
      <c r="N52" s="858"/>
      <c r="O52" s="858"/>
      <c r="P52" s="858"/>
      <c r="Q52" s="858"/>
      <c r="R52" s="858"/>
      <c r="S52" s="858"/>
      <c r="T52" s="858"/>
      <c r="U52" s="858"/>
      <c r="V52" s="858"/>
      <c r="W52" s="858"/>
      <c r="X52" s="858"/>
      <c r="Y52" s="858"/>
      <c r="Z52" s="858"/>
      <c r="AA52" s="858"/>
      <c r="AB52" s="858"/>
      <c r="AC52" s="858"/>
      <c r="AD52" s="858"/>
      <c r="AE52" s="858"/>
      <c r="AF52" s="858"/>
      <c r="AG52" s="858"/>
      <c r="AH52" s="858"/>
      <c r="AI52" s="858"/>
      <c r="AJ52" s="858"/>
      <c r="AK52" s="858"/>
      <c r="AL52" s="858"/>
      <c r="AM52" s="858"/>
      <c r="AN52" s="858"/>
      <c r="AO52" s="858"/>
      <c r="AP52" s="858"/>
      <c r="AQ52" s="858"/>
      <c r="AR52" s="858"/>
      <c r="AS52" s="858"/>
      <c r="AT52" s="858"/>
      <c r="AU52" s="899"/>
    </row>
    <row r="53" spans="2:59" x14ac:dyDescent="0.4">
      <c r="B53" s="1" t="s">
        <v>291</v>
      </c>
      <c r="BG53" s="1" t="s">
        <v>127</v>
      </c>
    </row>
    <row r="54" spans="2:59" x14ac:dyDescent="0.4">
      <c r="B54" s="882" t="s">
        <v>292</v>
      </c>
      <c r="C54" s="496"/>
      <c r="D54" s="496"/>
      <c r="E54" s="496"/>
      <c r="F54" s="496"/>
      <c r="G54" s="496"/>
      <c r="H54" s="496"/>
      <c r="I54" s="496"/>
      <c r="J54" s="462"/>
      <c r="K54" s="462"/>
      <c r="L54" s="462"/>
      <c r="M54" s="462"/>
      <c r="N54" s="462"/>
      <c r="O54" s="462"/>
      <c r="P54" s="462"/>
      <c r="Q54" s="462"/>
      <c r="R54" s="462"/>
      <c r="S54" s="462"/>
      <c r="T54" s="462"/>
      <c r="U54" s="462"/>
      <c r="V54" s="462"/>
      <c r="W54" s="462"/>
      <c r="X54" s="462"/>
      <c r="Y54" s="462"/>
      <c r="Z54" s="462"/>
      <c r="AA54" s="462"/>
      <c r="AB54" s="462"/>
      <c r="AC54" s="462"/>
      <c r="AD54" s="463"/>
      <c r="AE54" s="881" t="s">
        <v>16</v>
      </c>
      <c r="AF54" s="501"/>
      <c r="AG54" s="571" t="s">
        <v>44</v>
      </c>
      <c r="AH54" s="900"/>
      <c r="AI54" s="900"/>
      <c r="AJ54" s="900"/>
      <c r="AK54" s="900"/>
      <c r="AL54" s="571" t="s">
        <v>124</v>
      </c>
      <c r="AM54" s="900"/>
      <c r="AN54" s="900"/>
      <c r="AO54" s="900"/>
      <c r="AP54" s="900"/>
      <c r="AQ54" s="571" t="s">
        <v>125</v>
      </c>
      <c r="AR54" s="900"/>
      <c r="AS54" s="900"/>
      <c r="AT54" s="900"/>
      <c r="AU54" s="900"/>
      <c r="BG54" s="1" t="s">
        <v>128</v>
      </c>
    </row>
    <row r="55" spans="2:59" x14ac:dyDescent="0.4">
      <c r="B55" s="914"/>
      <c r="C55" s="915"/>
      <c r="D55" s="915"/>
      <c r="E55" s="915"/>
      <c r="F55" s="915"/>
      <c r="G55" s="915"/>
      <c r="H55" s="915"/>
      <c r="I55" s="915"/>
      <c r="J55" s="916"/>
      <c r="K55" s="916"/>
      <c r="L55" s="916"/>
      <c r="M55" s="916"/>
      <c r="N55" s="916"/>
      <c r="O55" s="916"/>
      <c r="P55" s="916"/>
      <c r="Q55" s="916"/>
      <c r="R55" s="916"/>
      <c r="S55" s="916"/>
      <c r="T55" s="916"/>
      <c r="U55" s="916"/>
      <c r="V55" s="916"/>
      <c r="W55" s="916"/>
      <c r="X55" s="916"/>
      <c r="Y55" s="916"/>
      <c r="Z55" s="916"/>
      <c r="AA55" s="916"/>
      <c r="AB55" s="916"/>
      <c r="AC55" s="916"/>
      <c r="AD55" s="917"/>
      <c r="AE55" s="918"/>
      <c r="AF55" s="919"/>
      <c r="AG55" s="893"/>
      <c r="AH55" s="894"/>
      <c r="AI55" s="894"/>
      <c r="AJ55" s="894"/>
      <c r="AK55" s="894"/>
      <c r="AL55" s="877">
        <f t="shared" ref="AL55:AL61" si="1">ROUNDDOWN(AG55*1.1,0)</f>
        <v>0</v>
      </c>
      <c r="AM55" s="878"/>
      <c r="AN55" s="878"/>
      <c r="AO55" s="878"/>
      <c r="AP55" s="878"/>
      <c r="AQ55" s="879">
        <f>AE55*AL55</f>
        <v>0</v>
      </c>
      <c r="AR55" s="880"/>
      <c r="AS55" s="880"/>
      <c r="AT55" s="880"/>
      <c r="AU55" s="880"/>
      <c r="AW55" s="235" t="str">
        <f xml:space="preserve">
IF(COUNTA(B55:AK55)=0,"○",
IF(AND(COUNTA(B55:AK55)&gt;=1,COUNTA(B55:AK55)&lt;3),"×",
IF(COUNTA(B55:AK55)=3,"◎")))</f>
        <v>○</v>
      </c>
      <c r="BG55" s="1" t="s">
        <v>106</v>
      </c>
    </row>
    <row r="56" spans="2:59" x14ac:dyDescent="0.4">
      <c r="B56" s="914"/>
      <c r="C56" s="915"/>
      <c r="D56" s="915"/>
      <c r="E56" s="915"/>
      <c r="F56" s="915"/>
      <c r="G56" s="915"/>
      <c r="H56" s="915"/>
      <c r="I56" s="915"/>
      <c r="J56" s="916"/>
      <c r="K56" s="916"/>
      <c r="L56" s="916"/>
      <c r="M56" s="916"/>
      <c r="N56" s="916"/>
      <c r="O56" s="916"/>
      <c r="P56" s="916"/>
      <c r="Q56" s="916"/>
      <c r="R56" s="916"/>
      <c r="S56" s="916"/>
      <c r="T56" s="916"/>
      <c r="U56" s="916"/>
      <c r="V56" s="916"/>
      <c r="W56" s="916"/>
      <c r="X56" s="916"/>
      <c r="Y56" s="916"/>
      <c r="Z56" s="916"/>
      <c r="AA56" s="916"/>
      <c r="AB56" s="916"/>
      <c r="AC56" s="916"/>
      <c r="AD56" s="917"/>
      <c r="AE56" s="918"/>
      <c r="AF56" s="919"/>
      <c r="AG56" s="893"/>
      <c r="AH56" s="894"/>
      <c r="AI56" s="894"/>
      <c r="AJ56" s="894"/>
      <c r="AK56" s="894"/>
      <c r="AL56" s="877">
        <f t="shared" si="1"/>
        <v>0</v>
      </c>
      <c r="AM56" s="878"/>
      <c r="AN56" s="878"/>
      <c r="AO56" s="878"/>
      <c r="AP56" s="878"/>
      <c r="AQ56" s="879">
        <f t="shared" ref="AQ56:AQ61" si="2">AE56*AL56</f>
        <v>0</v>
      </c>
      <c r="AR56" s="880"/>
      <c r="AS56" s="880"/>
      <c r="AT56" s="880"/>
      <c r="AU56" s="880"/>
      <c r="AW56" s="235" t="str">
        <f t="shared" ref="AW56:AW61" si="3" xml:space="preserve">
IF(COUNTA(B56:AK56)=0,"○",
IF(AND(COUNTA(B56:AK56)&gt;=1,COUNTA(B56:AK56)&lt;3),"×",
IF(COUNTA(B56:AK56)=3,"◎")))</f>
        <v>○</v>
      </c>
    </row>
    <row r="57" spans="2:59" x14ac:dyDescent="0.4">
      <c r="B57" s="914"/>
      <c r="C57" s="915"/>
      <c r="D57" s="915"/>
      <c r="E57" s="915"/>
      <c r="F57" s="915"/>
      <c r="G57" s="915"/>
      <c r="H57" s="915"/>
      <c r="I57" s="915"/>
      <c r="J57" s="916"/>
      <c r="K57" s="916"/>
      <c r="L57" s="916"/>
      <c r="M57" s="916"/>
      <c r="N57" s="916"/>
      <c r="O57" s="916"/>
      <c r="P57" s="916"/>
      <c r="Q57" s="916"/>
      <c r="R57" s="916"/>
      <c r="S57" s="916"/>
      <c r="T57" s="916"/>
      <c r="U57" s="916"/>
      <c r="V57" s="916"/>
      <c r="W57" s="916"/>
      <c r="X57" s="916"/>
      <c r="Y57" s="916"/>
      <c r="Z57" s="916"/>
      <c r="AA57" s="916"/>
      <c r="AB57" s="916"/>
      <c r="AC57" s="916"/>
      <c r="AD57" s="917"/>
      <c r="AE57" s="918"/>
      <c r="AF57" s="919"/>
      <c r="AG57" s="893"/>
      <c r="AH57" s="894"/>
      <c r="AI57" s="894"/>
      <c r="AJ57" s="894"/>
      <c r="AK57" s="894"/>
      <c r="AL57" s="877">
        <f t="shared" si="1"/>
        <v>0</v>
      </c>
      <c r="AM57" s="878"/>
      <c r="AN57" s="878"/>
      <c r="AO57" s="878"/>
      <c r="AP57" s="878"/>
      <c r="AQ57" s="879">
        <f t="shared" si="2"/>
        <v>0</v>
      </c>
      <c r="AR57" s="880"/>
      <c r="AS57" s="880"/>
      <c r="AT57" s="880"/>
      <c r="AU57" s="880"/>
      <c r="AW57" s="235" t="str">
        <f t="shared" si="3"/>
        <v>○</v>
      </c>
    </row>
    <row r="58" spans="2:59" x14ac:dyDescent="0.4">
      <c r="B58" s="914"/>
      <c r="C58" s="915"/>
      <c r="D58" s="915"/>
      <c r="E58" s="915"/>
      <c r="F58" s="915"/>
      <c r="G58" s="915"/>
      <c r="H58" s="915"/>
      <c r="I58" s="915"/>
      <c r="J58" s="916"/>
      <c r="K58" s="916"/>
      <c r="L58" s="916"/>
      <c r="M58" s="916"/>
      <c r="N58" s="916"/>
      <c r="O58" s="916"/>
      <c r="P58" s="916"/>
      <c r="Q58" s="916"/>
      <c r="R58" s="916"/>
      <c r="S58" s="916"/>
      <c r="T58" s="916"/>
      <c r="U58" s="916"/>
      <c r="V58" s="916"/>
      <c r="W58" s="916"/>
      <c r="X58" s="916"/>
      <c r="Y58" s="916"/>
      <c r="Z58" s="916"/>
      <c r="AA58" s="916"/>
      <c r="AB58" s="916"/>
      <c r="AC58" s="916"/>
      <c r="AD58" s="917"/>
      <c r="AE58" s="918"/>
      <c r="AF58" s="919"/>
      <c r="AG58" s="893"/>
      <c r="AH58" s="894"/>
      <c r="AI58" s="894"/>
      <c r="AJ58" s="894"/>
      <c r="AK58" s="894"/>
      <c r="AL58" s="877">
        <f t="shared" si="1"/>
        <v>0</v>
      </c>
      <c r="AM58" s="878"/>
      <c r="AN58" s="878"/>
      <c r="AO58" s="878"/>
      <c r="AP58" s="878"/>
      <c r="AQ58" s="879">
        <f t="shared" si="2"/>
        <v>0</v>
      </c>
      <c r="AR58" s="880"/>
      <c r="AS58" s="880"/>
      <c r="AT58" s="880"/>
      <c r="AU58" s="880"/>
      <c r="AW58" s="235" t="str">
        <f t="shared" si="3"/>
        <v>○</v>
      </c>
    </row>
    <row r="59" spans="2:59" x14ac:dyDescent="0.4">
      <c r="B59" s="914"/>
      <c r="C59" s="915"/>
      <c r="D59" s="915"/>
      <c r="E59" s="915"/>
      <c r="F59" s="915"/>
      <c r="G59" s="915"/>
      <c r="H59" s="915"/>
      <c r="I59" s="915"/>
      <c r="J59" s="916"/>
      <c r="K59" s="916"/>
      <c r="L59" s="916"/>
      <c r="M59" s="916"/>
      <c r="N59" s="916"/>
      <c r="O59" s="916"/>
      <c r="P59" s="916"/>
      <c r="Q59" s="916"/>
      <c r="R59" s="916"/>
      <c r="S59" s="916"/>
      <c r="T59" s="916"/>
      <c r="U59" s="916"/>
      <c r="V59" s="916"/>
      <c r="W59" s="916"/>
      <c r="X59" s="916"/>
      <c r="Y59" s="916"/>
      <c r="Z59" s="916"/>
      <c r="AA59" s="916"/>
      <c r="AB59" s="916"/>
      <c r="AC59" s="916"/>
      <c r="AD59" s="917"/>
      <c r="AE59" s="918"/>
      <c r="AF59" s="919"/>
      <c r="AG59" s="893"/>
      <c r="AH59" s="894"/>
      <c r="AI59" s="894"/>
      <c r="AJ59" s="894"/>
      <c r="AK59" s="894"/>
      <c r="AL59" s="877">
        <f t="shared" si="1"/>
        <v>0</v>
      </c>
      <c r="AM59" s="878"/>
      <c r="AN59" s="878"/>
      <c r="AO59" s="878"/>
      <c r="AP59" s="878"/>
      <c r="AQ59" s="879">
        <f t="shared" si="2"/>
        <v>0</v>
      </c>
      <c r="AR59" s="880"/>
      <c r="AS59" s="880"/>
      <c r="AT59" s="880"/>
      <c r="AU59" s="880"/>
      <c r="AW59" s="235" t="str">
        <f t="shared" si="3"/>
        <v>○</v>
      </c>
    </row>
    <row r="60" spans="2:59" x14ac:dyDescent="0.4">
      <c r="B60" s="914"/>
      <c r="C60" s="915"/>
      <c r="D60" s="915"/>
      <c r="E60" s="915"/>
      <c r="F60" s="915"/>
      <c r="G60" s="915"/>
      <c r="H60" s="915"/>
      <c r="I60" s="915"/>
      <c r="J60" s="916"/>
      <c r="K60" s="916"/>
      <c r="L60" s="916"/>
      <c r="M60" s="916"/>
      <c r="N60" s="916"/>
      <c r="O60" s="916"/>
      <c r="P60" s="916"/>
      <c r="Q60" s="916"/>
      <c r="R60" s="916"/>
      <c r="S60" s="916"/>
      <c r="T60" s="916"/>
      <c r="U60" s="916"/>
      <c r="V60" s="916"/>
      <c r="W60" s="916"/>
      <c r="X60" s="916"/>
      <c r="Y60" s="916"/>
      <c r="Z60" s="916"/>
      <c r="AA60" s="916"/>
      <c r="AB60" s="916"/>
      <c r="AC60" s="916"/>
      <c r="AD60" s="917"/>
      <c r="AE60" s="918"/>
      <c r="AF60" s="919"/>
      <c r="AG60" s="893"/>
      <c r="AH60" s="894"/>
      <c r="AI60" s="894"/>
      <c r="AJ60" s="894"/>
      <c r="AK60" s="894"/>
      <c r="AL60" s="877">
        <f t="shared" si="1"/>
        <v>0</v>
      </c>
      <c r="AM60" s="878"/>
      <c r="AN60" s="878"/>
      <c r="AO60" s="878"/>
      <c r="AP60" s="878"/>
      <c r="AQ60" s="879">
        <f t="shared" si="2"/>
        <v>0</v>
      </c>
      <c r="AR60" s="880"/>
      <c r="AS60" s="880"/>
      <c r="AT60" s="880"/>
      <c r="AU60" s="880"/>
      <c r="AW60" s="235" t="str">
        <f t="shared" si="3"/>
        <v>○</v>
      </c>
    </row>
    <row r="61" spans="2:59" ht="24.75" thickBot="1" x14ac:dyDescent="0.45">
      <c r="B61" s="914"/>
      <c r="C61" s="915"/>
      <c r="D61" s="915"/>
      <c r="E61" s="915"/>
      <c r="F61" s="915"/>
      <c r="G61" s="915"/>
      <c r="H61" s="915"/>
      <c r="I61" s="915"/>
      <c r="J61" s="916"/>
      <c r="K61" s="916"/>
      <c r="L61" s="916"/>
      <c r="M61" s="916"/>
      <c r="N61" s="916"/>
      <c r="O61" s="916"/>
      <c r="P61" s="916"/>
      <c r="Q61" s="916"/>
      <c r="R61" s="916"/>
      <c r="S61" s="916"/>
      <c r="T61" s="916"/>
      <c r="U61" s="916"/>
      <c r="V61" s="916"/>
      <c r="W61" s="916"/>
      <c r="X61" s="916"/>
      <c r="Y61" s="916"/>
      <c r="Z61" s="916"/>
      <c r="AA61" s="916"/>
      <c r="AB61" s="916"/>
      <c r="AC61" s="916"/>
      <c r="AD61" s="917"/>
      <c r="AE61" s="918"/>
      <c r="AF61" s="919"/>
      <c r="AG61" s="893"/>
      <c r="AH61" s="894"/>
      <c r="AI61" s="894"/>
      <c r="AJ61" s="894"/>
      <c r="AK61" s="894"/>
      <c r="AL61" s="877">
        <f t="shared" si="1"/>
        <v>0</v>
      </c>
      <c r="AM61" s="878"/>
      <c r="AN61" s="878"/>
      <c r="AO61" s="878"/>
      <c r="AP61" s="878"/>
      <c r="AQ61" s="879">
        <f t="shared" si="2"/>
        <v>0</v>
      </c>
      <c r="AR61" s="880"/>
      <c r="AS61" s="880"/>
      <c r="AT61" s="880"/>
      <c r="AU61" s="880"/>
      <c r="AW61" s="235" t="str">
        <f t="shared" si="3"/>
        <v>○</v>
      </c>
    </row>
    <row r="62" spans="2:59" ht="24.75" thickTop="1" x14ac:dyDescent="0.4">
      <c r="B62" s="920" t="str">
        <f>IF(AQ62&gt;=200000,"【注意】修繕箇所が１か所の場合、20万円以上であるため修繕費として経費計上が認められないことになります。","")</f>
        <v/>
      </c>
      <c r="C62" s="921"/>
      <c r="D62" s="921"/>
      <c r="E62" s="921"/>
      <c r="F62" s="921"/>
      <c r="G62" s="921"/>
      <c r="H62" s="921"/>
      <c r="I62" s="921"/>
      <c r="J62" s="921"/>
      <c r="K62" s="921"/>
      <c r="L62" s="921"/>
      <c r="M62" s="921"/>
      <c r="N62" s="921"/>
      <c r="O62" s="921"/>
      <c r="P62" s="921"/>
      <c r="Q62" s="921"/>
      <c r="R62" s="921"/>
      <c r="S62" s="921"/>
      <c r="T62" s="921"/>
      <c r="U62" s="921"/>
      <c r="V62" s="921"/>
      <c r="W62" s="921"/>
      <c r="X62" s="921"/>
      <c r="Y62" s="921"/>
      <c r="Z62" s="921"/>
      <c r="AA62" s="921"/>
      <c r="AB62" s="921"/>
      <c r="AC62" s="921"/>
      <c r="AD62" s="921"/>
      <c r="AE62" s="921"/>
      <c r="AF62" s="921"/>
      <c r="AG62" s="921"/>
      <c r="AH62" s="921"/>
      <c r="AI62" s="921"/>
      <c r="AJ62" s="921"/>
      <c r="AK62" s="921"/>
      <c r="AL62" s="901" t="s">
        <v>280</v>
      </c>
      <c r="AM62" s="902"/>
      <c r="AN62" s="902"/>
      <c r="AO62" s="902"/>
      <c r="AP62" s="903"/>
      <c r="AQ62" s="897">
        <f>IF(AW62="◎",SUM(AQ55:AU61),0)</f>
        <v>0</v>
      </c>
      <c r="AR62" s="898"/>
      <c r="AS62" s="898"/>
      <c r="AT62" s="898"/>
      <c r="AU62" s="898"/>
      <c r="AW62" s="235" t="str">
        <f xml:space="preserve">
IF(COUNTIF(AW55:AW61,"○")=7,"○",
IF(COUNTIF(AW55:AW61,"×")&gt;=1,"×",
IF(AND(COUNTIF(AW55:AW61,"◎")&gt;=1,COUNTIF(AW55:AW61,"×")=0),"◎")))</f>
        <v>○</v>
      </c>
      <c r="AZ62" s="1" t="str">
        <f xml:space="preserve">
IF(AW62="○","申請しない場合は入力不要です。",
IF(AW62="×","【要修正】入力不十分な箇所があります。",
IF(AW62="◎","適切に入力がされました。")))</f>
        <v>申請しない場合は入力不要です。</v>
      </c>
    </row>
    <row r="63" spans="2:59" ht="15" customHeight="1" thickBot="1" x14ac:dyDescent="0.45"/>
    <row r="64" spans="2:59" ht="24.75" thickTop="1" x14ac:dyDescent="0.4">
      <c r="B64" s="849" t="s">
        <v>293</v>
      </c>
      <c r="C64" s="908"/>
      <c r="D64" s="908"/>
      <c r="E64" s="908"/>
      <c r="F64" s="908"/>
      <c r="G64" s="908"/>
      <c r="H64" s="908"/>
      <c r="I64" s="908"/>
      <c r="J64" s="908"/>
      <c r="K64" s="908"/>
      <c r="L64" s="908"/>
      <c r="M64" s="908"/>
      <c r="N64" s="908"/>
      <c r="O64" s="908"/>
      <c r="P64" s="908"/>
      <c r="Q64" s="908"/>
      <c r="R64" s="908"/>
      <c r="S64" s="908"/>
      <c r="T64" s="908"/>
      <c r="U64" s="908"/>
      <c r="V64" s="908"/>
      <c r="W64" s="908"/>
      <c r="X64" s="908"/>
      <c r="Y64" s="908"/>
      <c r="Z64" s="908"/>
      <c r="AA64" s="908"/>
      <c r="AB64" s="908"/>
      <c r="AC64" s="908"/>
      <c r="AD64" s="908"/>
      <c r="AE64" s="908"/>
      <c r="AF64" s="908"/>
      <c r="AG64" s="908"/>
      <c r="AH64" s="908"/>
      <c r="AI64" s="908"/>
      <c r="AJ64" s="908"/>
      <c r="AK64" s="908"/>
      <c r="AL64" s="908"/>
      <c r="AM64" s="908"/>
      <c r="AN64" s="908"/>
      <c r="AO64" s="908"/>
      <c r="AP64" s="908"/>
      <c r="AQ64" s="908"/>
      <c r="AR64" s="908"/>
      <c r="AS64" s="908"/>
      <c r="AT64" s="908"/>
      <c r="AU64" s="909"/>
    </row>
    <row r="65" spans="2:47" x14ac:dyDescent="0.4">
      <c r="B65" s="842" t="s">
        <v>296</v>
      </c>
      <c r="C65" s="683"/>
      <c r="D65" s="683"/>
      <c r="E65" s="683"/>
      <c r="F65" s="683"/>
      <c r="G65" s="683"/>
      <c r="H65" s="683"/>
      <c r="I65" s="683"/>
      <c r="J65" s="683"/>
      <c r="K65" s="683"/>
      <c r="L65" s="683"/>
      <c r="M65" s="683"/>
      <c r="N65" s="683"/>
      <c r="O65" s="683"/>
      <c r="P65" s="683"/>
      <c r="Q65" s="683"/>
      <c r="R65" s="683"/>
      <c r="S65" s="683"/>
      <c r="T65" s="683"/>
      <c r="U65" s="683"/>
      <c r="V65" s="683"/>
      <c r="W65" s="683"/>
      <c r="X65" s="683"/>
      <c r="Y65" s="683"/>
      <c r="Z65" s="683"/>
      <c r="AA65" s="683"/>
      <c r="AB65" s="683"/>
      <c r="AC65" s="683"/>
      <c r="AD65" s="683"/>
      <c r="AE65" s="683"/>
      <c r="AF65" s="683"/>
      <c r="AG65" s="683"/>
      <c r="AH65" s="683"/>
      <c r="AI65" s="683"/>
      <c r="AJ65" s="683"/>
      <c r="AK65" s="683"/>
      <c r="AL65" s="683"/>
      <c r="AM65" s="683"/>
      <c r="AN65" s="683"/>
      <c r="AO65" s="683"/>
      <c r="AP65" s="683"/>
      <c r="AQ65" s="683"/>
      <c r="AR65" s="683"/>
      <c r="AS65" s="683"/>
      <c r="AT65" s="683"/>
      <c r="AU65" s="910"/>
    </row>
    <row r="66" spans="2:47" x14ac:dyDescent="0.4">
      <c r="B66" s="842" t="s">
        <v>295</v>
      </c>
      <c r="C66" s="683"/>
      <c r="D66" s="683"/>
      <c r="E66" s="683"/>
      <c r="F66" s="683"/>
      <c r="G66" s="683"/>
      <c r="H66" s="683"/>
      <c r="I66" s="683"/>
      <c r="J66" s="683"/>
      <c r="K66" s="683"/>
      <c r="L66" s="683"/>
      <c r="M66" s="683"/>
      <c r="N66" s="683"/>
      <c r="O66" s="683"/>
      <c r="P66" s="683"/>
      <c r="Q66" s="683"/>
      <c r="R66" s="683"/>
      <c r="S66" s="683"/>
      <c r="T66" s="683"/>
      <c r="U66" s="683"/>
      <c r="V66" s="683"/>
      <c r="W66" s="683"/>
      <c r="X66" s="683"/>
      <c r="Y66" s="683"/>
      <c r="Z66" s="683"/>
      <c r="AA66" s="683"/>
      <c r="AB66" s="683"/>
      <c r="AC66" s="683"/>
      <c r="AD66" s="683"/>
      <c r="AE66" s="683"/>
      <c r="AF66" s="683"/>
      <c r="AG66" s="683"/>
      <c r="AH66" s="683"/>
      <c r="AI66" s="683"/>
      <c r="AJ66" s="683"/>
      <c r="AK66" s="683"/>
      <c r="AL66" s="683"/>
      <c r="AM66" s="683"/>
      <c r="AN66" s="683"/>
      <c r="AO66" s="683"/>
      <c r="AP66" s="683"/>
      <c r="AQ66" s="683"/>
      <c r="AR66" s="683"/>
      <c r="AS66" s="683"/>
      <c r="AT66" s="683"/>
      <c r="AU66" s="910"/>
    </row>
    <row r="67" spans="2:47" ht="24.75" thickBot="1" x14ac:dyDescent="0.45">
      <c r="B67" s="911" t="s">
        <v>365</v>
      </c>
      <c r="C67" s="912"/>
      <c r="D67" s="912"/>
      <c r="E67" s="912"/>
      <c r="F67" s="912"/>
      <c r="G67" s="912"/>
      <c r="H67" s="912"/>
      <c r="I67" s="912"/>
      <c r="J67" s="912"/>
      <c r="K67" s="912"/>
      <c r="L67" s="912"/>
      <c r="M67" s="912"/>
      <c r="N67" s="912"/>
      <c r="O67" s="912"/>
      <c r="P67" s="912"/>
      <c r="Q67" s="912"/>
      <c r="R67" s="912"/>
      <c r="S67" s="912"/>
      <c r="T67" s="912"/>
      <c r="U67" s="912"/>
      <c r="V67" s="912"/>
      <c r="W67" s="912"/>
      <c r="X67" s="912"/>
      <c r="Y67" s="912"/>
      <c r="Z67" s="912"/>
      <c r="AA67" s="912"/>
      <c r="AB67" s="912"/>
      <c r="AC67" s="912"/>
      <c r="AD67" s="912"/>
      <c r="AE67" s="912"/>
      <c r="AF67" s="912"/>
      <c r="AG67" s="912"/>
      <c r="AH67" s="912"/>
      <c r="AI67" s="912"/>
      <c r="AJ67" s="912"/>
      <c r="AK67" s="912"/>
      <c r="AL67" s="912"/>
      <c r="AM67" s="912"/>
      <c r="AN67" s="912"/>
      <c r="AO67" s="912"/>
      <c r="AP67" s="912"/>
      <c r="AQ67" s="912"/>
      <c r="AR67" s="912"/>
      <c r="AS67" s="912"/>
      <c r="AT67" s="912"/>
      <c r="AU67" s="913"/>
    </row>
    <row r="68" spans="2:47" ht="24.75" thickTop="1" x14ac:dyDescent="0.4"/>
  </sheetData>
  <sheetProtection algorithmName="SHA-512" hashValue="DrrwkWEwrCLb8gdfwWEKjEEFoXkwqsWYnldXKwR1LlfI4VOwSQWMHCdz/pHM7EIWuLpY9Z8pKjl/oUCQc+BtdA==" saltValue="y9U3ext6EM1nMbw5+DoiGA==" spinCount="100000" sheet="1" objects="1" scenarios="1"/>
  <mergeCells count="146">
    <mergeCell ref="B38:AU38"/>
    <mergeCell ref="B39:AU39"/>
    <mergeCell ref="B40:AU40"/>
    <mergeCell ref="B41:AU41"/>
    <mergeCell ref="AE61:AF61"/>
    <mergeCell ref="AG61:AK61"/>
    <mergeCell ref="AL61:AP61"/>
    <mergeCell ref="AQ61:AU61"/>
    <mergeCell ref="B33:Q33"/>
    <mergeCell ref="B34:Q34"/>
    <mergeCell ref="B35:Q35"/>
    <mergeCell ref="R33:AD33"/>
    <mergeCell ref="R34:AD34"/>
    <mergeCell ref="R35:AD35"/>
    <mergeCell ref="B54:AD54"/>
    <mergeCell ref="B55:AD55"/>
    <mergeCell ref="B60:AD60"/>
    <mergeCell ref="B61:AD61"/>
    <mergeCell ref="AE58:AF58"/>
    <mergeCell ref="AG58:AK58"/>
    <mergeCell ref="AL58:AP58"/>
    <mergeCell ref="B56:AD56"/>
    <mergeCell ref="B57:AD57"/>
    <mergeCell ref="B58:AD58"/>
    <mergeCell ref="B65:AU65"/>
    <mergeCell ref="B64:AU64"/>
    <mergeCell ref="B66:AU66"/>
    <mergeCell ref="B67:AU67"/>
    <mergeCell ref="B62:AK62"/>
    <mergeCell ref="AL62:AP62"/>
    <mergeCell ref="AQ62:AU62"/>
    <mergeCell ref="AE56:AF56"/>
    <mergeCell ref="AG56:AK56"/>
    <mergeCell ref="AL56:AP56"/>
    <mergeCell ref="AQ56:AU56"/>
    <mergeCell ref="AE57:AF57"/>
    <mergeCell ref="AG57:AK57"/>
    <mergeCell ref="AL57:AP57"/>
    <mergeCell ref="AQ57:AU57"/>
    <mergeCell ref="AQ58:AU58"/>
    <mergeCell ref="AE59:AF59"/>
    <mergeCell ref="AG59:AK59"/>
    <mergeCell ref="AL59:AP59"/>
    <mergeCell ref="AQ59:AU59"/>
    <mergeCell ref="AE60:AF60"/>
    <mergeCell ref="AG60:AK60"/>
    <mergeCell ref="AL60:AP60"/>
    <mergeCell ref="AQ60:AU60"/>
    <mergeCell ref="B59:AD59"/>
    <mergeCell ref="AE54:AF54"/>
    <mergeCell ref="AG54:AK54"/>
    <mergeCell ref="AL54:AP54"/>
    <mergeCell ref="AQ54:AU54"/>
    <mergeCell ref="AE55:AF55"/>
    <mergeCell ref="AG55:AK55"/>
    <mergeCell ref="AL55:AP55"/>
    <mergeCell ref="AQ55:AU55"/>
    <mergeCell ref="B43:AU43"/>
    <mergeCell ref="C45:AU45"/>
    <mergeCell ref="C46:AU46"/>
    <mergeCell ref="C52:AU52"/>
    <mergeCell ref="C47:AU47"/>
    <mergeCell ref="C48:AU48"/>
    <mergeCell ref="C49:AU49"/>
    <mergeCell ref="C50:AU50"/>
    <mergeCell ref="C51:AU51"/>
    <mergeCell ref="B13:AU13"/>
    <mergeCell ref="B27:AU27"/>
    <mergeCell ref="C12:AU12"/>
    <mergeCell ref="B20:AK20"/>
    <mergeCell ref="AL20:AP20"/>
    <mergeCell ref="AG17:AK17"/>
    <mergeCell ref="AQ14:AU14"/>
    <mergeCell ref="AQ15:AU15"/>
    <mergeCell ref="AQ17:AU17"/>
    <mergeCell ref="AE16:AF16"/>
    <mergeCell ref="AG16:AK16"/>
    <mergeCell ref="AE17:AF17"/>
    <mergeCell ref="AL17:AP17"/>
    <mergeCell ref="AG18:AK18"/>
    <mergeCell ref="B19:I19"/>
    <mergeCell ref="B22:AU22"/>
    <mergeCell ref="B23:AU23"/>
    <mergeCell ref="B24:AU24"/>
    <mergeCell ref="B25:AU25"/>
    <mergeCell ref="AG14:AK14"/>
    <mergeCell ref="AG15:AK15"/>
    <mergeCell ref="AL14:AP14"/>
    <mergeCell ref="J16:AD16"/>
    <mergeCell ref="AL36:AP36"/>
    <mergeCell ref="AQ36:AU36"/>
    <mergeCell ref="B36:AK36"/>
    <mergeCell ref="J17:AD17"/>
    <mergeCell ref="J18:AD18"/>
    <mergeCell ref="J19:AD19"/>
    <mergeCell ref="AE33:AF33"/>
    <mergeCell ref="AG33:AK33"/>
    <mergeCell ref="AG34:AK34"/>
    <mergeCell ref="AO3:AU3"/>
    <mergeCell ref="AO5:AU5"/>
    <mergeCell ref="AG2:AN2"/>
    <mergeCell ref="AG3:AN3"/>
    <mergeCell ref="AE35:AF35"/>
    <mergeCell ref="AG35:AK35"/>
    <mergeCell ref="AE34:AF34"/>
    <mergeCell ref="AL18:AP18"/>
    <mergeCell ref="AQ18:AU18"/>
    <mergeCell ref="AE19:AF19"/>
    <mergeCell ref="AG19:AK19"/>
    <mergeCell ref="AL19:AP19"/>
    <mergeCell ref="AQ19:AU19"/>
    <mergeCell ref="AQ20:AU20"/>
    <mergeCell ref="C29:AU29"/>
    <mergeCell ref="C31:AU31"/>
    <mergeCell ref="C30:AU30"/>
    <mergeCell ref="AL33:AP33"/>
    <mergeCell ref="AQ33:AU33"/>
    <mergeCell ref="AL34:AP34"/>
    <mergeCell ref="AQ34:AU34"/>
    <mergeCell ref="AL35:AP35"/>
    <mergeCell ref="AL15:AP15"/>
    <mergeCell ref="AQ35:AU35"/>
    <mergeCell ref="AO4:AU4"/>
    <mergeCell ref="B9:AU9"/>
    <mergeCell ref="AX2:AX4"/>
    <mergeCell ref="BF5:BF6"/>
    <mergeCell ref="B17:I17"/>
    <mergeCell ref="B18:I18"/>
    <mergeCell ref="AE18:AF18"/>
    <mergeCell ref="AG5:AN5"/>
    <mergeCell ref="B7:AU7"/>
    <mergeCell ref="B8:AU8"/>
    <mergeCell ref="C10:AU10"/>
    <mergeCell ref="C11:AU11"/>
    <mergeCell ref="B2:W5"/>
    <mergeCell ref="AG4:AN4"/>
    <mergeCell ref="AL16:AP16"/>
    <mergeCell ref="AQ16:AU16"/>
    <mergeCell ref="B14:I14"/>
    <mergeCell ref="B15:I15"/>
    <mergeCell ref="B16:I16"/>
    <mergeCell ref="AE14:AF14"/>
    <mergeCell ref="AE15:AF15"/>
    <mergeCell ref="J14:AD14"/>
    <mergeCell ref="J15:AD15"/>
    <mergeCell ref="AO2:AU2"/>
  </mergeCells>
  <phoneticPr fontId="1"/>
  <conditionalFormatting sqref="BG15:BG20 BF5:BG7 BG34:BG36">
    <cfRule type="containsText" dxfId="8" priority="7" operator="containsText" text="×">
      <formula>NOT(ISERROR(SEARCH("×",BF5)))</formula>
    </cfRule>
  </conditionalFormatting>
  <conditionalFormatting sqref="BH15:BH20 BH5:BH7 BH34:BH36">
    <cfRule type="containsText" dxfId="7" priority="6" operator="containsText" text="要修正">
      <formula>NOT(ISERROR(SEARCH("要修正",BH5)))</formula>
    </cfRule>
  </conditionalFormatting>
  <conditionalFormatting sqref="B8:AU8">
    <cfRule type="containsText" dxfId="6" priority="4" operator="containsText" text="×">
      <formula>NOT(ISERROR(SEARCH("×",B8)))</formula>
    </cfRule>
  </conditionalFormatting>
  <conditionalFormatting sqref="B43:AU43">
    <cfRule type="containsText" dxfId="5" priority="3" operator="containsText" text="×">
      <formula>NOT(ISERROR(SEARCH("×",B43)))</formula>
    </cfRule>
  </conditionalFormatting>
  <conditionalFormatting sqref="B27:AU27">
    <cfRule type="containsText" dxfId="4" priority="2" operator="containsText" text="×">
      <formula>NOT(ISERROR(SEARCH("×",B27)))</formula>
    </cfRule>
  </conditionalFormatting>
  <conditionalFormatting sqref="B62:AK62">
    <cfRule type="containsText" dxfId="3" priority="1" operator="containsText" text="注意">
      <formula>NOT(ISERROR(SEARCH("注意",B62)))</formula>
    </cfRule>
  </conditionalFormatting>
  <dataValidations xWindow="178" yWindow="1128" count="5">
    <dataValidation type="list" allowBlank="1" showInputMessage="1" showErrorMessage="1" sqref="J32 J53" xr:uid="{00000000-0002-0000-0700-000000000000}">
      <formula1>$BG$43:$BG$44</formula1>
    </dataValidation>
    <dataValidation allowBlank="1" showInputMessage="1" showErrorMessage="1" promptTitle="品名の入力" prompt="購入予定であるサーモグラフィーカメラの品名を入力してください。（型番のみの入力の場合、購入内容が不明のため修正を依頼させていただきますのでご注意ください。）" sqref="B34:I35" xr:uid="{00000000-0002-0000-0700-000004000000}"/>
    <dataValidation type="whole" operator="greaterThanOrEqual" allowBlank="1" showInputMessage="1" showErrorMessage="1" sqref="AE34:AF35 AE15:AF19 AE55:AF61" xr:uid="{3CE802D7-9A8A-4862-9544-29242C3913A7}">
      <formula1>1</formula1>
    </dataValidation>
    <dataValidation type="whole" operator="greaterThanOrEqual" allowBlank="1" showInputMessage="1" showErrorMessage="1" sqref="AG15:AK19 AG34:AK35 AG55:AK61" xr:uid="{E706EB6A-590C-4B10-A7E4-372D1C3AC92B}">
      <formula1>0</formula1>
    </dataValidation>
    <dataValidation allowBlank="1" showErrorMessage="1" promptTitle="品名の入力" prompt="購入予定であるサーモグラフィーカメラの品名を入力してください。（型番のみの入力の場合、購入内容が不明のため修正を依頼させていただきますのでご注意ください。）" sqref="B55:AD61" xr:uid="{986BDDF1-6538-4F22-87D2-F8B93848AA35}"/>
  </dataValidations>
  <pageMargins left="0.7" right="0.7" top="0.75" bottom="0.75" header="0.3" footer="0.3"/>
  <pageSetup paperSize="9" scale="46" fitToHeight="0" orientation="portrait" r:id="rId1"/>
  <colBreaks count="1" manualBreakCount="1">
    <brk id="3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5" tint="0.39997558519241921"/>
    <pageSetUpPr fitToPage="1"/>
  </sheetPr>
  <dimension ref="B1:AF44"/>
  <sheetViews>
    <sheetView showGridLines="0" view="pageBreakPreview" topLeftCell="A10" zoomScale="60" zoomScaleNormal="100" workbookViewId="0">
      <selection activeCell="L20" sqref="L20"/>
    </sheetView>
  </sheetViews>
  <sheetFormatPr defaultColWidth="9" defaultRowHeight="18" x14ac:dyDescent="0.4"/>
  <cols>
    <col min="1" max="1" width="5.625" style="278" customWidth="1"/>
    <col min="2" max="8" width="12.625" style="278" customWidth="1"/>
    <col min="9" max="9" width="5.625" style="278" customWidth="1"/>
    <col min="10" max="23" width="9" style="278"/>
    <col min="24" max="24" width="11.625" style="278" bestFit="1" customWidth="1"/>
    <col min="25" max="25" width="10.5" style="278" bestFit="1" customWidth="1"/>
    <col min="26" max="26" width="10.75" style="278" bestFit="1" customWidth="1"/>
    <col min="27" max="264" width="9" style="278"/>
    <col min="265" max="265" width="12.5" style="278" customWidth="1"/>
    <col min="266" max="268" width="10.625" style="278" customWidth="1"/>
    <col min="269" max="271" width="12.625" style="278" customWidth="1"/>
    <col min="272" max="272" width="9" style="278"/>
    <col min="273" max="273" width="11.625" style="278" bestFit="1" customWidth="1"/>
    <col min="274" max="520" width="9" style="278"/>
    <col min="521" max="521" width="12.5" style="278" customWidth="1"/>
    <col min="522" max="524" width="10.625" style="278" customWidth="1"/>
    <col min="525" max="527" width="12.625" style="278" customWidth="1"/>
    <col min="528" max="528" width="9" style="278"/>
    <col min="529" max="529" width="11.625" style="278" bestFit="1" customWidth="1"/>
    <col min="530" max="776" width="9" style="278"/>
    <col min="777" max="777" width="12.5" style="278" customWidth="1"/>
    <col min="778" max="780" width="10.625" style="278" customWidth="1"/>
    <col min="781" max="783" width="12.625" style="278" customWidth="1"/>
    <col min="784" max="784" width="9" style="278"/>
    <col min="785" max="785" width="11.625" style="278" bestFit="1" customWidth="1"/>
    <col min="786" max="1032" width="9" style="278"/>
    <col min="1033" max="1033" width="12.5" style="278" customWidth="1"/>
    <col min="1034" max="1036" width="10.625" style="278" customWidth="1"/>
    <col min="1037" max="1039" width="12.625" style="278" customWidth="1"/>
    <col min="1040" max="1040" width="9" style="278"/>
    <col min="1041" max="1041" width="11.625" style="278" bestFit="1" customWidth="1"/>
    <col min="1042" max="1288" width="9" style="278"/>
    <col min="1289" max="1289" width="12.5" style="278" customWidth="1"/>
    <col min="1290" max="1292" width="10.625" style="278" customWidth="1"/>
    <col min="1293" max="1295" width="12.625" style="278" customWidth="1"/>
    <col min="1296" max="1296" width="9" style="278"/>
    <col min="1297" max="1297" width="11.625" style="278" bestFit="1" customWidth="1"/>
    <col min="1298" max="1544" width="9" style="278"/>
    <col min="1545" max="1545" width="12.5" style="278" customWidth="1"/>
    <col min="1546" max="1548" width="10.625" style="278" customWidth="1"/>
    <col min="1549" max="1551" width="12.625" style="278" customWidth="1"/>
    <col min="1552" max="1552" width="9" style="278"/>
    <col min="1553" max="1553" width="11.625" style="278" bestFit="1" customWidth="1"/>
    <col min="1554" max="1800" width="9" style="278"/>
    <col min="1801" max="1801" width="12.5" style="278" customWidth="1"/>
    <col min="1802" max="1804" width="10.625" style="278" customWidth="1"/>
    <col min="1805" max="1807" width="12.625" style="278" customWidth="1"/>
    <col min="1808" max="1808" width="9" style="278"/>
    <col min="1809" max="1809" width="11.625" style="278" bestFit="1" customWidth="1"/>
    <col min="1810" max="2056" width="9" style="278"/>
    <col min="2057" max="2057" width="12.5" style="278" customWidth="1"/>
    <col min="2058" max="2060" width="10.625" style="278" customWidth="1"/>
    <col min="2061" max="2063" width="12.625" style="278" customWidth="1"/>
    <col min="2064" max="2064" width="9" style="278"/>
    <col min="2065" max="2065" width="11.625" style="278" bestFit="1" customWidth="1"/>
    <col min="2066" max="2312" width="9" style="278"/>
    <col min="2313" max="2313" width="12.5" style="278" customWidth="1"/>
    <col min="2314" max="2316" width="10.625" style="278" customWidth="1"/>
    <col min="2317" max="2319" width="12.625" style="278" customWidth="1"/>
    <col min="2320" max="2320" width="9" style="278"/>
    <col min="2321" max="2321" width="11.625" style="278" bestFit="1" customWidth="1"/>
    <col min="2322" max="2568" width="9" style="278"/>
    <col min="2569" max="2569" width="12.5" style="278" customWidth="1"/>
    <col min="2570" max="2572" width="10.625" style="278" customWidth="1"/>
    <col min="2573" max="2575" width="12.625" style="278" customWidth="1"/>
    <col min="2576" max="2576" width="9" style="278"/>
    <col min="2577" max="2577" width="11.625" style="278" bestFit="1" customWidth="1"/>
    <col min="2578" max="2824" width="9" style="278"/>
    <col min="2825" max="2825" width="12.5" style="278" customWidth="1"/>
    <col min="2826" max="2828" width="10.625" style="278" customWidth="1"/>
    <col min="2829" max="2831" width="12.625" style="278" customWidth="1"/>
    <col min="2832" max="2832" width="9" style="278"/>
    <col min="2833" max="2833" width="11.625" style="278" bestFit="1" customWidth="1"/>
    <col min="2834" max="3080" width="9" style="278"/>
    <col min="3081" max="3081" width="12.5" style="278" customWidth="1"/>
    <col min="3082" max="3084" width="10.625" style="278" customWidth="1"/>
    <col min="3085" max="3087" width="12.625" style="278" customWidth="1"/>
    <col min="3088" max="3088" width="9" style="278"/>
    <col min="3089" max="3089" width="11.625" style="278" bestFit="1" customWidth="1"/>
    <col min="3090" max="3336" width="9" style="278"/>
    <col min="3337" max="3337" width="12.5" style="278" customWidth="1"/>
    <col min="3338" max="3340" width="10.625" style="278" customWidth="1"/>
    <col min="3341" max="3343" width="12.625" style="278" customWidth="1"/>
    <col min="3344" max="3344" width="9" style="278"/>
    <col min="3345" max="3345" width="11.625" style="278" bestFit="1" customWidth="1"/>
    <col min="3346" max="3592" width="9" style="278"/>
    <col min="3593" max="3593" width="12.5" style="278" customWidth="1"/>
    <col min="3594" max="3596" width="10.625" style="278" customWidth="1"/>
    <col min="3597" max="3599" width="12.625" style="278" customWidth="1"/>
    <col min="3600" max="3600" width="9" style="278"/>
    <col min="3601" max="3601" width="11.625" style="278" bestFit="1" customWidth="1"/>
    <col min="3602" max="3848" width="9" style="278"/>
    <col min="3849" max="3849" width="12.5" style="278" customWidth="1"/>
    <col min="3850" max="3852" width="10.625" style="278" customWidth="1"/>
    <col min="3853" max="3855" width="12.625" style="278" customWidth="1"/>
    <col min="3856" max="3856" width="9" style="278"/>
    <col min="3857" max="3857" width="11.625" style="278" bestFit="1" customWidth="1"/>
    <col min="3858" max="4104" width="9" style="278"/>
    <col min="4105" max="4105" width="12.5" style="278" customWidth="1"/>
    <col min="4106" max="4108" width="10.625" style="278" customWidth="1"/>
    <col min="4109" max="4111" width="12.625" style="278" customWidth="1"/>
    <col min="4112" max="4112" width="9" style="278"/>
    <col min="4113" max="4113" width="11.625" style="278" bestFit="1" customWidth="1"/>
    <col min="4114" max="4360" width="9" style="278"/>
    <col min="4361" max="4361" width="12.5" style="278" customWidth="1"/>
    <col min="4362" max="4364" width="10.625" style="278" customWidth="1"/>
    <col min="4365" max="4367" width="12.625" style="278" customWidth="1"/>
    <col min="4368" max="4368" width="9" style="278"/>
    <col min="4369" max="4369" width="11.625" style="278" bestFit="1" customWidth="1"/>
    <col min="4370" max="4616" width="9" style="278"/>
    <col min="4617" max="4617" width="12.5" style="278" customWidth="1"/>
    <col min="4618" max="4620" width="10.625" style="278" customWidth="1"/>
    <col min="4621" max="4623" width="12.625" style="278" customWidth="1"/>
    <col min="4624" max="4624" width="9" style="278"/>
    <col min="4625" max="4625" width="11.625" style="278" bestFit="1" customWidth="1"/>
    <col min="4626" max="4872" width="9" style="278"/>
    <col min="4873" max="4873" width="12.5" style="278" customWidth="1"/>
    <col min="4874" max="4876" width="10.625" style="278" customWidth="1"/>
    <col min="4877" max="4879" width="12.625" style="278" customWidth="1"/>
    <col min="4880" max="4880" width="9" style="278"/>
    <col min="4881" max="4881" width="11.625" style="278" bestFit="1" customWidth="1"/>
    <col min="4882" max="5128" width="9" style="278"/>
    <col min="5129" max="5129" width="12.5" style="278" customWidth="1"/>
    <col min="5130" max="5132" width="10.625" style="278" customWidth="1"/>
    <col min="5133" max="5135" width="12.625" style="278" customWidth="1"/>
    <col min="5136" max="5136" width="9" style="278"/>
    <col min="5137" max="5137" width="11.625" style="278" bestFit="1" customWidth="1"/>
    <col min="5138" max="5384" width="9" style="278"/>
    <col min="5385" max="5385" width="12.5" style="278" customWidth="1"/>
    <col min="5386" max="5388" width="10.625" style="278" customWidth="1"/>
    <col min="5389" max="5391" width="12.625" style="278" customWidth="1"/>
    <col min="5392" max="5392" width="9" style="278"/>
    <col min="5393" max="5393" width="11.625" style="278" bestFit="1" customWidth="1"/>
    <col min="5394" max="5640" width="9" style="278"/>
    <col min="5641" max="5641" width="12.5" style="278" customWidth="1"/>
    <col min="5642" max="5644" width="10.625" style="278" customWidth="1"/>
    <col min="5645" max="5647" width="12.625" style="278" customWidth="1"/>
    <col min="5648" max="5648" width="9" style="278"/>
    <col min="5649" max="5649" width="11.625" style="278" bestFit="1" customWidth="1"/>
    <col min="5650" max="5896" width="9" style="278"/>
    <col min="5897" max="5897" width="12.5" style="278" customWidth="1"/>
    <col min="5898" max="5900" width="10.625" style="278" customWidth="1"/>
    <col min="5901" max="5903" width="12.625" style="278" customWidth="1"/>
    <col min="5904" max="5904" width="9" style="278"/>
    <col min="5905" max="5905" width="11.625" style="278" bestFit="1" customWidth="1"/>
    <col min="5906" max="6152" width="9" style="278"/>
    <col min="6153" max="6153" width="12.5" style="278" customWidth="1"/>
    <col min="6154" max="6156" width="10.625" style="278" customWidth="1"/>
    <col min="6157" max="6159" width="12.625" style="278" customWidth="1"/>
    <col min="6160" max="6160" width="9" style="278"/>
    <col min="6161" max="6161" width="11.625" style="278" bestFit="1" customWidth="1"/>
    <col min="6162" max="6408" width="9" style="278"/>
    <col min="6409" max="6409" width="12.5" style="278" customWidth="1"/>
    <col min="6410" max="6412" width="10.625" style="278" customWidth="1"/>
    <col min="6413" max="6415" width="12.625" style="278" customWidth="1"/>
    <col min="6416" max="6416" width="9" style="278"/>
    <col min="6417" max="6417" width="11.625" style="278" bestFit="1" customWidth="1"/>
    <col min="6418" max="6664" width="9" style="278"/>
    <col min="6665" max="6665" width="12.5" style="278" customWidth="1"/>
    <col min="6666" max="6668" width="10.625" style="278" customWidth="1"/>
    <col min="6669" max="6671" width="12.625" style="278" customWidth="1"/>
    <col min="6672" max="6672" width="9" style="278"/>
    <col min="6673" max="6673" width="11.625" style="278" bestFit="1" customWidth="1"/>
    <col min="6674" max="6920" width="9" style="278"/>
    <col min="6921" max="6921" width="12.5" style="278" customWidth="1"/>
    <col min="6922" max="6924" width="10.625" style="278" customWidth="1"/>
    <col min="6925" max="6927" width="12.625" style="278" customWidth="1"/>
    <col min="6928" max="6928" width="9" style="278"/>
    <col min="6929" max="6929" width="11.625" style="278" bestFit="1" customWidth="1"/>
    <col min="6930" max="7176" width="9" style="278"/>
    <col min="7177" max="7177" width="12.5" style="278" customWidth="1"/>
    <col min="7178" max="7180" width="10.625" style="278" customWidth="1"/>
    <col min="7181" max="7183" width="12.625" style="278" customWidth="1"/>
    <col min="7184" max="7184" width="9" style="278"/>
    <col min="7185" max="7185" width="11.625" style="278" bestFit="1" customWidth="1"/>
    <col min="7186" max="7432" width="9" style="278"/>
    <col min="7433" max="7433" width="12.5" style="278" customWidth="1"/>
    <col min="7434" max="7436" width="10.625" style="278" customWidth="1"/>
    <col min="7437" max="7439" width="12.625" style="278" customWidth="1"/>
    <col min="7440" max="7440" width="9" style="278"/>
    <col min="7441" max="7441" width="11.625" style="278" bestFit="1" customWidth="1"/>
    <col min="7442" max="7688" width="9" style="278"/>
    <col min="7689" max="7689" width="12.5" style="278" customWidth="1"/>
    <col min="7690" max="7692" width="10.625" style="278" customWidth="1"/>
    <col min="7693" max="7695" width="12.625" style="278" customWidth="1"/>
    <col min="7696" max="7696" width="9" style="278"/>
    <col min="7697" max="7697" width="11.625" style="278" bestFit="1" customWidth="1"/>
    <col min="7698" max="7944" width="9" style="278"/>
    <col min="7945" max="7945" width="12.5" style="278" customWidth="1"/>
    <col min="7946" max="7948" width="10.625" style="278" customWidth="1"/>
    <col min="7949" max="7951" width="12.625" style="278" customWidth="1"/>
    <col min="7952" max="7952" width="9" style="278"/>
    <col min="7953" max="7953" width="11.625" style="278" bestFit="1" customWidth="1"/>
    <col min="7954" max="8200" width="9" style="278"/>
    <col min="8201" max="8201" width="12.5" style="278" customWidth="1"/>
    <col min="8202" max="8204" width="10.625" style="278" customWidth="1"/>
    <col min="8205" max="8207" width="12.625" style="278" customWidth="1"/>
    <col min="8208" max="8208" width="9" style="278"/>
    <col min="8209" max="8209" width="11.625" style="278" bestFit="1" customWidth="1"/>
    <col min="8210" max="8456" width="9" style="278"/>
    <col min="8457" max="8457" width="12.5" style="278" customWidth="1"/>
    <col min="8458" max="8460" width="10.625" style="278" customWidth="1"/>
    <col min="8461" max="8463" width="12.625" style="278" customWidth="1"/>
    <col min="8464" max="8464" width="9" style="278"/>
    <col min="8465" max="8465" width="11.625" style="278" bestFit="1" customWidth="1"/>
    <col min="8466" max="8712" width="9" style="278"/>
    <col min="8713" max="8713" width="12.5" style="278" customWidth="1"/>
    <col min="8714" max="8716" width="10.625" style="278" customWidth="1"/>
    <col min="8717" max="8719" width="12.625" style="278" customWidth="1"/>
    <col min="8720" max="8720" width="9" style="278"/>
    <col min="8721" max="8721" width="11.625" style="278" bestFit="1" customWidth="1"/>
    <col min="8722" max="8968" width="9" style="278"/>
    <col min="8969" max="8969" width="12.5" style="278" customWidth="1"/>
    <col min="8970" max="8972" width="10.625" style="278" customWidth="1"/>
    <col min="8973" max="8975" width="12.625" style="278" customWidth="1"/>
    <col min="8976" max="8976" width="9" style="278"/>
    <col min="8977" max="8977" width="11.625" style="278" bestFit="1" customWidth="1"/>
    <col min="8978" max="9224" width="9" style="278"/>
    <col min="9225" max="9225" width="12.5" style="278" customWidth="1"/>
    <col min="9226" max="9228" width="10.625" style="278" customWidth="1"/>
    <col min="9229" max="9231" width="12.625" style="278" customWidth="1"/>
    <col min="9232" max="9232" width="9" style="278"/>
    <col min="9233" max="9233" width="11.625" style="278" bestFit="1" customWidth="1"/>
    <col min="9234" max="9480" width="9" style="278"/>
    <col min="9481" max="9481" width="12.5" style="278" customWidth="1"/>
    <col min="9482" max="9484" width="10.625" style="278" customWidth="1"/>
    <col min="9485" max="9487" width="12.625" style="278" customWidth="1"/>
    <col min="9488" max="9488" width="9" style="278"/>
    <col min="9489" max="9489" width="11.625" style="278" bestFit="1" customWidth="1"/>
    <col min="9490" max="9736" width="9" style="278"/>
    <col min="9737" max="9737" width="12.5" style="278" customWidth="1"/>
    <col min="9738" max="9740" width="10.625" style="278" customWidth="1"/>
    <col min="9741" max="9743" width="12.625" style="278" customWidth="1"/>
    <col min="9744" max="9744" width="9" style="278"/>
    <col min="9745" max="9745" width="11.625" style="278" bestFit="1" customWidth="1"/>
    <col min="9746" max="9992" width="9" style="278"/>
    <col min="9993" max="9993" width="12.5" style="278" customWidth="1"/>
    <col min="9994" max="9996" width="10.625" style="278" customWidth="1"/>
    <col min="9997" max="9999" width="12.625" style="278" customWidth="1"/>
    <col min="10000" max="10000" width="9" style="278"/>
    <col min="10001" max="10001" width="11.625" style="278" bestFit="1" customWidth="1"/>
    <col min="10002" max="10248" width="9" style="278"/>
    <col min="10249" max="10249" width="12.5" style="278" customWidth="1"/>
    <col min="10250" max="10252" width="10.625" style="278" customWidth="1"/>
    <col min="10253" max="10255" width="12.625" style="278" customWidth="1"/>
    <col min="10256" max="10256" width="9" style="278"/>
    <col min="10257" max="10257" width="11.625" style="278" bestFit="1" customWidth="1"/>
    <col min="10258" max="10504" width="9" style="278"/>
    <col min="10505" max="10505" width="12.5" style="278" customWidth="1"/>
    <col min="10506" max="10508" width="10.625" style="278" customWidth="1"/>
    <col min="10509" max="10511" width="12.625" style="278" customWidth="1"/>
    <col min="10512" max="10512" width="9" style="278"/>
    <col min="10513" max="10513" width="11.625" style="278" bestFit="1" customWidth="1"/>
    <col min="10514" max="10760" width="9" style="278"/>
    <col min="10761" max="10761" width="12.5" style="278" customWidth="1"/>
    <col min="10762" max="10764" width="10.625" style="278" customWidth="1"/>
    <col min="10765" max="10767" width="12.625" style="278" customWidth="1"/>
    <col min="10768" max="10768" width="9" style="278"/>
    <col min="10769" max="10769" width="11.625" style="278" bestFit="1" customWidth="1"/>
    <col min="10770" max="11016" width="9" style="278"/>
    <col min="11017" max="11017" width="12.5" style="278" customWidth="1"/>
    <col min="11018" max="11020" width="10.625" style="278" customWidth="1"/>
    <col min="11021" max="11023" width="12.625" style="278" customWidth="1"/>
    <col min="11024" max="11024" width="9" style="278"/>
    <col min="11025" max="11025" width="11.625" style="278" bestFit="1" customWidth="1"/>
    <col min="11026" max="11272" width="9" style="278"/>
    <col min="11273" max="11273" width="12.5" style="278" customWidth="1"/>
    <col min="11274" max="11276" width="10.625" style="278" customWidth="1"/>
    <col min="11277" max="11279" width="12.625" style="278" customWidth="1"/>
    <col min="11280" max="11280" width="9" style="278"/>
    <col min="11281" max="11281" width="11.625" style="278" bestFit="1" customWidth="1"/>
    <col min="11282" max="11528" width="9" style="278"/>
    <col min="11529" max="11529" width="12.5" style="278" customWidth="1"/>
    <col min="11530" max="11532" width="10.625" style="278" customWidth="1"/>
    <col min="11533" max="11535" width="12.625" style="278" customWidth="1"/>
    <col min="11536" max="11536" width="9" style="278"/>
    <col min="11537" max="11537" width="11.625" style="278" bestFit="1" customWidth="1"/>
    <col min="11538" max="11784" width="9" style="278"/>
    <col min="11785" max="11785" width="12.5" style="278" customWidth="1"/>
    <col min="11786" max="11788" width="10.625" style="278" customWidth="1"/>
    <col min="11789" max="11791" width="12.625" style="278" customWidth="1"/>
    <col min="11792" max="11792" width="9" style="278"/>
    <col min="11793" max="11793" width="11.625" style="278" bestFit="1" customWidth="1"/>
    <col min="11794" max="12040" width="9" style="278"/>
    <col min="12041" max="12041" width="12.5" style="278" customWidth="1"/>
    <col min="12042" max="12044" width="10.625" style="278" customWidth="1"/>
    <col min="12045" max="12047" width="12.625" style="278" customWidth="1"/>
    <col min="12048" max="12048" width="9" style="278"/>
    <col min="12049" max="12049" width="11.625" style="278" bestFit="1" customWidth="1"/>
    <col min="12050" max="12296" width="9" style="278"/>
    <col min="12297" max="12297" width="12.5" style="278" customWidth="1"/>
    <col min="12298" max="12300" width="10.625" style="278" customWidth="1"/>
    <col min="12301" max="12303" width="12.625" style="278" customWidth="1"/>
    <col min="12304" max="12304" width="9" style="278"/>
    <col min="12305" max="12305" width="11.625" style="278" bestFit="1" customWidth="1"/>
    <col min="12306" max="12552" width="9" style="278"/>
    <col min="12553" max="12553" width="12.5" style="278" customWidth="1"/>
    <col min="12554" max="12556" width="10.625" style="278" customWidth="1"/>
    <col min="12557" max="12559" width="12.625" style="278" customWidth="1"/>
    <col min="12560" max="12560" width="9" style="278"/>
    <col min="12561" max="12561" width="11.625" style="278" bestFit="1" customWidth="1"/>
    <col min="12562" max="12808" width="9" style="278"/>
    <col min="12809" max="12809" width="12.5" style="278" customWidth="1"/>
    <col min="12810" max="12812" width="10.625" style="278" customWidth="1"/>
    <col min="12813" max="12815" width="12.625" style="278" customWidth="1"/>
    <col min="12816" max="12816" width="9" style="278"/>
    <col min="12817" max="12817" width="11.625" style="278" bestFit="1" customWidth="1"/>
    <col min="12818" max="13064" width="9" style="278"/>
    <col min="13065" max="13065" width="12.5" style="278" customWidth="1"/>
    <col min="13066" max="13068" width="10.625" style="278" customWidth="1"/>
    <col min="13069" max="13071" width="12.625" style="278" customWidth="1"/>
    <col min="13072" max="13072" width="9" style="278"/>
    <col min="13073" max="13073" width="11.625" style="278" bestFit="1" customWidth="1"/>
    <col min="13074" max="13320" width="9" style="278"/>
    <col min="13321" max="13321" width="12.5" style="278" customWidth="1"/>
    <col min="13322" max="13324" width="10.625" style="278" customWidth="1"/>
    <col min="13325" max="13327" width="12.625" style="278" customWidth="1"/>
    <col min="13328" max="13328" width="9" style="278"/>
    <col min="13329" max="13329" width="11.625" style="278" bestFit="1" customWidth="1"/>
    <col min="13330" max="13576" width="9" style="278"/>
    <col min="13577" max="13577" width="12.5" style="278" customWidth="1"/>
    <col min="13578" max="13580" width="10.625" style="278" customWidth="1"/>
    <col min="13581" max="13583" width="12.625" style="278" customWidth="1"/>
    <col min="13584" max="13584" width="9" style="278"/>
    <col min="13585" max="13585" width="11.625" style="278" bestFit="1" customWidth="1"/>
    <col min="13586" max="13832" width="9" style="278"/>
    <col min="13833" max="13833" width="12.5" style="278" customWidth="1"/>
    <col min="13834" max="13836" width="10.625" style="278" customWidth="1"/>
    <col min="13837" max="13839" width="12.625" style="278" customWidth="1"/>
    <col min="13840" max="13840" width="9" style="278"/>
    <col min="13841" max="13841" width="11.625" style="278" bestFit="1" customWidth="1"/>
    <col min="13842" max="14088" width="9" style="278"/>
    <col min="14089" max="14089" width="12.5" style="278" customWidth="1"/>
    <col min="14090" max="14092" width="10.625" style="278" customWidth="1"/>
    <col min="14093" max="14095" width="12.625" style="278" customWidth="1"/>
    <col min="14096" max="14096" width="9" style="278"/>
    <col min="14097" max="14097" width="11.625" style="278" bestFit="1" customWidth="1"/>
    <col min="14098" max="14344" width="9" style="278"/>
    <col min="14345" max="14345" width="12.5" style="278" customWidth="1"/>
    <col min="14346" max="14348" width="10.625" style="278" customWidth="1"/>
    <col min="14349" max="14351" width="12.625" style="278" customWidth="1"/>
    <col min="14352" max="14352" width="9" style="278"/>
    <col min="14353" max="14353" width="11.625" style="278" bestFit="1" customWidth="1"/>
    <col min="14354" max="14600" width="9" style="278"/>
    <col min="14601" max="14601" width="12.5" style="278" customWidth="1"/>
    <col min="14602" max="14604" width="10.625" style="278" customWidth="1"/>
    <col min="14605" max="14607" width="12.625" style="278" customWidth="1"/>
    <col min="14608" max="14608" width="9" style="278"/>
    <col min="14609" max="14609" width="11.625" style="278" bestFit="1" customWidth="1"/>
    <col min="14610" max="14856" width="9" style="278"/>
    <col min="14857" max="14857" width="12.5" style="278" customWidth="1"/>
    <col min="14858" max="14860" width="10.625" style="278" customWidth="1"/>
    <col min="14861" max="14863" width="12.625" style="278" customWidth="1"/>
    <col min="14864" max="14864" width="9" style="278"/>
    <col min="14865" max="14865" width="11.625" style="278" bestFit="1" customWidth="1"/>
    <col min="14866" max="15112" width="9" style="278"/>
    <col min="15113" max="15113" width="12.5" style="278" customWidth="1"/>
    <col min="15114" max="15116" width="10.625" style="278" customWidth="1"/>
    <col min="15117" max="15119" width="12.625" style="278" customWidth="1"/>
    <col min="15120" max="15120" width="9" style="278"/>
    <col min="15121" max="15121" width="11.625" style="278" bestFit="1" customWidth="1"/>
    <col min="15122" max="15368" width="9" style="278"/>
    <col min="15369" max="15369" width="12.5" style="278" customWidth="1"/>
    <col min="15370" max="15372" width="10.625" style="278" customWidth="1"/>
    <col min="15373" max="15375" width="12.625" style="278" customWidth="1"/>
    <col min="15376" max="15376" width="9" style="278"/>
    <col min="15377" max="15377" width="11.625" style="278" bestFit="1" customWidth="1"/>
    <col min="15378" max="15624" width="9" style="278"/>
    <col min="15625" max="15625" width="12.5" style="278" customWidth="1"/>
    <col min="15626" max="15628" width="10.625" style="278" customWidth="1"/>
    <col min="15629" max="15631" width="12.625" style="278" customWidth="1"/>
    <col min="15632" max="15632" width="9" style="278"/>
    <col min="15633" max="15633" width="11.625" style="278" bestFit="1" customWidth="1"/>
    <col min="15634" max="15880" width="9" style="278"/>
    <col min="15881" max="15881" width="12.5" style="278" customWidth="1"/>
    <col min="15882" max="15884" width="10.625" style="278" customWidth="1"/>
    <col min="15885" max="15887" width="12.625" style="278" customWidth="1"/>
    <col min="15888" max="15888" width="9" style="278"/>
    <col min="15889" max="15889" width="11.625" style="278" bestFit="1" customWidth="1"/>
    <col min="15890" max="16136" width="9" style="278"/>
    <col min="16137" max="16137" width="12.5" style="278" customWidth="1"/>
    <col min="16138" max="16140" width="10.625" style="278" customWidth="1"/>
    <col min="16141" max="16143" width="12.625" style="278" customWidth="1"/>
    <col min="16144" max="16144" width="9" style="278"/>
    <col min="16145" max="16145" width="11.625" style="278" bestFit="1" customWidth="1"/>
    <col min="16146" max="16384" width="9" style="278"/>
  </cols>
  <sheetData>
    <row r="1" spans="2:32" ht="21.6" customHeight="1" x14ac:dyDescent="0.4">
      <c r="B1" s="278" t="str">
        <f xml:space="preserve">
IF(OR(テーブル!B3="事前協議",テーブル!B3="交付申請兼実績報告書",テーブル!B3="交付申請",テーブル!B3="交付申請（２次以降）"),"様式１－３",
IF(テーブル!B3="変更申請","様式１－３",
IF(テーブル!B3="実績報告","様式３－３")))</f>
        <v>様式１－３</v>
      </c>
      <c r="G1" s="932"/>
      <c r="H1" s="648"/>
      <c r="I1" s="648"/>
    </row>
    <row r="2" spans="2:32" ht="35.1" customHeight="1" x14ac:dyDescent="0.4">
      <c r="B2" s="950" t="str">
        <f xml:space="preserve">
IF(テーブル!B3="交付申請兼実績報告書",
"令和５年度歳入歳出決算書（見込書）抄本",
IF(テーブル!B3="事前協議",
"令和５年度歳入歳出決算書（見込書）抄本（案）"))</f>
        <v>令和５年度歳入歳出決算書（見込書）抄本（案）</v>
      </c>
      <c r="C2" s="950"/>
      <c r="D2" s="950"/>
      <c r="E2" s="950"/>
      <c r="F2" s="950"/>
      <c r="G2" s="950"/>
      <c r="H2" s="950"/>
    </row>
    <row r="3" spans="2:32" ht="15" customHeight="1" x14ac:dyDescent="0.4">
      <c r="B3" s="278" t="s">
        <v>17</v>
      </c>
    </row>
    <row r="4" spans="2:32" ht="15" customHeight="1" x14ac:dyDescent="0.4">
      <c r="B4" s="939" t="s">
        <v>18</v>
      </c>
      <c r="C4" s="939" t="s">
        <v>19</v>
      </c>
      <c r="D4" s="939" t="s">
        <v>20</v>
      </c>
      <c r="E4" s="939" t="s">
        <v>21</v>
      </c>
      <c r="F4" s="939" t="s">
        <v>22</v>
      </c>
      <c r="G4" s="939"/>
      <c r="H4" s="939" t="s">
        <v>23</v>
      </c>
      <c r="X4" s="934" t="s">
        <v>100</v>
      </c>
      <c r="Y4" s="939" t="s">
        <v>18</v>
      </c>
      <c r="Z4" s="939" t="s">
        <v>19</v>
      </c>
      <c r="AA4" s="939" t="s">
        <v>20</v>
      </c>
      <c r="AB4" s="939" t="s">
        <v>21</v>
      </c>
      <c r="AC4" s="939" t="s">
        <v>22</v>
      </c>
      <c r="AD4" s="939"/>
    </row>
    <row r="5" spans="2:32" ht="15" customHeight="1" x14ac:dyDescent="0.4">
      <c r="B5" s="939"/>
      <c r="C5" s="939"/>
      <c r="D5" s="939"/>
      <c r="E5" s="939"/>
      <c r="F5" s="279" t="s">
        <v>24</v>
      </c>
      <c r="G5" s="279" t="s">
        <v>25</v>
      </c>
      <c r="H5" s="939"/>
      <c r="X5" s="334"/>
      <c r="Y5" s="522"/>
      <c r="Z5" s="522"/>
      <c r="AA5" s="522"/>
      <c r="AB5" s="522"/>
      <c r="AC5" s="279" t="s">
        <v>24</v>
      </c>
      <c r="AD5" s="279" t="s">
        <v>25</v>
      </c>
    </row>
    <row r="6" spans="2:32" ht="15" customHeight="1" x14ac:dyDescent="0.4">
      <c r="B6" s="947"/>
      <c r="C6" s="947"/>
      <c r="D6" s="947"/>
      <c r="E6" s="929"/>
      <c r="F6" s="947"/>
      <c r="G6" s="929"/>
      <c r="H6" s="940"/>
      <c r="X6" s="939" t="s">
        <v>98</v>
      </c>
      <c r="Y6" s="939" t="str">
        <f t="shared" ref="Y6:AD6" si="0">IF(COUNTA(B6)=1,"○","×")</f>
        <v>×</v>
      </c>
      <c r="Z6" s="939" t="str">
        <f t="shared" si="0"/>
        <v>×</v>
      </c>
      <c r="AA6" s="939" t="str">
        <f t="shared" si="0"/>
        <v>×</v>
      </c>
      <c r="AB6" s="939" t="str">
        <f t="shared" si="0"/>
        <v>×</v>
      </c>
      <c r="AC6" s="939" t="str">
        <f t="shared" si="0"/>
        <v>×</v>
      </c>
      <c r="AD6" s="939" t="str">
        <f t="shared" si="0"/>
        <v>×</v>
      </c>
      <c r="AF6" s="934" t="str">
        <f>IF(COUNTIF(Y6:AD9,"○")=12,"○","×")</f>
        <v>×</v>
      </c>
    </row>
    <row r="7" spans="2:32" ht="15" customHeight="1" x14ac:dyDescent="0.4">
      <c r="B7" s="948"/>
      <c r="C7" s="948"/>
      <c r="D7" s="948"/>
      <c r="E7" s="930"/>
      <c r="F7" s="948"/>
      <c r="G7" s="930"/>
      <c r="H7" s="941"/>
      <c r="X7" s="501"/>
      <c r="Y7" s="501"/>
      <c r="Z7" s="501"/>
      <c r="AA7" s="501"/>
      <c r="AB7" s="501"/>
      <c r="AC7" s="501"/>
      <c r="AD7" s="501"/>
      <c r="AF7" s="333"/>
    </row>
    <row r="8" spans="2:32" ht="15" customHeight="1" x14ac:dyDescent="0.4">
      <c r="B8" s="948"/>
      <c r="C8" s="948"/>
      <c r="D8" s="948"/>
      <c r="E8" s="930"/>
      <c r="F8" s="948"/>
      <c r="G8" s="930"/>
      <c r="H8" s="941"/>
      <c r="X8" s="939" t="s">
        <v>99</v>
      </c>
      <c r="Y8" s="939" t="str">
        <f t="shared" ref="Y8:AD8" si="1">IF(COUNTA(B21)=1,"○","×")</f>
        <v>×</v>
      </c>
      <c r="Z8" s="939" t="str">
        <f t="shared" si="1"/>
        <v>×</v>
      </c>
      <c r="AA8" s="939" t="str">
        <f t="shared" si="1"/>
        <v>×</v>
      </c>
      <c r="AB8" s="939" t="str">
        <f t="shared" si="1"/>
        <v>×</v>
      </c>
      <c r="AC8" s="939" t="str">
        <f t="shared" si="1"/>
        <v>×</v>
      </c>
      <c r="AD8" s="939" t="str">
        <f t="shared" si="1"/>
        <v>×</v>
      </c>
      <c r="AF8" s="333"/>
    </row>
    <row r="9" spans="2:32" ht="15" customHeight="1" x14ac:dyDescent="0.4">
      <c r="B9" s="948"/>
      <c r="C9" s="948"/>
      <c r="D9" s="948"/>
      <c r="E9" s="930"/>
      <c r="F9" s="948"/>
      <c r="G9" s="930"/>
      <c r="H9" s="941"/>
      <c r="X9" s="501"/>
      <c r="Y9" s="501"/>
      <c r="Z9" s="501"/>
      <c r="AA9" s="501"/>
      <c r="AB9" s="501"/>
      <c r="AC9" s="501"/>
      <c r="AD9" s="501"/>
      <c r="AF9" s="334"/>
    </row>
    <row r="10" spans="2:32" ht="15" customHeight="1" x14ac:dyDescent="0.4">
      <c r="B10" s="948"/>
      <c r="C10" s="948"/>
      <c r="D10" s="948"/>
      <c r="E10" s="930"/>
      <c r="F10" s="948"/>
      <c r="G10" s="930"/>
      <c r="H10" s="941"/>
    </row>
    <row r="11" spans="2:32" ht="15" customHeight="1" x14ac:dyDescent="0.4">
      <c r="B11" s="948"/>
      <c r="C11" s="948"/>
      <c r="D11" s="948"/>
      <c r="E11" s="930"/>
      <c r="F11" s="948"/>
      <c r="G11" s="930"/>
      <c r="H11" s="941"/>
      <c r="X11" s="934" t="s">
        <v>93</v>
      </c>
      <c r="Y11" s="934" t="str">
        <f xml:space="preserve">
IF(AND(はじめに入力してください!O3="○"&amp;CHAR(10)&amp;"（公立）",歳入歳出抄本!AF6="○"),"○",
IF(AND(はじめに入力してください!O3="○"&amp;CHAR(10)&amp;"（公立）",歳入歳出抄本!AF6="×"),"×",
IF(AND(はじめに入力してください!O3&lt;&gt;"○"&amp;CHAR(10)&amp;"（公立）",歳入歳出抄本!AF6="○"),"○",
IF(AND(はじめに入力してください!O3&lt;&gt;"○"&amp;CHAR(10)&amp;"（公立）",歳入歳出抄本!AF6="×"),"○",))))</f>
        <v>○</v>
      </c>
      <c r="Z11" s="935" t="str">
        <f xml:space="preserve">
IF(AND(はじめに入力してください!O3="○"&amp;CHAR(10)&amp;"（公立）",歳入歳出抄本!AF6="○"),"適切に入力がされました。",
IF(AND(はじめに入力してください!O3="○"&amp;CHAR(10)&amp;"（公立）",歳入歳出抄本!AF6="×"),"【要修正】公立機関なので作成が必要です。",
IF(AND(はじめに入力してください!O3&lt;&gt;"○"&amp;CHAR(10)&amp;"（公立）",歳入歳出抄本!AF6="○"),"公立機関ではない場合、作成不要です。"&amp;CHAR(10)&amp;"（入力されていても特段問題はありません。）",
IF(AND(はじめに入力してください!O3&lt;&gt;"○"&amp;CHAR(10)&amp;"（公立）",歳入歳出抄本!AF6="×"),"公立機関ではない場合、作成不要です。"&amp;CHAR(10)&amp;"（入力されていても特段問題はありません。）",))))</f>
        <v>公立機関ではない場合、作成不要です。
（入力されていても特段問題はありません。）</v>
      </c>
      <c r="AA11" s="936"/>
      <c r="AB11" s="936"/>
      <c r="AC11" s="936"/>
      <c r="AD11" s="936"/>
    </row>
    <row r="12" spans="2:32" ht="15" customHeight="1" x14ac:dyDescent="0.4">
      <c r="B12" s="948"/>
      <c r="C12" s="948"/>
      <c r="D12" s="948"/>
      <c r="E12" s="930"/>
      <c r="F12" s="948"/>
      <c r="G12" s="930"/>
      <c r="H12" s="941"/>
      <c r="X12" s="333"/>
      <c r="Y12" s="333"/>
      <c r="Z12" s="937"/>
      <c r="AA12" s="937"/>
      <c r="AB12" s="937"/>
      <c r="AC12" s="937"/>
      <c r="AD12" s="937"/>
    </row>
    <row r="13" spans="2:32" ht="15" customHeight="1" x14ac:dyDescent="0.4">
      <c r="B13" s="948"/>
      <c r="C13" s="948"/>
      <c r="D13" s="948"/>
      <c r="E13" s="930"/>
      <c r="F13" s="948"/>
      <c r="G13" s="930"/>
      <c r="H13" s="941"/>
      <c r="X13" s="334"/>
      <c r="Y13" s="334"/>
      <c r="Z13" s="938"/>
      <c r="AA13" s="938"/>
      <c r="AB13" s="938"/>
      <c r="AC13" s="938"/>
      <c r="AD13" s="938"/>
      <c r="AF13" s="278">
        <f>COUNTIF(Y6:AD9,"○")</f>
        <v>0</v>
      </c>
    </row>
    <row r="14" spans="2:32" ht="15" customHeight="1" x14ac:dyDescent="0.4">
      <c r="B14" s="948"/>
      <c r="C14" s="948"/>
      <c r="D14" s="948"/>
      <c r="E14" s="930"/>
      <c r="F14" s="948"/>
      <c r="G14" s="930"/>
      <c r="H14" s="941"/>
    </row>
    <row r="15" spans="2:32" ht="15" customHeight="1" x14ac:dyDescent="0.4">
      <c r="B15" s="948"/>
      <c r="C15" s="948"/>
      <c r="D15" s="948"/>
      <c r="E15" s="930"/>
      <c r="F15" s="948"/>
      <c r="G15" s="930"/>
      <c r="H15" s="941"/>
    </row>
    <row r="16" spans="2:32" ht="15" customHeight="1" x14ac:dyDescent="0.4">
      <c r="B16" s="948"/>
      <c r="C16" s="948"/>
      <c r="D16" s="948"/>
      <c r="E16" s="930"/>
      <c r="F16" s="948"/>
      <c r="G16" s="930"/>
      <c r="H16" s="941"/>
    </row>
    <row r="17" spans="2:24" ht="15" customHeight="1" x14ac:dyDescent="0.4">
      <c r="B17" s="949"/>
      <c r="C17" s="949"/>
      <c r="D17" s="949"/>
      <c r="E17" s="931"/>
      <c r="F17" s="949"/>
      <c r="G17" s="931"/>
      <c r="H17" s="942"/>
    </row>
    <row r="18" spans="2:24" ht="15" customHeight="1" x14ac:dyDescent="0.4">
      <c r="B18" s="280" t="s">
        <v>26</v>
      </c>
      <c r="C18" s="280"/>
      <c r="D18" s="280"/>
      <c r="E18" s="280"/>
      <c r="F18" s="280"/>
      <c r="G18" s="280"/>
      <c r="H18" s="280"/>
    </row>
    <row r="19" spans="2:24" ht="15" customHeight="1" x14ac:dyDescent="0.4">
      <c r="B19" s="943" t="s">
        <v>18</v>
      </c>
      <c r="C19" s="943" t="s">
        <v>19</v>
      </c>
      <c r="D19" s="943" t="s">
        <v>20</v>
      </c>
      <c r="E19" s="945" t="s">
        <v>21</v>
      </c>
      <c r="F19" s="943" t="s">
        <v>22</v>
      </c>
      <c r="G19" s="946"/>
      <c r="H19" s="943" t="s">
        <v>23</v>
      </c>
      <c r="X19" s="281"/>
    </row>
    <row r="20" spans="2:24" ht="15" customHeight="1" x14ac:dyDescent="0.4">
      <c r="B20" s="943"/>
      <c r="C20" s="943"/>
      <c r="D20" s="943"/>
      <c r="E20" s="945"/>
      <c r="F20" s="282" t="s">
        <v>24</v>
      </c>
      <c r="G20" s="283" t="s">
        <v>25</v>
      </c>
      <c r="H20" s="943"/>
      <c r="X20" s="281"/>
    </row>
    <row r="21" spans="2:24" ht="15" customHeight="1" x14ac:dyDescent="0.4">
      <c r="B21" s="947"/>
      <c r="C21" s="947"/>
      <c r="D21" s="947"/>
      <c r="E21" s="929"/>
      <c r="F21" s="947"/>
      <c r="G21" s="929"/>
      <c r="H21" s="940"/>
      <c r="X21" s="281"/>
    </row>
    <row r="22" spans="2:24" ht="15" customHeight="1" x14ac:dyDescent="0.4">
      <c r="B22" s="948"/>
      <c r="C22" s="948"/>
      <c r="D22" s="948"/>
      <c r="E22" s="930"/>
      <c r="F22" s="948"/>
      <c r="G22" s="930"/>
      <c r="H22" s="941"/>
      <c r="X22" s="281"/>
    </row>
    <row r="23" spans="2:24" ht="15" customHeight="1" x14ac:dyDescent="0.4">
      <c r="B23" s="948"/>
      <c r="C23" s="948"/>
      <c r="D23" s="948"/>
      <c r="E23" s="930"/>
      <c r="F23" s="948"/>
      <c r="G23" s="930"/>
      <c r="H23" s="941"/>
      <c r="X23" s="284"/>
    </row>
    <row r="24" spans="2:24" ht="15" customHeight="1" x14ac:dyDescent="0.4">
      <c r="B24" s="948"/>
      <c r="C24" s="948"/>
      <c r="D24" s="948"/>
      <c r="E24" s="930"/>
      <c r="F24" s="948"/>
      <c r="G24" s="930"/>
      <c r="H24" s="941"/>
      <c r="X24" s="281"/>
    </row>
    <row r="25" spans="2:24" ht="15" customHeight="1" x14ac:dyDescent="0.4">
      <c r="B25" s="948"/>
      <c r="C25" s="948"/>
      <c r="D25" s="948"/>
      <c r="E25" s="930"/>
      <c r="F25" s="948"/>
      <c r="G25" s="930"/>
      <c r="H25" s="941"/>
      <c r="X25" s="281"/>
    </row>
    <row r="26" spans="2:24" ht="15" customHeight="1" x14ac:dyDescent="0.4">
      <c r="B26" s="948"/>
      <c r="C26" s="948"/>
      <c r="D26" s="948"/>
      <c r="E26" s="930"/>
      <c r="F26" s="948"/>
      <c r="G26" s="930"/>
      <c r="H26" s="941"/>
      <c r="X26" s="281"/>
    </row>
    <row r="27" spans="2:24" ht="15" customHeight="1" x14ac:dyDescent="0.4">
      <c r="B27" s="948"/>
      <c r="C27" s="948"/>
      <c r="D27" s="948"/>
      <c r="E27" s="930"/>
      <c r="F27" s="948"/>
      <c r="G27" s="930"/>
      <c r="H27" s="941"/>
      <c r="X27" s="281"/>
    </row>
    <row r="28" spans="2:24" ht="15" customHeight="1" x14ac:dyDescent="0.4">
      <c r="B28" s="948"/>
      <c r="C28" s="948"/>
      <c r="D28" s="948"/>
      <c r="E28" s="930"/>
      <c r="F28" s="948"/>
      <c r="G28" s="930"/>
      <c r="H28" s="941"/>
      <c r="X28" s="285"/>
    </row>
    <row r="29" spans="2:24" ht="15" customHeight="1" x14ac:dyDescent="0.4">
      <c r="B29" s="948"/>
      <c r="C29" s="948"/>
      <c r="D29" s="948"/>
      <c r="E29" s="930"/>
      <c r="F29" s="948"/>
      <c r="G29" s="930"/>
      <c r="H29" s="941"/>
      <c r="X29" s="281"/>
    </row>
    <row r="30" spans="2:24" ht="15" customHeight="1" x14ac:dyDescent="0.4">
      <c r="B30" s="948"/>
      <c r="C30" s="948"/>
      <c r="D30" s="948"/>
      <c r="E30" s="930"/>
      <c r="F30" s="948"/>
      <c r="G30" s="930"/>
      <c r="H30" s="941"/>
      <c r="X30" s="281"/>
    </row>
    <row r="31" spans="2:24" ht="15" customHeight="1" x14ac:dyDescent="0.4">
      <c r="B31" s="948"/>
      <c r="C31" s="948"/>
      <c r="D31" s="948"/>
      <c r="E31" s="930"/>
      <c r="F31" s="948"/>
      <c r="G31" s="930"/>
      <c r="H31" s="941"/>
      <c r="X31" s="281"/>
    </row>
    <row r="32" spans="2:24" ht="15" customHeight="1" x14ac:dyDescent="0.4">
      <c r="B32" s="949"/>
      <c r="C32" s="949"/>
      <c r="D32" s="949"/>
      <c r="E32" s="931"/>
      <c r="F32" s="949"/>
      <c r="G32" s="931"/>
      <c r="H32" s="942"/>
      <c r="X32" s="281"/>
    </row>
    <row r="33" spans="2:24" ht="15" customHeight="1" x14ac:dyDescent="0.4">
      <c r="X33" s="284"/>
    </row>
    <row r="34" spans="2:24" ht="15" customHeight="1" x14ac:dyDescent="0.4">
      <c r="B34" s="278" t="s">
        <v>27</v>
      </c>
      <c r="X34" s="281"/>
    </row>
    <row r="35" spans="2:24" ht="15" customHeight="1" x14ac:dyDescent="0.4">
      <c r="X35" s="281"/>
    </row>
    <row r="36" spans="2:24" ht="15" customHeight="1" x14ac:dyDescent="0.4">
      <c r="C36" s="286" t="str">
        <f>IF(テーブル!B14="","令和４年　　月　　日",テーブル!B14)</f>
        <v>提出日</v>
      </c>
      <c r="D36" s="286"/>
      <c r="E36" s="944" t="str">
        <f>IF(表紙!N5="令和　年　月　　日","",表紙!N5)</f>
        <v/>
      </c>
      <c r="F36" s="664"/>
      <c r="X36" s="281"/>
    </row>
    <row r="37" spans="2:24" ht="15" customHeight="1" x14ac:dyDescent="0.4">
      <c r="X37" s="281"/>
    </row>
    <row r="38" spans="2:24" ht="15" customHeight="1" x14ac:dyDescent="0.4">
      <c r="C38" s="287" t="s">
        <v>109</v>
      </c>
      <c r="E38" s="933" t="str">
        <f>表紙!L9</f>
        <v/>
      </c>
      <c r="F38" s="650"/>
      <c r="G38" s="650"/>
      <c r="H38" s="650"/>
      <c r="X38" s="281"/>
    </row>
    <row r="39" spans="2:24" ht="15" customHeight="1" x14ac:dyDescent="0.4">
      <c r="X39" s="288"/>
    </row>
    <row r="40" spans="2:24" ht="15" customHeight="1" x14ac:dyDescent="0.4">
      <c r="C40" s="287" t="s">
        <v>110</v>
      </c>
      <c r="E40" s="278" t="str">
        <f>はじめに入力してください!H7&amp;"　"&amp;はじめに入力してください!H8</f>
        <v>　</v>
      </c>
    </row>
    <row r="41" spans="2:24" ht="15" customHeight="1" x14ac:dyDescent="0.4">
      <c r="X41" s="281"/>
    </row>
    <row r="42" spans="2:24" ht="15" customHeight="1" x14ac:dyDescent="0.4">
      <c r="X42" s="281"/>
    </row>
    <row r="43" spans="2:24" ht="15" customHeight="1" x14ac:dyDescent="0.4">
      <c r="B43" s="278" t="s">
        <v>32</v>
      </c>
      <c r="X43" s="281"/>
    </row>
    <row r="44" spans="2:24" ht="15" customHeight="1" x14ac:dyDescent="0.4"/>
  </sheetData>
  <sheetProtection algorithmName="SHA-512" hashValue="gNMelX2K6Bkt6ogDEhjFJlvkKCsINr0sTPbVIndHmwrbcWI0DuL9UptO0OaZrTxeqbEvYdi5lLjf+k5qoi78kQ==" saltValue="JG7pXZAmFgmG753lwbhO2g==" spinCount="100000" sheet="1" objects="1" scenarios="1"/>
  <mergeCells count="54">
    <mergeCell ref="B2:H2"/>
    <mergeCell ref="B4:B5"/>
    <mergeCell ref="C4:C5"/>
    <mergeCell ref="D4:D5"/>
    <mergeCell ref="E4:E5"/>
    <mergeCell ref="F4:G4"/>
    <mergeCell ref="H4:H5"/>
    <mergeCell ref="H6:H17"/>
    <mergeCell ref="B6:B17"/>
    <mergeCell ref="C6:C17"/>
    <mergeCell ref="B19:B20"/>
    <mergeCell ref="C19:C20"/>
    <mergeCell ref="D19:D20"/>
    <mergeCell ref="D6:D17"/>
    <mergeCell ref="F6:F17"/>
    <mergeCell ref="G6:G17"/>
    <mergeCell ref="E6:E17"/>
    <mergeCell ref="B21:B32"/>
    <mergeCell ref="C21:C32"/>
    <mergeCell ref="D21:D32"/>
    <mergeCell ref="F21:F32"/>
    <mergeCell ref="E21:E32"/>
    <mergeCell ref="X4:X5"/>
    <mergeCell ref="AC6:AC7"/>
    <mergeCell ref="AD6:AD7"/>
    <mergeCell ref="AC8:AC9"/>
    <mergeCell ref="AD8:AD9"/>
    <mergeCell ref="AC4:AD4"/>
    <mergeCell ref="AA4:AA5"/>
    <mergeCell ref="Z4:Z5"/>
    <mergeCell ref="Y4:Y5"/>
    <mergeCell ref="AB4:AB5"/>
    <mergeCell ref="Z6:Z7"/>
    <mergeCell ref="AA6:AA7"/>
    <mergeCell ref="AB6:AB7"/>
    <mergeCell ref="Y8:Y9"/>
    <mergeCell ref="Z8:Z9"/>
    <mergeCell ref="AA8:AA9"/>
    <mergeCell ref="G21:G32"/>
    <mergeCell ref="G1:I1"/>
    <mergeCell ref="E38:H38"/>
    <mergeCell ref="Y11:Y13"/>
    <mergeCell ref="AF6:AF9"/>
    <mergeCell ref="X11:X13"/>
    <mergeCell ref="Z11:AD13"/>
    <mergeCell ref="AB8:AB9"/>
    <mergeCell ref="H21:H32"/>
    <mergeCell ref="X6:X7"/>
    <mergeCell ref="X8:X9"/>
    <mergeCell ref="Y6:Y7"/>
    <mergeCell ref="H19:H20"/>
    <mergeCell ref="E36:F36"/>
    <mergeCell ref="E19:E20"/>
    <mergeCell ref="F19:G19"/>
  </mergeCells>
  <phoneticPr fontId="1"/>
  <conditionalFormatting sqref="Y6:AD9">
    <cfRule type="containsText" dxfId="2" priority="3" operator="containsText" text="×">
      <formula>NOT(ISERROR(SEARCH("×",Y6)))</formula>
    </cfRule>
  </conditionalFormatting>
  <conditionalFormatting sqref="Y11:Y13">
    <cfRule type="containsText" dxfId="1" priority="2" operator="containsText" text="×">
      <formula>NOT(ISERROR(SEARCH("×",Y11)))</formula>
    </cfRule>
  </conditionalFormatting>
  <conditionalFormatting sqref="Z11:AD13">
    <cfRule type="containsText" dxfId="0" priority="1" operator="containsText" text="要修正">
      <formula>NOT(ISERROR(SEARCH("要修正",Z11)))</formula>
    </cfRule>
  </conditionalFormatting>
  <printOptions horizontalCentered="1"/>
  <pageMargins left="0.78740157480314965" right="0.78740157480314965" top="0.98425196850393704" bottom="0.98425196850393704" header="0.51181102362204722" footer="0.51181102362204722"/>
  <pageSetup paperSize="9" scale="78" orientation="portrait" r:id="rId1"/>
  <headerFooter alignWithMargins="0"/>
  <colBreaks count="1" manualBreakCount="1">
    <brk id="2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7D021-2781-427C-9CAF-D5391021381B}">
  <sheetPr>
    <tabColor rgb="FFFF0000"/>
  </sheetPr>
  <dimension ref="A1:E11"/>
  <sheetViews>
    <sheetView showGridLines="0" view="pageBreakPreview" zoomScale="60" zoomScaleNormal="100" workbookViewId="0">
      <selection activeCell="E8" sqref="E8"/>
    </sheetView>
  </sheetViews>
  <sheetFormatPr defaultColWidth="9" defaultRowHeight="16.5" x14ac:dyDescent="0.35"/>
  <cols>
    <col min="1" max="1" width="9" style="289"/>
    <col min="2" max="3" width="50.625" style="290" customWidth="1"/>
    <col min="4" max="5" width="50.625" style="289" customWidth="1"/>
    <col min="6" max="16384" width="9" style="289"/>
  </cols>
  <sheetData>
    <row r="1" spans="1:5" x14ac:dyDescent="0.35">
      <c r="E1" s="291" t="str">
        <f>IF(OR(はじめに入力してください!H6="",はじめに入力してください!H10=""),"",はじめに入力してください!H6&amp;"（"&amp;はじめに入力してください!H10&amp;"）")</f>
        <v/>
      </c>
    </row>
    <row r="2" spans="1:5" ht="25.5" x14ac:dyDescent="0.35">
      <c r="A2" s="951" t="str">
        <f>"令和５年度新型コロナウイルス感染症外来対応医療機関確保事業費補助金（"&amp;テーブル!B3&amp;"）に係る審査意見書"</f>
        <v>令和５年度新型コロナウイルス感染症外来対応医療機関確保事業費補助金（事前協議）に係る審査意見書</v>
      </c>
      <c r="B2" s="951"/>
      <c r="C2" s="951"/>
      <c r="D2" s="951"/>
      <c r="E2" s="951"/>
    </row>
    <row r="4" spans="1:5" ht="120" customHeight="1" x14ac:dyDescent="0.35">
      <c r="A4" s="952" t="str">
        <f>"【御担当者様へ】
○標記補助金に係る（"&amp;テーブル!B3&amp;"）をご提出いただきありがとうございました。
○本補助金は全額、公金である国庫を原資としており、これを用いての設備整備は低廉かつ必要最小限であること及び、本県として当該原資により補助金を交付するにあたっては左記の妥当性について確認した上で、国に対し説明する責任を負います。
○上記に伴う形で補助金を活用して整備を行う医療機関（補助事業者）におかれても、実施しようとする整備の内容及び妥当性について説明する義務がありますことを御確認いただいた上で、以下の確認事項についてご回答をいただきますようお願いします。"</f>
        <v>【御担当者様へ】
○標記補助金に係る（事前協議）をご提出いただきありがとうございました。
○本補助金は全額、公金である国庫を原資としており、これを用いての設備整備は低廉かつ必要最小限であること及び、本県として当該原資により補助金を交付するにあたっては左記の妥当性について確認した上で、国に対し説明する責任を負います。
○上記に伴う形で補助金を活用して整備を行う医療機関（補助事業者）におかれても、実施しようとする整備の内容及び妥当性について説明する義務がありますことを御確認いただいた上で、以下の確認事項についてご回答をいただきますようお願いします。</v>
      </c>
      <c r="B4" s="952"/>
      <c r="C4" s="952"/>
      <c r="D4" s="952"/>
      <c r="E4" s="952"/>
    </row>
    <row r="6" spans="1:5" s="292" customFormat="1" ht="19.5" x14ac:dyDescent="0.4">
      <c r="A6" s="294" t="s">
        <v>374</v>
      </c>
      <c r="B6" s="295" t="s">
        <v>375</v>
      </c>
      <c r="C6" s="295" t="s">
        <v>212</v>
      </c>
      <c r="D6" s="294" t="s">
        <v>376</v>
      </c>
      <c r="E6" s="294" t="s">
        <v>377</v>
      </c>
    </row>
    <row r="7" spans="1:5" s="293" customFormat="1" ht="19.5" x14ac:dyDescent="0.4">
      <c r="A7" s="296">
        <v>1</v>
      </c>
      <c r="B7" s="307"/>
      <c r="C7" s="307"/>
      <c r="D7" s="307"/>
      <c r="E7" s="307"/>
    </row>
    <row r="8" spans="1:5" ht="19.5" x14ac:dyDescent="0.35">
      <c r="A8" s="295">
        <v>2</v>
      </c>
      <c r="B8" s="307"/>
      <c r="C8" s="307"/>
      <c r="D8" s="307"/>
      <c r="E8" s="309"/>
    </row>
    <row r="9" spans="1:5" ht="19.5" x14ac:dyDescent="0.4">
      <c r="A9" s="295">
        <v>3</v>
      </c>
      <c r="B9" s="307"/>
      <c r="C9" s="307"/>
      <c r="D9" s="307"/>
      <c r="E9" s="308"/>
    </row>
    <row r="10" spans="1:5" ht="19.5" x14ac:dyDescent="0.4">
      <c r="A10" s="295">
        <v>4</v>
      </c>
      <c r="B10" s="307"/>
      <c r="C10" s="307"/>
      <c r="D10" s="307"/>
      <c r="E10" s="308"/>
    </row>
    <row r="11" spans="1:5" ht="19.5" x14ac:dyDescent="0.4">
      <c r="A11" s="295">
        <v>5</v>
      </c>
      <c r="B11" s="307"/>
      <c r="C11" s="307"/>
      <c r="D11" s="307"/>
      <c r="E11" s="308"/>
    </row>
  </sheetData>
  <sheetProtection algorithmName="SHA-512" hashValue="1eSdax29Bd+Dd/RDAV0fpIzwZ3TW/EbbBk5zpqqOBgYhyXPqRMsZwKUzAxjsVH64irq4M/XtUdkW1RFjsa+v+g==" saltValue="MC1+yoPVNMy36kWeyHSdVA==" spinCount="100000" sheet="1" objects="1" scenarios="1"/>
  <mergeCells count="2">
    <mergeCell ref="A2:E2"/>
    <mergeCell ref="A4:E4"/>
  </mergeCells>
  <phoneticPr fontId="1"/>
  <pageMargins left="0.7" right="0.7" top="0.75" bottom="0.75" header="0.3" footer="0.3"/>
  <pageSetup paperSize="9" scale="38" orientation="portrait" copies="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39997558519241921"/>
    <pageSetUpPr fitToPage="1"/>
  </sheetPr>
  <dimension ref="B1:AN79"/>
  <sheetViews>
    <sheetView showGridLines="0" tabSelected="1" view="pageBreakPreview" zoomScale="60" zoomScaleNormal="100" workbookViewId="0">
      <selection activeCell="H6" sqref="H6:N6"/>
    </sheetView>
  </sheetViews>
  <sheetFormatPr defaultColWidth="9" defaultRowHeight="16.5" x14ac:dyDescent="0.4"/>
  <cols>
    <col min="1" max="2" width="3.625" style="27" customWidth="1"/>
    <col min="3" max="7" width="6.125" style="27" customWidth="1"/>
    <col min="8" max="14" width="6.125" style="224" customWidth="1"/>
    <col min="15" max="15" width="10.625" style="42" customWidth="1"/>
    <col min="16" max="16" width="6.125" style="28" customWidth="1"/>
    <col min="17" max="28" width="6.125" style="27" customWidth="1"/>
    <col min="29" max="30" width="3.625" style="27" customWidth="1"/>
    <col min="31" max="32" width="30.625" style="28" customWidth="1"/>
    <col min="33" max="33" width="10.25" style="42" customWidth="1"/>
    <col min="34" max="34" width="10.25" style="27" bestFit="1" customWidth="1"/>
    <col min="35" max="36" width="10.25" style="27" customWidth="1"/>
    <col min="37" max="37" width="9.125" style="27" bestFit="1" customWidth="1"/>
    <col min="38" max="38" width="15.125" style="27" bestFit="1" customWidth="1"/>
    <col min="39" max="39" width="9" style="27"/>
    <col min="40" max="40" width="9.125" style="27" bestFit="1" customWidth="1"/>
    <col min="41" max="16384" width="9" style="27"/>
  </cols>
  <sheetData>
    <row r="1" spans="2:40" ht="99.95" customHeight="1" x14ac:dyDescent="0.4">
      <c r="B1" s="26"/>
      <c r="C1" s="412" t="s">
        <v>147</v>
      </c>
      <c r="D1" s="413"/>
      <c r="E1" s="413"/>
      <c r="F1" s="413"/>
      <c r="G1" s="413"/>
      <c r="H1" s="414"/>
      <c r="I1" s="414"/>
      <c r="J1" s="414"/>
      <c r="K1" s="414"/>
      <c r="L1" s="414"/>
      <c r="M1" s="414"/>
      <c r="N1" s="414"/>
      <c r="O1" s="414"/>
      <c r="P1" s="414"/>
      <c r="Q1" s="414"/>
      <c r="R1" s="414"/>
      <c r="S1" s="414"/>
      <c r="T1" s="414"/>
      <c r="U1" s="414"/>
      <c r="V1" s="414"/>
      <c r="W1" s="414"/>
      <c r="X1" s="414"/>
      <c r="Y1" s="414"/>
      <c r="Z1" s="414"/>
      <c r="AA1" s="414"/>
      <c r="AB1" s="414"/>
      <c r="AC1" s="26"/>
      <c r="AD1" s="26"/>
      <c r="AF1" s="38"/>
    </row>
    <row r="2" spans="2:40" ht="20.100000000000001" customHeight="1" thickBot="1" x14ac:dyDescent="0.45">
      <c r="B2" s="431" t="s">
        <v>81</v>
      </c>
      <c r="C2" s="449"/>
      <c r="D2" s="449"/>
      <c r="E2" s="449"/>
      <c r="F2" s="449"/>
      <c r="G2" s="450"/>
      <c r="H2" s="431" t="s">
        <v>82</v>
      </c>
      <c r="I2" s="432"/>
      <c r="J2" s="432"/>
      <c r="K2" s="432"/>
      <c r="L2" s="432"/>
      <c r="M2" s="432"/>
      <c r="N2" s="433"/>
      <c r="O2" s="211" t="s">
        <v>80</v>
      </c>
      <c r="P2" s="475" t="s">
        <v>74</v>
      </c>
      <c r="Q2" s="476"/>
      <c r="R2" s="476"/>
      <c r="S2" s="476"/>
      <c r="T2" s="476"/>
      <c r="U2" s="476"/>
      <c r="V2" s="476"/>
      <c r="W2" s="476"/>
      <c r="X2" s="476"/>
      <c r="Y2" s="476"/>
      <c r="Z2" s="476"/>
      <c r="AA2" s="476"/>
      <c r="AB2" s="477"/>
      <c r="AC2" s="26"/>
      <c r="AD2" s="26"/>
      <c r="AE2" s="46" t="s">
        <v>152</v>
      </c>
      <c r="AF2" s="91" t="s">
        <v>149</v>
      </c>
    </row>
    <row r="3" spans="2:40" ht="24.95" customHeight="1" thickTop="1" x14ac:dyDescent="0.4">
      <c r="B3" s="468" t="s">
        <v>115</v>
      </c>
      <c r="C3" s="434" t="s">
        <v>77</v>
      </c>
      <c r="D3" s="435"/>
      <c r="E3" s="435"/>
      <c r="F3" s="435"/>
      <c r="G3" s="436"/>
      <c r="H3" s="365" t="s">
        <v>78</v>
      </c>
      <c r="I3" s="366"/>
      <c r="J3" s="366"/>
      <c r="K3" s="366"/>
      <c r="L3" s="366"/>
      <c r="M3" s="366"/>
      <c r="N3" s="367"/>
      <c r="O3" s="484" t="str">
        <f xml:space="preserve">
IF(AND(AM3="×",AM4="×",AM5="×"),"×",
IF(AND(AM3="×",AM4="×",AM5="○"),"○"&amp;CHAR(10)&amp;"（公立）",
IF(AND(AM3="×",AM4="○",AM5="×"),"○"&amp;CHAR(10)&amp;"（個人）",
IF(AND(AM3="×",AM4="○",AM5="○"),"×",
IF(AND(AM3="○",AM4="×",AM5="×"),"○"&amp;CHAR(10)&amp;"（法人）",
IF(AND(AM3="○",AM4="×",AM5="○"),"×",
IF(AND(AM3="○",AM4="○",AM5="×"),"×",
IF(AND(AM3="○",AM4="○",AM5="○"),"×",
))))))))</f>
        <v>×</v>
      </c>
      <c r="P3" s="417" t="str">
        <f xml:space="preserve">
IF(AND(AM3="×",AM4="×",AM5="×"),"【要修正】いずれかのボックスにチェックしてください。",
IF(AND(AM3="×",AM4="×",AM5="○"),"適切に入力がされました。",
IF(AND(AM3="×",AM4="○",AM5="×"),"適切に入力がされました。",
IF(AND(AM3="×",AM4="○",AM5="○"),"【要修正】複数のボックスにチェックされています。（いずれか１つのみチェックしてください。）",
IF(AND(AM3="○",AM4="×",AM5="×"),"適切に入力がされました。",
IF(AND(AM3="○",AM4="×",AM5="○"),"【要修正】複数のボックスにチェックされています。（いずれか１つのみチェックしてください。）",
IF(AND(AM3="○",AM4="○",AM5="×"),"【要修正】複数のボックスにチェックされています。（いずれか１つのみチェックしてください。）",
IF(AND(AM3="○",AM4="○",AM5="○"),"【要修正】全てのボックスにチェックされています。（いずれか１つのみチェックしてください。）",
))))))))</f>
        <v>【要修正】いずれかのボックスにチェックしてください。</v>
      </c>
      <c r="Q3" s="418"/>
      <c r="R3" s="418"/>
      <c r="S3" s="418"/>
      <c r="T3" s="418"/>
      <c r="U3" s="418"/>
      <c r="V3" s="418"/>
      <c r="W3" s="418"/>
      <c r="X3" s="419"/>
      <c r="Y3" s="419"/>
      <c r="Z3" s="419"/>
      <c r="AA3" s="419"/>
      <c r="AB3" s="420"/>
      <c r="AC3" s="26"/>
      <c r="AD3" s="26"/>
      <c r="AE3" s="354" t="str">
        <f>IF(OR(O3="○"&amp;CHAR(10)&amp;"（法人）",O3="○"&amp;CHAR(10)&amp;"（公立）",O3="○"&amp;CHAR(10)&amp;"（個人）"),"",C3&amp;"/")</f>
        <v>法人・個人事業主の別/</v>
      </c>
      <c r="AF3" s="332" t="s">
        <v>150</v>
      </c>
      <c r="AM3" s="89" t="str">
        <f>IF(AN3=TRUE,"○","×")</f>
        <v>×</v>
      </c>
      <c r="AN3" s="90" t="b">
        <v>0</v>
      </c>
    </row>
    <row r="4" spans="2:40" ht="24.95" customHeight="1" x14ac:dyDescent="0.4">
      <c r="B4" s="469"/>
      <c r="C4" s="437"/>
      <c r="D4" s="438"/>
      <c r="E4" s="438"/>
      <c r="F4" s="438"/>
      <c r="G4" s="439"/>
      <c r="H4" s="481" t="s">
        <v>79</v>
      </c>
      <c r="I4" s="482"/>
      <c r="J4" s="482"/>
      <c r="K4" s="482"/>
      <c r="L4" s="482"/>
      <c r="M4" s="482"/>
      <c r="N4" s="483"/>
      <c r="O4" s="485"/>
      <c r="P4" s="421"/>
      <c r="Q4" s="422"/>
      <c r="R4" s="422"/>
      <c r="S4" s="422"/>
      <c r="T4" s="422"/>
      <c r="U4" s="422"/>
      <c r="V4" s="422"/>
      <c r="W4" s="422"/>
      <c r="X4" s="423"/>
      <c r="Y4" s="423"/>
      <c r="Z4" s="423"/>
      <c r="AA4" s="423"/>
      <c r="AB4" s="424"/>
      <c r="AC4" s="26"/>
      <c r="AD4" s="26"/>
      <c r="AE4" s="355"/>
      <c r="AF4" s="333"/>
      <c r="AM4" s="89" t="str">
        <f>IF(AN4=TRUE,"○","×")</f>
        <v>×</v>
      </c>
      <c r="AN4" s="90" t="b">
        <v>0</v>
      </c>
    </row>
    <row r="5" spans="2:40" ht="24.95" customHeight="1" x14ac:dyDescent="0.4">
      <c r="B5" s="469"/>
      <c r="C5" s="440"/>
      <c r="D5" s="441"/>
      <c r="E5" s="441"/>
      <c r="F5" s="441"/>
      <c r="G5" s="442"/>
      <c r="H5" s="478" t="s">
        <v>94</v>
      </c>
      <c r="I5" s="479"/>
      <c r="J5" s="479"/>
      <c r="K5" s="479"/>
      <c r="L5" s="479"/>
      <c r="M5" s="479"/>
      <c r="N5" s="480"/>
      <c r="O5" s="485"/>
      <c r="P5" s="425"/>
      <c r="Q5" s="422"/>
      <c r="R5" s="422"/>
      <c r="S5" s="422"/>
      <c r="T5" s="422"/>
      <c r="U5" s="422"/>
      <c r="V5" s="422"/>
      <c r="W5" s="422"/>
      <c r="X5" s="423"/>
      <c r="Y5" s="423"/>
      <c r="Z5" s="423"/>
      <c r="AA5" s="423"/>
      <c r="AB5" s="424"/>
      <c r="AC5" s="26"/>
      <c r="AD5" s="26"/>
      <c r="AE5" s="356"/>
      <c r="AF5" s="334"/>
      <c r="AM5" s="89" t="str">
        <f>IF(AN5=TRUE,"○","×")</f>
        <v>×</v>
      </c>
      <c r="AN5" s="90" t="b">
        <v>0</v>
      </c>
    </row>
    <row r="6" spans="2:40" ht="24.95" customHeight="1" x14ac:dyDescent="0.4">
      <c r="B6" s="469"/>
      <c r="C6" s="362" t="s">
        <v>6</v>
      </c>
      <c r="D6" s="363"/>
      <c r="E6" s="363"/>
      <c r="F6" s="363"/>
      <c r="G6" s="364"/>
      <c r="H6" s="339"/>
      <c r="I6" s="360"/>
      <c r="J6" s="360"/>
      <c r="K6" s="360"/>
      <c r="L6" s="360"/>
      <c r="M6" s="360"/>
      <c r="N6" s="361"/>
      <c r="O6" s="29" t="str">
        <f>IF(COUNTA(H6)=0,"×","○")</f>
        <v>×</v>
      </c>
      <c r="P6" s="322" t="str">
        <f>IF(O6="×","【要修正】法人の場合は法人名、個人事業主の場合は屋号を入力してください。","適切に入力がされました。")</f>
        <v>【要修正】法人の場合は法人名、個人事業主の場合は屋号を入力してください。</v>
      </c>
      <c r="Q6" s="426"/>
      <c r="R6" s="426"/>
      <c r="S6" s="426"/>
      <c r="T6" s="426"/>
      <c r="U6" s="426"/>
      <c r="V6" s="426"/>
      <c r="W6" s="426"/>
      <c r="X6" s="423"/>
      <c r="Y6" s="423"/>
      <c r="Z6" s="423"/>
      <c r="AA6" s="423"/>
      <c r="AB6" s="424"/>
      <c r="AC6" s="26"/>
      <c r="AD6" s="26"/>
      <c r="AE6" s="215" t="str">
        <f>IF(O6="○","",C6&amp;"/")</f>
        <v>事業者名/</v>
      </c>
      <c r="AF6" s="215" t="str">
        <f>ASC(H6)</f>
        <v/>
      </c>
    </row>
    <row r="7" spans="2:40" ht="24.95" customHeight="1" x14ac:dyDescent="0.4">
      <c r="B7" s="469"/>
      <c r="C7" s="362" t="s">
        <v>7</v>
      </c>
      <c r="D7" s="363"/>
      <c r="E7" s="363"/>
      <c r="F7" s="363"/>
      <c r="G7" s="364"/>
      <c r="H7" s="339"/>
      <c r="I7" s="360"/>
      <c r="J7" s="360"/>
      <c r="K7" s="360"/>
      <c r="L7" s="360"/>
      <c r="M7" s="360"/>
      <c r="N7" s="361"/>
      <c r="O7" s="29" t="str">
        <f>IF(COUNTA(H7)=0,"×","○")</f>
        <v>×</v>
      </c>
      <c r="P7" s="322" t="str">
        <f>IF(O7="×","【要修正】代表者の職名（「理事長」等）を入力してください。","適切に入力がされました。")</f>
        <v>【要修正】代表者の職名（「理事長」等）を入力してください。</v>
      </c>
      <c r="Q7" s="426"/>
      <c r="R7" s="426"/>
      <c r="S7" s="426"/>
      <c r="T7" s="426"/>
      <c r="U7" s="426"/>
      <c r="V7" s="426"/>
      <c r="W7" s="426"/>
      <c r="X7" s="423"/>
      <c r="Y7" s="423"/>
      <c r="Z7" s="423"/>
      <c r="AA7" s="423"/>
      <c r="AB7" s="424"/>
      <c r="AC7" s="26"/>
      <c r="AD7" s="26"/>
      <c r="AE7" s="215" t="str">
        <f>IF(O7="○","",C7&amp;"/")</f>
        <v>代表者役職/</v>
      </c>
      <c r="AF7" s="215" t="str">
        <f t="shared" ref="AF7:AF11" si="0">ASC(H7)</f>
        <v/>
      </c>
    </row>
    <row r="8" spans="2:40" ht="24.95" customHeight="1" x14ac:dyDescent="0.4">
      <c r="B8" s="469"/>
      <c r="C8" s="362" t="s">
        <v>4</v>
      </c>
      <c r="D8" s="363"/>
      <c r="E8" s="363"/>
      <c r="F8" s="363"/>
      <c r="G8" s="364"/>
      <c r="H8" s="339"/>
      <c r="I8" s="360"/>
      <c r="J8" s="360"/>
      <c r="K8" s="360"/>
      <c r="L8" s="360"/>
      <c r="M8" s="360"/>
      <c r="N8" s="361"/>
      <c r="O8" s="29" t="str">
        <f>IF(COUNTA(H8)=0,"×","○")</f>
        <v>×</v>
      </c>
      <c r="P8" s="322" t="str">
        <f>IF(O8="×","【要修正】代表者の氏名（例：「愛知　太郎」）を入力してください。","適切に入力がされました。")</f>
        <v>【要修正】代表者の氏名（例：「愛知　太郎」）を入力してください。</v>
      </c>
      <c r="Q8" s="426"/>
      <c r="R8" s="426"/>
      <c r="S8" s="426"/>
      <c r="T8" s="426"/>
      <c r="U8" s="426"/>
      <c r="V8" s="426"/>
      <c r="W8" s="426"/>
      <c r="X8" s="423"/>
      <c r="Y8" s="423"/>
      <c r="Z8" s="423"/>
      <c r="AA8" s="423"/>
      <c r="AB8" s="424"/>
      <c r="AC8" s="26"/>
      <c r="AD8" s="26"/>
      <c r="AE8" s="215" t="str">
        <f>IF(O8="○","",C8&amp;"/")</f>
        <v>代表者氏名/</v>
      </c>
      <c r="AF8" s="215" t="str">
        <f t="shared" si="0"/>
        <v/>
      </c>
    </row>
    <row r="9" spans="2:40" ht="24.95" customHeight="1" x14ac:dyDescent="0.4">
      <c r="B9" s="469"/>
      <c r="C9" s="362" t="s">
        <v>15</v>
      </c>
      <c r="D9" s="363"/>
      <c r="E9" s="363"/>
      <c r="F9" s="363"/>
      <c r="G9" s="364"/>
      <c r="H9" s="339"/>
      <c r="I9" s="360"/>
      <c r="J9" s="360"/>
      <c r="K9" s="360"/>
      <c r="L9" s="360"/>
      <c r="M9" s="360"/>
      <c r="N9" s="361"/>
      <c r="O9" s="29" t="str">
        <f>IF(COUNTA(H9)=0,"×","○")</f>
        <v>×</v>
      </c>
      <c r="P9" s="322" t="str">
        <f>IF(O9="×","【要修正】法人の場合は法人所在地、個人事業主の場合は貴医療機関の所在地を入力してください","適切に入力がされました。")</f>
        <v>【要修正】法人の場合は法人所在地、個人事業主の場合は貴医療機関の所在地を入力してください</v>
      </c>
      <c r="Q9" s="426"/>
      <c r="R9" s="426"/>
      <c r="S9" s="426"/>
      <c r="T9" s="426"/>
      <c r="U9" s="426"/>
      <c r="V9" s="426"/>
      <c r="W9" s="426"/>
      <c r="X9" s="423"/>
      <c r="Y9" s="423"/>
      <c r="Z9" s="423"/>
      <c r="AA9" s="423"/>
      <c r="AB9" s="424"/>
      <c r="AC9" s="26"/>
      <c r="AD9" s="26"/>
      <c r="AE9" s="215" t="str">
        <f>IF(O9="○","",C9&amp;"/")</f>
        <v>所在地/</v>
      </c>
      <c r="AF9" s="215" t="str">
        <f t="shared" si="0"/>
        <v/>
      </c>
    </row>
    <row r="10" spans="2:40" ht="24.95" customHeight="1" x14ac:dyDescent="0.4">
      <c r="B10" s="469"/>
      <c r="C10" s="362" t="s">
        <v>33</v>
      </c>
      <c r="D10" s="363"/>
      <c r="E10" s="363"/>
      <c r="F10" s="363"/>
      <c r="G10" s="364"/>
      <c r="H10" s="339"/>
      <c r="I10" s="360"/>
      <c r="J10" s="360"/>
      <c r="K10" s="360"/>
      <c r="L10" s="360"/>
      <c r="M10" s="360"/>
      <c r="N10" s="361"/>
      <c r="O10" s="29" t="str">
        <f xml:space="preserve">
IF(O3="×","×",
IF(AND(OR(O3="○"&amp;CHAR(10)&amp;"（個人）",O3="○"&amp;CHAR(10)&amp;"（法人）"),H10=""),"×",
IF(AND(O3="○"&amp;CHAR(10)&amp;"（法人）",H6=H10),"×",
IF(AND(O3="○"&amp;CHAR(10)&amp;"（法人）",H6&lt;&gt;H10),"○",
IF(AND(O3="○"&amp;CHAR(10)&amp;"（個人）",H6=H10),"○",
IF(AND(O3="○"&amp;CHAR(10)&amp;"（個人）",H6&lt;&gt;H10),"×",
IF(AND(O3="○"&amp;CHAR(10)&amp;"（公立）",H6=H10),"×",
IF(AND(O3="○"&amp;CHAR(10)&amp;"（公立）",H6&lt;&gt;H10),"○"
))))))))</f>
        <v>×</v>
      </c>
      <c r="P10" s="421" t="str">
        <f xml:space="preserve">
IF(O3="×","【要修正】「法人・個人事業主の別」の入力に問題があります。",
IF(AND(OR(O3="○"&amp;CHAR(10)&amp;"（個人）",O3="○"&amp;CHAR(10)&amp;"（法人）",O3="○"&amp;CHAR(10)&amp;"（公立）"),H10=""),"【要修正】医療機関の施設名称を入力してください。",
IF(AND(O3="○"&amp;CHAR(10)&amp;"（法人）",H6=H10),"【要修正】法人名ではなく、施設名を入力してください。（「医療法人」等は記載不要）",
IF(AND(O3="○"&amp;CHAR(10)&amp;"（法人）",H6&lt;&gt;H10),"適切に入力がされました。",
IF(AND(O3="○"&amp;CHAR(10)&amp;"（個人）",H6=H10),"適切に入力がされました。",
IF(AND(O3="○"&amp;CHAR(10)&amp;"（個人）",H6&lt;&gt;H10),"【要修正】個人事業主の場合は「事業者名」欄と一致するように入力してください。（コピー＆貼り付け入力推奨）",
IF(AND(O3="○"&amp;CHAR(10)&amp;"（公立）",H6=H10),"【要修正】自治体名ではなく、施設名を入力してください。（自治体名の記載は不要）",
IF(AND(O3="○"&amp;CHAR(10)&amp;"（公立）",H6&lt;&gt;H10),"適切に入力がされました。"
))))))))</f>
        <v>【要修正】「法人・個人事業主の別」の入力に問題があります。</v>
      </c>
      <c r="Q10" s="422"/>
      <c r="R10" s="422"/>
      <c r="S10" s="422"/>
      <c r="T10" s="422"/>
      <c r="U10" s="422"/>
      <c r="V10" s="422"/>
      <c r="W10" s="422"/>
      <c r="X10" s="423"/>
      <c r="Y10" s="423"/>
      <c r="Z10" s="423"/>
      <c r="AA10" s="423"/>
      <c r="AB10" s="424"/>
      <c r="AC10" s="26"/>
      <c r="AD10" s="26"/>
      <c r="AE10" s="215" t="str">
        <f xml:space="preserve">
IF(O3="×","",
IF(AND(OR(O3="○"&amp;CHAR(10)&amp;"（個人）",O3="○"&amp;CHAR(10)&amp;"（法人）",O3="○"&amp;CHAR(10)&amp;"（公立）"),H10=""),C10,
IF(AND(O3="○"&amp;CHAR(10)&amp;"（法人）",H6=H10),C10,
IF(AND(O3="○"&amp;CHAR(10)&amp;"（法人）",H6&lt;&gt;H10),"",
IF(AND(O3="○"&amp;CHAR(10)&amp;"（個人）",H6=H10),"",
IF(AND(O3="○"&amp;CHAR(10)&amp;"（個人）",H6&lt;&gt;H10),C10,
IF(AND(O3="○"&amp;CHAR(10)&amp;"（公立）",H6=H10),C10,
IF(AND(O3="○"&amp;CHAR(10)&amp;"（公立）",H6&lt;&gt;H10),""
))))))))</f>
        <v/>
      </c>
      <c r="AF10" s="215" t="str">
        <f t="shared" si="0"/>
        <v/>
      </c>
    </row>
    <row r="11" spans="2:40" ht="24.95" customHeight="1" x14ac:dyDescent="0.4">
      <c r="B11" s="469"/>
      <c r="C11" s="362" t="s">
        <v>31</v>
      </c>
      <c r="D11" s="363"/>
      <c r="E11" s="363"/>
      <c r="F11" s="363"/>
      <c r="G11" s="364"/>
      <c r="H11" s="339"/>
      <c r="I11" s="360"/>
      <c r="J11" s="360"/>
      <c r="K11" s="360"/>
      <c r="L11" s="360"/>
      <c r="M11" s="360"/>
      <c r="N11" s="361"/>
      <c r="O11" s="29" t="str">
        <f>IF(COUNTA(H11)=0,"×","○")</f>
        <v>×</v>
      </c>
      <c r="P11" s="421" t="str">
        <f>IF(COUNTA(H11)=0,"【要修正】「施設の名称」欄に入力した施設の所在地を入力してください。","適切に入力がされました。")</f>
        <v>【要修正】「施設の名称」欄に入力した施設の所在地を入力してください。</v>
      </c>
      <c r="Q11" s="422"/>
      <c r="R11" s="422"/>
      <c r="S11" s="422"/>
      <c r="T11" s="422"/>
      <c r="U11" s="422"/>
      <c r="V11" s="422"/>
      <c r="W11" s="422"/>
      <c r="X11" s="422"/>
      <c r="Y11" s="422"/>
      <c r="Z11" s="422"/>
      <c r="AA11" s="422"/>
      <c r="AB11" s="486"/>
      <c r="AC11" s="30"/>
      <c r="AD11" s="30"/>
      <c r="AE11" s="215" t="str">
        <f t="shared" ref="AE11:AE30" si="1">IF(O11="○","",C11&amp;"/")</f>
        <v>施設所在地/</v>
      </c>
      <c r="AF11" s="215" t="str">
        <f t="shared" si="0"/>
        <v/>
      </c>
    </row>
    <row r="12" spans="2:40" ht="65.099999999999994" customHeight="1" x14ac:dyDescent="0.4">
      <c r="B12" s="469"/>
      <c r="C12" s="362" t="s">
        <v>9</v>
      </c>
      <c r="D12" s="363"/>
      <c r="E12" s="363"/>
      <c r="F12" s="363"/>
      <c r="G12" s="364"/>
      <c r="H12" s="31" t="s">
        <v>83</v>
      </c>
      <c r="I12" s="80"/>
      <c r="J12" s="32" t="s">
        <v>169</v>
      </c>
      <c r="K12" s="80"/>
      <c r="L12" s="32" t="s">
        <v>255</v>
      </c>
      <c r="M12" s="80"/>
      <c r="N12" s="33" t="s">
        <v>84</v>
      </c>
      <c r="O12" s="29" t="str">
        <f xml:space="preserve">
IF(AND(OR(テーブル!B3="事前協議",テーブル!B3="交付申請兼実績報告書",テーブル!B3="交付申請",テーブル!B3="交付申請（２次以降）"),COUNTA(I12,K12,M12)=3,DATE(テーブル!C14,テーブル!D14,テーブル!E14)&lt;=DATE(テーブル!C11,テーブル!D11,テーブル!E11),DATE(テーブル!C14,テーブル!D14,テーブル!E14)&gt;=DATE(テーブル!C10,テーブル!D10,テーブル!E10)),"○",
IF(AND(OR(テーブル!B3="事前協議",テーブル!B3="交付申請兼実績報告書",テーブル!B3="交付申請",テーブル!B3="交付申請（２次以降）"),OR(COUNTA(I12,K12,M12)&lt;&gt;3,OR(DATE(テーブル!C14,テーブル!D14,テーブル!E14)&gt;DATE(テーブル!C11,テーブル!D11,テーブル!E11),DATE(テーブル!C14,テーブル!D14,テーブル!E14)&lt;DATE(テーブル!C10,テーブル!D10,テーブル!E10)))),"×",
IF(AND(テーブル!B3="変更申請",COUNTA(I12,K12,M12)=3,DATE(テーブル!C14,テーブル!D14,テーブル!E14)&lt;=DATE(テーブル!C13,テーブル!D13,テーブル!E13),DATE(テーブル!C14,テーブル!D14,テーブル!E14)&gt;=DATE(テーブル!C12,テーブル!D12,テーブル!E12)),"○",
IF(AND(テーブル!B3="変更申請",OR(COUNTA(I12,K12,M12)&lt;&gt;3,DATE(テーブル!C14,テーブル!D14,テーブル!E14)&gt;DATE(テーブル!C13,テーブル!D13,テーブル!E13),DATE(テーブル!C14,テーブル!D14,テーブル!E14)&lt;DATE(テーブル!C12,テーブル!D12,テーブル!E12))),"×",
IF(AND(テーブル!B3="実績報告",COUNTA(#REF!)&lt;&gt;1,額内訳書!AT2="×"),
"×",
IF(AND(テーブル!B3="実績報告",COUNTA(#REF!)=1,額内訳書!AT2="×"),
"×",
IF(AND(テーブル!B3="実績報告",COUNTA(#REF!)&lt;&gt;1,額内訳書!AT2="○"),
"×",
IF(AND(テーブル!B3="実績報告",COUNTA(#REF!)=1,額内訳書!AT2="○",OR(DATE(テーブル!C14,テーブル!D14,テーブル!E14)&lt;MAX(DATE(テーブル!C15,テーブル!D15,テーブル!E15),DATE(テーブル!C16,テーブル!D16,テーブル!E16)),DATE(テーブル!C14,テーブル!D14,テーブル!E14)&gt;MAX(DATE(テーブル!C15,テーブル!D15,テーブル!E15+30),DATE(テーブル!C16,テーブル!D16,テーブル!E16+30)))),
"×",
IF(AND(テーブル!B3="実績報告",COUNTA(#REF!)=1,額内訳書!AT2="○",DATE(テーブル!C14,テーブル!D14,テーブル!E14)&gt;=MAX(DATE(テーブル!C15,テーブル!D15,テーブル!E15),DATE(テーブル!C16,テーブル!D16,テーブル!E16)),DATE(テーブル!C14,テーブル!D14,テーブル!E14)&lt;=MAX(DATE(テーブル!C15,テーブル!D15,テーブル!E15+30),DATE(テーブル!C16,テーブル!D16,テーブル!E16+30))),
"○"
)))))))))</f>
        <v>×</v>
      </c>
      <c r="P12" s="487" t="str">
        <f xml:space="preserve">
IF(AND(OR(テーブル!B3="事前協議",テーブル!B3="交付申請兼実績報告書",テーブル!B3="交付申請",テーブル!B3="交付申請（２次以降）"),COUNTA(I12,K12,M12)=3,DATE(テーブル!C14,テーブル!D14,テーブル!E14)&lt;=DATE(テーブル!C11,テーブル!D11,テーブル!E11),DATE(テーブル!C14,テーブル!D14,テーブル!E14)&gt;=DATE(テーブル!C10,テーブル!D10,テーブル!E10)),"適切に入力がされました。",
IF(AND(OR(テーブル!B3="事前協議",テーブル!B3="交付申請兼実績報告書",テーブル!B3="交付申請",テーブル!B3="交付申請（２次以降）"),OR(COUNTA(I12,K12,M12)&lt;&gt;3,OR(DATE(テーブル!C14,テーブル!D14,テーブル!E14)&gt;DATE(テーブル!C11,テーブル!D11,テーブル!E11),DATE(テーブル!C14,テーブル!D14,テーブル!E14)&lt;DATE(テーブル!C10,テーブル!D10,テーブル!E10)))),"【要修正】申請期間（"&amp;TEXT(DATE(2023,7,12),"yyyy年m月d日")&amp;"～"&amp;TEXT(DATE(2023,8,14),"m月d日")&amp;"）の日付を入力してください。"))</f>
        <v>【要修正】申請期間（2023年7月12日～8月14日）の日付を入力してください。</v>
      </c>
      <c r="Q12" s="488"/>
      <c r="R12" s="488"/>
      <c r="S12" s="488"/>
      <c r="T12" s="488"/>
      <c r="U12" s="488"/>
      <c r="V12" s="488"/>
      <c r="W12" s="488"/>
      <c r="X12" s="488"/>
      <c r="Y12" s="488"/>
      <c r="Z12" s="488"/>
      <c r="AA12" s="488"/>
      <c r="AB12" s="489"/>
      <c r="AC12" s="30"/>
      <c r="AD12" s="30"/>
      <c r="AE12" s="215" t="str">
        <f t="shared" si="1"/>
        <v>提出日/</v>
      </c>
      <c r="AF12" s="92" t="str">
        <f>IF(O12="×","",IF(O12="○",H12&amp;I12&amp;J12&amp;K12&amp;L12&amp;M12&amp;N12))</f>
        <v/>
      </c>
    </row>
    <row r="13" spans="2:40" ht="24.95" customHeight="1" x14ac:dyDescent="0.4">
      <c r="B13" s="469"/>
      <c r="C13" s="362" t="s">
        <v>10</v>
      </c>
      <c r="D13" s="363"/>
      <c r="E13" s="363"/>
      <c r="F13" s="363"/>
      <c r="G13" s="364"/>
      <c r="H13" s="339"/>
      <c r="I13" s="360"/>
      <c r="J13" s="360"/>
      <c r="K13" s="360"/>
      <c r="L13" s="360"/>
      <c r="M13" s="360"/>
      <c r="N13" s="361"/>
      <c r="O13" s="29" t="s">
        <v>86</v>
      </c>
      <c r="P13" s="421" t="s">
        <v>101</v>
      </c>
      <c r="Q13" s="422"/>
      <c r="R13" s="422"/>
      <c r="S13" s="422"/>
      <c r="T13" s="422"/>
      <c r="U13" s="422"/>
      <c r="V13" s="422"/>
      <c r="W13" s="422"/>
      <c r="X13" s="422"/>
      <c r="Y13" s="422"/>
      <c r="Z13" s="422"/>
      <c r="AA13" s="422"/>
      <c r="AB13" s="486"/>
      <c r="AC13" s="30"/>
      <c r="AD13" s="30"/>
      <c r="AE13" s="215" t="str">
        <f t="shared" si="1"/>
        <v/>
      </c>
      <c r="AF13" s="46" t="s">
        <v>150</v>
      </c>
      <c r="AG13" s="127"/>
      <c r="AH13" s="127"/>
      <c r="AI13" s="127"/>
      <c r="AJ13" s="127"/>
      <c r="AK13" s="57"/>
    </row>
    <row r="14" spans="2:40" ht="24.95" customHeight="1" x14ac:dyDescent="0.4">
      <c r="B14" s="469"/>
      <c r="C14" s="362" t="s">
        <v>11</v>
      </c>
      <c r="D14" s="363"/>
      <c r="E14" s="363"/>
      <c r="F14" s="363"/>
      <c r="G14" s="364"/>
      <c r="H14" s="339"/>
      <c r="I14" s="360"/>
      <c r="J14" s="360"/>
      <c r="K14" s="360"/>
      <c r="L14" s="360"/>
      <c r="M14" s="360"/>
      <c r="N14" s="361"/>
      <c r="O14" s="29" t="str">
        <f>IF(COUNTA(H14)=0,"×","○")</f>
        <v>×</v>
      </c>
      <c r="P14" s="322" t="str">
        <f>IF(COUNTA(H14)=0,"【要修正】ご担当される方の所属あるいは職名（医師、事務等）を入力してください。","適切に入力がされました。")</f>
        <v>【要修正】ご担当される方の所属あるいは職名（医師、事務等）を入力してください。</v>
      </c>
      <c r="Q14" s="426"/>
      <c r="R14" s="426"/>
      <c r="S14" s="426"/>
      <c r="T14" s="426"/>
      <c r="U14" s="426"/>
      <c r="V14" s="426"/>
      <c r="W14" s="426"/>
      <c r="X14" s="423"/>
      <c r="Y14" s="423"/>
      <c r="Z14" s="423"/>
      <c r="AA14" s="423"/>
      <c r="AB14" s="424"/>
      <c r="AC14" s="26"/>
      <c r="AD14" s="26"/>
      <c r="AE14" s="215" t="str">
        <f t="shared" si="1"/>
        <v>担当部署/</v>
      </c>
      <c r="AF14" s="92" t="str">
        <f>ASC(H14)</f>
        <v/>
      </c>
      <c r="AI14" s="57"/>
      <c r="AJ14" s="143"/>
      <c r="AK14" s="57"/>
    </row>
    <row r="15" spans="2:40" ht="24.95" customHeight="1" x14ac:dyDescent="0.4">
      <c r="B15" s="469"/>
      <c r="C15" s="362" t="s">
        <v>12</v>
      </c>
      <c r="D15" s="363"/>
      <c r="E15" s="363"/>
      <c r="F15" s="363"/>
      <c r="G15" s="364"/>
      <c r="H15" s="339"/>
      <c r="I15" s="360"/>
      <c r="J15" s="360"/>
      <c r="K15" s="360"/>
      <c r="L15" s="360"/>
      <c r="M15" s="360"/>
      <c r="N15" s="361"/>
      <c r="O15" s="29" t="str">
        <f>IF(COUNTA(H15)=0,"×","○")</f>
        <v>×</v>
      </c>
      <c r="P15" s="322" t="str">
        <f>IF(COUNTA(H15)=0,"【要修正】この申請をご担当される方の氏名（フルネーム）を入力してください。（例：愛知　太郎）","適切に入力がされました。")</f>
        <v>【要修正】この申請をご担当される方の氏名（フルネーム）を入力してください。（例：愛知　太郎）</v>
      </c>
      <c r="Q15" s="426"/>
      <c r="R15" s="426"/>
      <c r="S15" s="426"/>
      <c r="T15" s="426"/>
      <c r="U15" s="426"/>
      <c r="V15" s="426"/>
      <c r="W15" s="426"/>
      <c r="X15" s="423"/>
      <c r="Y15" s="423"/>
      <c r="Z15" s="423"/>
      <c r="AA15" s="423"/>
      <c r="AB15" s="424"/>
      <c r="AC15" s="26"/>
      <c r="AD15" s="26"/>
      <c r="AE15" s="215" t="str">
        <f t="shared" si="1"/>
        <v>担当者名/</v>
      </c>
      <c r="AF15" s="92" t="str">
        <f>ASC(H15)</f>
        <v/>
      </c>
    </row>
    <row r="16" spans="2:40" ht="24.95" customHeight="1" x14ac:dyDescent="0.4">
      <c r="B16" s="469"/>
      <c r="C16" s="362" t="s">
        <v>75</v>
      </c>
      <c r="D16" s="363"/>
      <c r="E16" s="363"/>
      <c r="F16" s="363"/>
      <c r="G16" s="364"/>
      <c r="H16" s="350"/>
      <c r="I16" s="351"/>
      <c r="J16" s="352"/>
      <c r="K16" s="351"/>
      <c r="L16" s="352"/>
      <c r="M16" s="353"/>
      <c r="N16" s="159"/>
      <c r="O16" s="29" t="str">
        <f>IF(COUNTA(H16,J16,L16)=3,"○","×")</f>
        <v>×</v>
      </c>
      <c r="P16" s="322" t="str">
        <f>IF(O16="×","【要修正】《ハイフンは入力不要》やりとりをするための電話番号を入力してください。","適切に入力がされました。")</f>
        <v>【要修正】《ハイフンは入力不要》やりとりをするための電話番号を入力してください。</v>
      </c>
      <c r="Q16" s="426"/>
      <c r="R16" s="426"/>
      <c r="S16" s="426"/>
      <c r="T16" s="426"/>
      <c r="U16" s="426"/>
      <c r="V16" s="426"/>
      <c r="W16" s="426"/>
      <c r="X16" s="423"/>
      <c r="Y16" s="423"/>
      <c r="Z16" s="423"/>
      <c r="AA16" s="423"/>
      <c r="AB16" s="424"/>
      <c r="AC16" s="26"/>
      <c r="AD16" s="26"/>
      <c r="AE16" s="215" t="str">
        <f t="shared" si="1"/>
        <v>電話番号（担当直通）/</v>
      </c>
      <c r="AF16" s="92" t="str">
        <f>IF(O16="○",ASC(H16)&amp;"-"&amp;ASC(J16)&amp;"-"&amp;ASC(L16),"")</f>
        <v/>
      </c>
    </row>
    <row r="17" spans="2:38" ht="24.95" customHeight="1" thickBot="1" x14ac:dyDescent="0.45">
      <c r="B17" s="470"/>
      <c r="C17" s="357" t="s">
        <v>76</v>
      </c>
      <c r="D17" s="358"/>
      <c r="E17" s="358"/>
      <c r="F17" s="358"/>
      <c r="G17" s="359"/>
      <c r="H17" s="428"/>
      <c r="I17" s="429"/>
      <c r="J17" s="429"/>
      <c r="K17" s="429"/>
      <c r="L17" s="429"/>
      <c r="M17" s="429"/>
      <c r="N17" s="430"/>
      <c r="O17" s="210" t="str">
        <f>IF(COUNTA(H17)=0,"×","○")</f>
        <v>×</v>
      </c>
      <c r="P17" s="379" t="str">
        <f>IF(COUNTA(H17)=0,"【要修正】【重要：間違えないように】やりとりをするためのメールアドレスを入力してください。","適切に入力がされました。")</f>
        <v>【要修正】【重要：間違えないように】やりとりをするためのメールアドレスを入力してください。</v>
      </c>
      <c r="Q17" s="427"/>
      <c r="R17" s="427"/>
      <c r="S17" s="427"/>
      <c r="T17" s="427"/>
      <c r="U17" s="427"/>
      <c r="V17" s="427"/>
      <c r="W17" s="427"/>
      <c r="X17" s="380"/>
      <c r="Y17" s="380"/>
      <c r="Z17" s="380"/>
      <c r="AA17" s="380"/>
      <c r="AB17" s="381"/>
      <c r="AC17" s="26"/>
      <c r="AD17" s="26"/>
      <c r="AE17" s="215" t="str">
        <f t="shared" si="1"/>
        <v>Mailｱﾄﾞﾚｽ（担当直通）/</v>
      </c>
      <c r="AF17" s="92" t="str">
        <f>ASC(H17)</f>
        <v/>
      </c>
    </row>
    <row r="18" spans="2:38" ht="24.95" hidden="1" customHeight="1" thickTop="1" x14ac:dyDescent="0.4">
      <c r="B18" s="471" t="s">
        <v>116</v>
      </c>
      <c r="C18" s="490" t="s">
        <v>162</v>
      </c>
      <c r="D18" s="491"/>
      <c r="E18" s="491"/>
      <c r="F18" s="491"/>
      <c r="G18" s="492"/>
      <c r="H18" s="207"/>
      <c r="I18" s="208"/>
      <c r="J18" s="208"/>
      <c r="K18" s="209"/>
      <c r="L18" s="335"/>
      <c r="M18" s="335"/>
      <c r="N18" s="336"/>
      <c r="O18" s="146" t="str">
        <f xml:space="preserve">
IF(テーブル!B3="事前協議","○",
IF(AND(OR(テーブル!B3="交付申請兼実績報告書",テーブル!B3="交付申請",テーブル!B3="交付申請（２次以降）"),COUNTA(H18:K18)=4),"○",
IF(AND(OR(テーブル!B3="交付申請兼実績報告書",テーブル!B3="交付申請",テーブル!B3="交付申請（２次以降）"),COUNTA(H18:K18)&lt;&gt;4),"×",
IF(テーブル!B3="変更申請","○",
IF(テーブル!B3="実績報告","○")))))</f>
        <v>○</v>
      </c>
      <c r="P18" s="345" t="str">
        <f xml:space="preserve">
IF(テーブル!B3="事前協議","－",
IF(AND(OR(テーブル!B3="交付申請兼実績報告書",テーブル!B3="交付申請",テーブル!B3="交付申請（２次以降）"),COUNTA(H18:K18)=4),"適切に入力がされました。",
IF(AND(OR(テーブル!B3="交付申請兼実績報告書",テーブル!B3="交付申請",テーブル!B3="交付申請（２次以降）"),COUNTA(H18:K18)&lt;&gt;4),"【要修正】振込先口座の金融機関コード（４桁）を入力してください。",
IF(テーブル!B3="変更申請","－",
IF(テーブル!B3="実績報告","－")))))</f>
        <v>－</v>
      </c>
      <c r="Q18" s="346"/>
      <c r="R18" s="346"/>
      <c r="S18" s="346"/>
      <c r="T18" s="346"/>
      <c r="U18" s="346"/>
      <c r="V18" s="346"/>
      <c r="W18" s="346"/>
      <c r="X18" s="346"/>
      <c r="Y18" s="346"/>
      <c r="Z18" s="346"/>
      <c r="AA18" s="346"/>
      <c r="AB18" s="347"/>
      <c r="AC18" s="26"/>
      <c r="AD18" s="26"/>
      <c r="AE18" s="215" t="str">
        <f t="shared" si="1"/>
        <v/>
      </c>
      <c r="AF18" s="92" t="str">
        <f>ASC(H18&amp;I18&amp;J18&amp;K18)</f>
        <v/>
      </c>
      <c r="AL18" s="42" t="s">
        <v>112</v>
      </c>
    </row>
    <row r="19" spans="2:38" ht="24.95" hidden="1" customHeight="1" x14ac:dyDescent="0.4">
      <c r="B19" s="472"/>
      <c r="C19" s="319" t="s">
        <v>114</v>
      </c>
      <c r="D19" s="348"/>
      <c r="E19" s="348"/>
      <c r="F19" s="348"/>
      <c r="G19" s="349"/>
      <c r="H19" s="339"/>
      <c r="I19" s="340"/>
      <c r="J19" s="340"/>
      <c r="K19" s="340"/>
      <c r="L19" s="340"/>
      <c r="M19" s="340"/>
      <c r="N19" s="341"/>
      <c r="O19" s="29" t="str">
        <f xml:space="preserve">
IF(テーブル!B3="事前協議","○",
IF(AND(OR(テーブル!B3="交付申請兼実績報告書",テーブル!B3="交付申請",テーブル!B3="交付申請（２次以降）"),COUNTA(H19)=1),"○",
IF(AND(OR(テーブル!B3="交付申請兼実績報告書",テーブル!B3="交付申請",テーブル!B3="交付申請（２次以降）"),COUNTA(H19)&lt;&gt;1),"×",
IF(テーブル!B3="変更申請","○",
IF(テーブル!B3="実績報告","○")))))</f>
        <v>○</v>
      </c>
      <c r="P19" s="342" t="str">
        <f xml:space="preserve">
IF(テーブル!B3="事前協議","－",
IF(AND(OR(テーブル!B3="交付申請兼実績報告書",テーブル!B3="交付申請",テーブル!B3="交付申請（２次以降）"),COUNTA(H19)=1),"適切に入力がされました",
IF(AND(OR(テーブル!B3="交付申請兼実績報告書",テーブル!B3="交付申請",テーブル!B3="交付申請（２次以降）"),COUNTA(H19)&lt;&gt;1),"【要修正】振込先口座の金融機関名を入力してください。（「○○銀行」まで）",
IF(テーブル!B3="変更申請","－",
IF(テーブル!B3="実績報告","－")))))</f>
        <v>－</v>
      </c>
      <c r="Q19" s="343"/>
      <c r="R19" s="343"/>
      <c r="S19" s="343"/>
      <c r="T19" s="343"/>
      <c r="U19" s="343"/>
      <c r="V19" s="343"/>
      <c r="W19" s="343"/>
      <c r="X19" s="343"/>
      <c r="Y19" s="343"/>
      <c r="Z19" s="343"/>
      <c r="AA19" s="343"/>
      <c r="AB19" s="344"/>
      <c r="AC19" s="26"/>
      <c r="AD19" s="26"/>
      <c r="AE19" s="215" t="str">
        <f t="shared" si="1"/>
        <v/>
      </c>
      <c r="AF19" s="92" t="str">
        <f t="shared" ref="AF19:AF21" si="2">ASC(H19)</f>
        <v/>
      </c>
    </row>
    <row r="20" spans="2:38" ht="24.95" hidden="1" customHeight="1" x14ac:dyDescent="0.4">
      <c r="B20" s="472"/>
      <c r="C20" s="319" t="s">
        <v>163</v>
      </c>
      <c r="D20" s="348"/>
      <c r="E20" s="348"/>
      <c r="F20" s="348"/>
      <c r="G20" s="349"/>
      <c r="H20" s="95"/>
      <c r="I20" s="124"/>
      <c r="J20" s="125"/>
      <c r="K20" s="337"/>
      <c r="L20" s="337"/>
      <c r="M20" s="337"/>
      <c r="N20" s="338"/>
      <c r="O20" s="29" t="str">
        <f xml:space="preserve">
IF(テーブル!B3="事前協議","○",
IF(AND(OR(テーブル!B3="交付申請兼実績報告書",テーブル!B3="交付申請",テーブル!B3="交付申請（２次以降）"),COUNTA(H20:J20)=3),"○",
IF(AND(OR(テーブル!B3="交付申請兼実績報告書",テーブル!B3="交付申請",テーブル!B3="交付申請（２次以降）"),COUNTA(H20:J20)&lt;&gt;3),"×",
IF(テーブル!B3="変更申請","○",
IF(テーブル!B3="実績報告","○")))))</f>
        <v>○</v>
      </c>
      <c r="P20" s="342" t="str">
        <f xml:space="preserve">
IF(テーブル!B3="事前協議","－",
IF(AND(OR(テーブル!B3="交付申請兼実績報告書",テーブル!B3="交付申請",テーブル!B3="交付申請（２次以降）"),COUNTA(H20:J20)=3),"適切に入力がされました。",
IF(AND(OR(テーブル!B3="交付申請兼実績報告書",テーブル!B3="交付申請",テーブル!B3="交付申請（２次以降）"),COUNTA(H20:J20)&lt;&gt;3),"【要修正】振込先口座の支店コード（３桁）を入力してください。",
IF(テーブル!B3="変更申請","－",
IF(テーブル!B3="実績報告","－")))))</f>
        <v>－</v>
      </c>
      <c r="Q20" s="343"/>
      <c r="R20" s="343"/>
      <c r="S20" s="343"/>
      <c r="T20" s="343"/>
      <c r="U20" s="343"/>
      <c r="V20" s="343"/>
      <c r="W20" s="343"/>
      <c r="X20" s="343"/>
      <c r="Y20" s="343"/>
      <c r="Z20" s="343"/>
      <c r="AA20" s="343"/>
      <c r="AB20" s="344"/>
      <c r="AC20" s="26"/>
      <c r="AD20" s="26"/>
      <c r="AE20" s="215" t="str">
        <f t="shared" si="1"/>
        <v/>
      </c>
      <c r="AF20" s="92" t="str">
        <f>ASC(H18&amp;I18&amp;J18&amp;K18&amp;H20&amp;I20&amp;J20)</f>
        <v/>
      </c>
    </row>
    <row r="21" spans="2:38" ht="24.95" hidden="1" customHeight="1" x14ac:dyDescent="0.4">
      <c r="B21" s="472"/>
      <c r="C21" s="319" t="s">
        <v>118</v>
      </c>
      <c r="D21" s="348"/>
      <c r="E21" s="348"/>
      <c r="F21" s="348"/>
      <c r="G21" s="349"/>
      <c r="H21" s="339"/>
      <c r="I21" s="340"/>
      <c r="J21" s="340"/>
      <c r="K21" s="340"/>
      <c r="L21" s="340"/>
      <c r="M21" s="340"/>
      <c r="N21" s="341"/>
      <c r="O21" s="29" t="str">
        <f xml:space="preserve">
IF(テーブル!B3="事前協議","○",
IF(AND(OR(テーブル!B3="交付申請兼実績報告書",テーブル!B3="交付申請",テーブル!B3="交付申請（２次以降）"),COUNTA(H21)=1),"○",
IF(AND(OR(テーブル!B3="交付申請兼実績報告書",テーブル!B3="交付申請",テーブル!B3="交付申請（２次以降）"),COUNTA(H21)&lt;&gt;1),"×",
IF(テーブル!B3="変更申請","○",
IF(テーブル!B3="実績報告","○")))))</f>
        <v>○</v>
      </c>
      <c r="P21" s="342" t="str">
        <f xml:space="preserve">
IF(テーブル!B3="事前協議","－",
IF(AND(OR(テーブル!B3="交付申請兼実績報告書",テーブル!B3="交付申請",テーブル!B3="交付申請（２次以降）"),COUNTA(H21)=1),"適切に入力がされました",
IF(AND(OR(テーブル!B3="交付申請兼実績報告書",テーブル!B3="交付申請",テーブル!B3="交付申請（２次以降）"),COUNTA(H21)&lt;&gt;1),"【要修正】振込先口座の店名（支店名）を入力してください。",
IF(テーブル!B3="変更申請","－",
IF(テーブル!B3="実績報告","－")))))</f>
        <v>－</v>
      </c>
      <c r="Q21" s="343"/>
      <c r="R21" s="343"/>
      <c r="S21" s="343"/>
      <c r="T21" s="343"/>
      <c r="U21" s="343"/>
      <c r="V21" s="343"/>
      <c r="W21" s="343"/>
      <c r="X21" s="343"/>
      <c r="Y21" s="343"/>
      <c r="Z21" s="343"/>
      <c r="AA21" s="343"/>
      <c r="AB21" s="344"/>
      <c r="AC21" s="26"/>
      <c r="AD21" s="26"/>
      <c r="AE21" s="215" t="str">
        <f t="shared" si="1"/>
        <v/>
      </c>
      <c r="AF21" s="92" t="str">
        <f t="shared" si="2"/>
        <v/>
      </c>
    </row>
    <row r="22" spans="2:38" ht="24.95" hidden="1" customHeight="1" x14ac:dyDescent="0.4">
      <c r="B22" s="472"/>
      <c r="C22" s="319" t="s">
        <v>119</v>
      </c>
      <c r="D22" s="348"/>
      <c r="E22" s="348"/>
      <c r="F22" s="348"/>
      <c r="G22" s="349"/>
      <c r="H22" s="96"/>
      <c r="I22" s="375" t="s">
        <v>367</v>
      </c>
      <c r="J22" s="375"/>
      <c r="K22" s="375"/>
      <c r="L22" s="375"/>
      <c r="M22" s="375"/>
      <c r="N22" s="474"/>
      <c r="O22" s="29" t="str">
        <f xml:space="preserve">
IF(テーブル!B3="事前協議","○",
IF(AND(OR(テーブル!B3="交付申請兼実績報告書",テーブル!B3="交付申請",テーブル!B3="交付申請（２次以降）"),COUNTA(H22)=1),"○",
IF(AND(OR(テーブル!B3="交付申請兼実績報告書",テーブル!B3="交付申請",テーブル!B3="交付申請（２次以降）"),COUNTA(H22)&lt;&gt;1),"×",
IF(テーブル!B3="変更申請","○",
IF(テーブル!B3="実績報告","○")))))</f>
        <v>○</v>
      </c>
      <c r="P22" s="342" t="str">
        <f xml:space="preserve">
IF(テーブル!B3="事前協議","－",
IF(AND(OR(テーブル!B3="交付申請兼実績報告書",テーブル!B3="交付申請",テーブル!B3="交付申請（２次以降）"),COUNTA(H22)=1),"適切に入力がされました。",
IF(AND(OR(テーブル!B3="交付申請兼実績報告書",テーブル!B3="交付申請",テーブル!B3="交付申請（２次以降）"),COUNTA(H22)&lt;&gt;1),"【要修正】預金口座種別を選択してください。",
IF(テーブル!B3="変更申請","○",
IF(テーブル!B3="実績報告","○")))))</f>
        <v>－</v>
      </c>
      <c r="Q22" s="343"/>
      <c r="R22" s="343"/>
      <c r="S22" s="343"/>
      <c r="T22" s="343"/>
      <c r="U22" s="343"/>
      <c r="V22" s="343"/>
      <c r="W22" s="343"/>
      <c r="X22" s="343"/>
      <c r="Y22" s="343"/>
      <c r="Z22" s="343"/>
      <c r="AA22" s="343"/>
      <c r="AB22" s="344"/>
      <c r="AC22" s="26"/>
      <c r="AD22" s="26"/>
      <c r="AE22" s="215" t="str">
        <f t="shared" si="1"/>
        <v/>
      </c>
      <c r="AF22" s="92" t="str">
        <f>ASC(H22)</f>
        <v/>
      </c>
      <c r="AL22" s="41">
        <v>1</v>
      </c>
    </row>
    <row r="23" spans="2:38" ht="24.95" hidden="1" customHeight="1" x14ac:dyDescent="0.4">
      <c r="B23" s="472"/>
      <c r="C23" s="319" t="s">
        <v>120</v>
      </c>
      <c r="D23" s="348"/>
      <c r="E23" s="348"/>
      <c r="F23" s="348"/>
      <c r="G23" s="349"/>
      <c r="H23" s="95"/>
      <c r="I23" s="124"/>
      <c r="J23" s="124"/>
      <c r="K23" s="124"/>
      <c r="L23" s="124"/>
      <c r="M23" s="124"/>
      <c r="N23" s="125"/>
      <c r="O23" s="29" t="str">
        <f xml:space="preserve">
IF(テーブル!B3="事前協議","○",
IF(AND(OR(テーブル!B3="交付申請兼実績報告書",テーブル!B3="交付申請",テーブル!B3="交付申請（２次以降）"),COUNTA(H23:N23)=7),"○",
IF(AND(OR(テーブル!B3="交付申請兼実績報告書",テーブル!B3="交付申請",テーブル!B3="交付申請（２次以降）"),COUNTA(H23:N23)&lt;&gt;7),"×",
IF(テーブル!B3="変更申請","○",
IF(AND(テーブル!B3="実績報告","○",COUNTA(H23:N23)=7),"○",
IF(AND(テーブル!B3="実績報告","○",COUNTA(H23:N23)&lt;&gt;7),"○",))))))</f>
        <v>○</v>
      </c>
      <c r="P23" s="342" t="str">
        <f xml:space="preserve">
IF(テーブル!B3="事前協議","－",
IF(AND(OR(テーブル!B3="交付申請兼実績報告書",テーブル!B3="交付申請",テーブル!B3="交付申請（２次以降）"),COUNTA(H23:N23)=7),"適切に入力がされました。",
IF(AND(OR(テーブル!B3="交付申請兼実績報告書",テーブル!B3="交付申請",テーブル!B3="交付申請（２次以降）"),COUNTA(H23:N23)&lt;&gt;7),"【要修正】振込先口座番号（７桁）を入力してください。（７桁以下の番号は先頭に「0」を入力。）",
IF(テーブル!B3="変更申請","－",
IF(テーブル!B3="実績報告","－")))))</f>
        <v>－</v>
      </c>
      <c r="Q23" s="343"/>
      <c r="R23" s="343"/>
      <c r="S23" s="343"/>
      <c r="T23" s="343"/>
      <c r="U23" s="343"/>
      <c r="V23" s="343"/>
      <c r="W23" s="343"/>
      <c r="X23" s="343"/>
      <c r="Y23" s="343"/>
      <c r="Z23" s="343"/>
      <c r="AA23" s="343"/>
      <c r="AB23" s="344"/>
      <c r="AC23" s="26"/>
      <c r="AD23" s="26"/>
      <c r="AE23" s="215" t="str">
        <f t="shared" si="1"/>
        <v/>
      </c>
      <c r="AF23" s="93" t="str">
        <f>ASC(H23&amp;I23&amp;J23&amp;K23&amp;L23&amp;M23&amp;N23)</f>
        <v/>
      </c>
      <c r="AL23" s="41">
        <v>2</v>
      </c>
    </row>
    <row r="24" spans="2:38" ht="24.95" hidden="1" customHeight="1" thickBot="1" x14ac:dyDescent="0.45">
      <c r="B24" s="473"/>
      <c r="C24" s="443" t="s">
        <v>113</v>
      </c>
      <c r="D24" s="444"/>
      <c r="E24" s="444"/>
      <c r="F24" s="444"/>
      <c r="G24" s="445"/>
      <c r="H24" s="446"/>
      <c r="I24" s="447"/>
      <c r="J24" s="447"/>
      <c r="K24" s="447"/>
      <c r="L24" s="447"/>
      <c r="M24" s="447"/>
      <c r="N24" s="448"/>
      <c r="O24" s="210" t="str">
        <f xml:space="preserve">
IF(テーブル!B3="事前協議","○",
IF(AND(OR(テーブル!B3="交付申請兼実績報告書",テーブル!B3="交付申請",テーブル!B3="交付申請（２次以降）"),COUNTA(H24)=1),"○",
IF(AND(OR(テーブル!B3="交付申請兼実績報告書",テーブル!B3="交付申請",テーブル!B3="交付申請（２次以降）"),COUNTA(H24)&lt;&gt;1),"×",
IF(テーブル!B3="変更申請","○",
IF(テーブル!B3="実績報告","○")))))</f>
        <v>○</v>
      </c>
      <c r="P24" s="379" t="str">
        <f xml:space="preserve">
IF(テーブル!B3="事前協議","－",
IF(AND(OR(テーブル!B3="交付申請兼実績報告書",テーブル!B3="交付申請",テーブル!B3="交付申請（２次以降）"),COUNTA(H24)=1),"適切に入力がされました。",
IF(AND(OR(テーブル!B3="交付申請兼実績報告書",テーブル!B3="交付申請",テーブル!B3="交付申請（２次以降）"),COUNTA(H24)&lt;&gt;1),"【要修正】振込先口座の名義（半角ｶﾅ）を入力してください。",
IF(テーブル!B3="変更申請","－",
IF(テーブル!B3="実績報告","－")))))</f>
        <v>－</v>
      </c>
      <c r="Q24" s="380"/>
      <c r="R24" s="380"/>
      <c r="S24" s="380"/>
      <c r="T24" s="380"/>
      <c r="U24" s="380"/>
      <c r="V24" s="380"/>
      <c r="W24" s="380"/>
      <c r="X24" s="380"/>
      <c r="Y24" s="380"/>
      <c r="Z24" s="380"/>
      <c r="AA24" s="380"/>
      <c r="AB24" s="381"/>
      <c r="AC24" s="26"/>
      <c r="AD24" s="26"/>
      <c r="AE24" s="215" t="str">
        <f t="shared" si="1"/>
        <v/>
      </c>
      <c r="AF24" s="92" t="str">
        <f>ASC(H24)</f>
        <v/>
      </c>
    </row>
    <row r="25" spans="2:38" ht="24.95" customHeight="1" thickTop="1" thickBot="1" x14ac:dyDescent="0.45">
      <c r="B25" s="212"/>
      <c r="C25" s="403" t="s">
        <v>359</v>
      </c>
      <c r="D25" s="404"/>
      <c r="E25" s="404"/>
      <c r="F25" s="404"/>
      <c r="G25" s="405"/>
      <c r="H25" s="406" t="s">
        <v>381</v>
      </c>
      <c r="I25" s="407"/>
      <c r="J25" s="407"/>
      <c r="K25" s="407"/>
      <c r="L25" s="407"/>
      <c r="M25" s="407"/>
      <c r="N25" s="408"/>
      <c r="O25" s="214" t="str">
        <f>基本情報!AE1</f>
        <v>×</v>
      </c>
      <c r="P25" s="409" t="str">
        <f>VLOOKUP(O25,基本情報!AP6:AQ7,2,FALSE)</f>
        <v>【要修正】未入力または入力不十分の箇所があります。</v>
      </c>
      <c r="Q25" s="410"/>
      <c r="R25" s="410"/>
      <c r="S25" s="410"/>
      <c r="T25" s="410"/>
      <c r="U25" s="410"/>
      <c r="V25" s="410"/>
      <c r="W25" s="410"/>
      <c r="X25" s="410"/>
      <c r="Y25" s="410"/>
      <c r="Z25" s="410"/>
      <c r="AA25" s="410"/>
      <c r="AB25" s="411"/>
      <c r="AC25" s="26"/>
      <c r="AD25" s="26"/>
      <c r="AE25" s="215" t="str">
        <f t="shared" si="1"/>
        <v>基本情報/</v>
      </c>
      <c r="AF25" s="92"/>
    </row>
    <row r="26" spans="2:38" ht="24.95" customHeight="1" thickTop="1" x14ac:dyDescent="0.4">
      <c r="B26" s="310" t="s">
        <v>311</v>
      </c>
      <c r="C26" s="313" t="s">
        <v>303</v>
      </c>
      <c r="D26" s="314"/>
      <c r="E26" s="314"/>
      <c r="F26" s="314"/>
      <c r="G26" s="315"/>
      <c r="H26" s="202" t="s">
        <v>47</v>
      </c>
      <c r="I26" s="203"/>
      <c r="J26" s="204" t="s">
        <v>49</v>
      </c>
      <c r="K26" s="203"/>
      <c r="L26" s="204" t="s">
        <v>305</v>
      </c>
      <c r="M26" s="203"/>
      <c r="N26" s="205" t="s">
        <v>84</v>
      </c>
      <c r="O26" s="201" t="str">
        <f ca="1" xml:space="preserve">
IF(AND(看板!AZ2="◎",COUNTA(I26,K26,M26)=0),"×",
IF(AND(看板!AZ2="◎",COUNTA(I26,K26,M26)&gt;=1,COUNTA(I26,K26,M26)&lt;3),"×",
IF(AND(看板!AZ2="◎",COUNTA(I26,K26,M26)=3),"○",
IF(AND(看板!AZ2="○",COUNTA(I26,K26,M26)=0),"○",
IF(AND(看板!AZ2="○",COUNTA(I26,K26,M26)&gt;=1,COUNTA(I26,K26,M26)&lt;3),"×",
IF(AND(看板!AZ2="○",COUNTA(I26,K26,M26)=3),"×",
IF(AND(看板!AZ2="×",COUNTA(I26,K26,M26)=0),"×",
IF(AND(看板!AZ2="×",COUNTA(I26,K26,M26)&gt;=1,COUNTA(I26,K26,M26)&lt;3),"×",
IF(AND(看板!AZ2="×",COUNTA(I26,K26,M26)=3),"×")))))))))</f>
        <v>○</v>
      </c>
      <c r="P26" s="316" t="str">
        <f ca="1" xml:space="preserve">
IF(AND(看板!AZ2="◎",COUNTA(I26,K26,M26)=0),"【要修正】経費計上されているので日付を入力してください。",
IF(AND(看板!AZ2="◎",COUNTA(I26,K26,M26)&gt;=1,COUNTA(I26,K26,M26)&lt;3),"【要修正】最終納品日の日付の入力が不十分です。",
IF(AND(看板!AZ2="◎",COUNTA(I26,K26,M26)=3),"適切に入力がされました。",
IF(AND(看板!AZ2="○",COUNTA(I26,K26,M26)=0),"申請しない場合は入力不要です。",
IF(AND(看板!AZ2="○",COUNTA(I26,K26,M26)&gt;=1,COUNTA(I26,K26,M26)&lt;3),"【要修正】経費情報を入力し、最終納品日の日付を全て入力してください。",
IF(AND(看板!AZ2="○",COUNTA(I26,K26,M26)=3),"【要修正】経費情報が入力されていません。",
IF(AND(看板!AZ2="×",COUNTA(I26,K26,M26)=0),"【要修正】経費情報が入力不十分、最終納品日の日付を入力してください。",
IF(AND(看板!AZ2="×",COUNTA(I26,K26,M26)&gt;=1,COUNTA(I26,K26,M26)&lt;3),"【要修正】経費情報及び最終納品日の日付が入力不十分です。",
IF(AND(看板!AZ2="×",COUNTA(I26,K26,M26)=3),"【要修正】経費情報が入力不十分です。")))))))))</f>
        <v>申請しない場合は入力不要です。</v>
      </c>
      <c r="Q26" s="317"/>
      <c r="R26" s="317"/>
      <c r="S26" s="317"/>
      <c r="T26" s="317"/>
      <c r="U26" s="317"/>
      <c r="V26" s="317"/>
      <c r="W26" s="317"/>
      <c r="X26" s="317"/>
      <c r="Y26" s="317"/>
      <c r="Z26" s="317"/>
      <c r="AA26" s="317"/>
      <c r="AB26" s="318"/>
      <c r="AC26" s="26"/>
      <c r="AD26" s="26"/>
      <c r="AE26" s="215" t="str">
        <f t="shared" ca="1" si="1"/>
        <v/>
      </c>
      <c r="AF26" s="92"/>
    </row>
    <row r="27" spans="2:38" ht="24.95" customHeight="1" x14ac:dyDescent="0.4">
      <c r="B27" s="311"/>
      <c r="C27" s="319" t="s">
        <v>308</v>
      </c>
      <c r="D27" s="320"/>
      <c r="E27" s="320"/>
      <c r="F27" s="320"/>
      <c r="G27" s="321"/>
      <c r="H27" s="147" t="s">
        <v>47</v>
      </c>
      <c r="I27" s="149"/>
      <c r="J27" s="148" t="s">
        <v>49</v>
      </c>
      <c r="K27" s="149"/>
      <c r="L27" s="148" t="s">
        <v>305</v>
      </c>
      <c r="M27" s="149"/>
      <c r="N27" s="150" t="s">
        <v>84</v>
      </c>
      <c r="O27" s="29" t="str">
        <f xml:space="preserve">
IF(AND(HP!AZ4="◎",COUNTA(I27,K27,M27)=0),"×",
IF(AND(HP!AZ4="◎",COUNTA(I27,K27,M27)&gt;=1,COUNTA(I27,K27,M27)&lt;3),"×",
IF(AND(HP!AZ4="◎",COUNTA(I27,K27,M27)=3),"○",
IF(AND(HP!AZ4="○",COUNTA(I27,K27,M27)=0),"○",
IF(AND(HP!AZ4="○",COUNTA(I27,K27,M27)&gt;=1,COUNTA(I27,K27,M27)&lt;3),"×",
IF(AND(HP!AZ4="○",COUNTA(I27,K27,M27)=3),"×",
IF(AND(HP!AZ4="×",COUNTA(I27,K27,M27)=0),"×",
IF(AND(HP!AZ4="×",COUNTA(I27,K27,M27)&gt;=1,COUNTA(I27,K27,M27)&lt;3),"×",
IF(AND(HP!AZ4="×",COUNTA(I27,K27,M27)=3),"×")))))))))</f>
        <v>○</v>
      </c>
      <c r="P27" s="322" t="str">
        <f xml:space="preserve">
IF(AND(HP!AZ4="◎",COUNTA(I27,K27,M27)=0),"【要修正】経費計上されているので日付を入力してください。",
IF(AND(HP!AZ4="◎",COUNTA(I27,K27,M27)&gt;=1,COUNTA(I27,K27,M27)&lt;3),"【要修正】最終納品日の日付の入力が不十分です。",
IF(AND(HP!AZ4="◎",COUNTA(I27,K27,M27)=3),"適切に入力がされました。",
IF(AND(HP!AZ4="○",COUNTA(I27,K27,M27)=0),"申請しない場合は入力不要です。",
IF(AND(HP!AZ4="○",COUNTA(I27,K27,M27)&gt;=1,COUNTA(I27,K27,M27)&lt;3),"【要修正】経費情報を入力し、最終納品日の日付を全て入力してください。",
IF(AND(HP!AZ4="○",COUNTA(I27,K27,M27)=3),"【要修正】経費情報が入力されていません。",
IF(AND(HP!AZ4="×",COUNTA(I27,K27,M27)=0),"【要修正】経費情報が入力不十分、最終納品日の日付を入力してください。",
IF(AND(HP!AZ4="×",COUNTA(I27,K27,M27)&gt;=1,COUNTA(I27,K27,M27)&lt;3),"【要修正】経費情報及び最終納品日の日付が入力不十分です。",
IF(AND(HP!AZ4="×",COUNTA(I27,K27,M27)=3),"【要修正】経費情報が入力不十分です。")))))))))</f>
        <v>申請しない場合は入力不要です。</v>
      </c>
      <c r="Q27" s="323"/>
      <c r="R27" s="323"/>
      <c r="S27" s="323"/>
      <c r="T27" s="323"/>
      <c r="U27" s="323"/>
      <c r="V27" s="323"/>
      <c r="W27" s="323"/>
      <c r="X27" s="323"/>
      <c r="Y27" s="323"/>
      <c r="Z27" s="323"/>
      <c r="AA27" s="323"/>
      <c r="AB27" s="324"/>
      <c r="AC27" s="26"/>
      <c r="AD27" s="26"/>
      <c r="AE27" s="215" t="str">
        <f t="shared" si="1"/>
        <v/>
      </c>
      <c r="AF27" s="92"/>
    </row>
    <row r="28" spans="2:38" ht="24.95" customHeight="1" x14ac:dyDescent="0.4">
      <c r="B28" s="311"/>
      <c r="C28" s="319" t="s">
        <v>309</v>
      </c>
      <c r="D28" s="320"/>
      <c r="E28" s="320"/>
      <c r="F28" s="320"/>
      <c r="G28" s="321"/>
      <c r="H28" s="147" t="s">
        <v>47</v>
      </c>
      <c r="I28" s="149"/>
      <c r="J28" s="148" t="s">
        <v>49</v>
      </c>
      <c r="K28" s="203"/>
      <c r="L28" s="148" t="s">
        <v>305</v>
      </c>
      <c r="M28" s="149"/>
      <c r="N28" s="150" t="s">
        <v>84</v>
      </c>
      <c r="O28" s="29" t="str">
        <f xml:space="preserve">
IF(AND(医療機器・サーモ・換気設備!AW62="◎",COUNTA(I28,K28,M28)=0),"×",
IF(AND(医療機器・サーモ・換気設備!AW62="◎",COUNTA(I28,K28,M28)&gt;=1,COUNTA(I28,K28,M28)&lt;3),"×",
IF(AND(医療機器・サーモ・換気設備!AW62="◎",COUNTA(I28,K28,M28)=3),"○",
IF(AND(医療機器・サーモ・換気設備!AW62="○",COUNTA(I28,K28,M28)=0),"○",
IF(AND(医療機器・サーモ・換気設備!AW62="○",COUNTA(I28,K28,M28)&gt;=1,COUNTA(I28,K28,M28)&lt;3),"×",
IF(AND(医療機器・サーモ・換気設備!AW62="○",COUNTA(I28,K28,M28)=3),"×",
IF(AND(医療機器・サーモ・換気設備!AW62="×",COUNTA(I28,K28,M28)=0),"×",
IF(AND(医療機器・サーモ・換気設備!AW62="×",COUNTA(I28,K28,M28)&gt;=1,COUNTA(I28,K28,M28)&lt;3),"×",
IF(AND(医療機器・サーモ・換気設備!AW62="×",COUNTA(I28,K28,M28)=3),"×")))))))))</f>
        <v>○</v>
      </c>
      <c r="P28" s="322" t="str">
        <f xml:space="preserve">
IF(AND(医療機器・サーモ・換気設備!AW62="◎",COUNTA(I28,K28,M28)=0),"【要修正】経費計上されているので日付を入力してください。",
IF(AND(医療機器・サーモ・換気設備!AW62="◎",COUNTA(I28,K28,M28)&gt;=1,COUNTA(I28,K28,M28)&lt;3),"【要修正】最終納品日の日付の入力が不十分です。",
IF(AND(医療機器・サーモ・換気設備!AW62="◎",COUNTA(I28,K28,M28)=3),"適切に入力がされました。",
IF(AND(医療機器・サーモ・換気設備!AW62="○",COUNTA(I28,K28,M28)=0),"申請しない場合は入力不要です。",
IF(AND(医療機器・サーモ・換気設備!AW62="○",COUNTA(I28,K28,M28)&gt;=1,COUNTA(I28,K28,M28)&lt;3),"【要修正】経費情報を入力し、最終納品日の日付を全て入力してください。",
IF(AND(医療機器・サーモ・換気設備!AW62="○",COUNTA(I28,K28,M28)=3),"【要修正】経費情報が入力されていません。",
IF(AND(医療機器・サーモ・換気設備!AW62="×",COUNTA(I28,K28,M28)=0),"【要修正】経費情報が入力不十分、最終納品日の日付を入力してください。",
IF(AND(医療機器・サーモ・換気設備!AW62="×",COUNTA(I28,K28,M28)&gt;=1,COUNTA(I28,K28,M28)&lt;3),"【要修正】経費情報及び最終納品日の日付が入力不十分です。",
IF(AND(医療機器・サーモ・換気設備!AW62="×",COUNTA(I28,K28,M28)=3),"【要修正】経費情報が入力不十分です。")))))))))</f>
        <v>申請しない場合は入力不要です。</v>
      </c>
      <c r="Q28" s="323"/>
      <c r="R28" s="323"/>
      <c r="S28" s="323"/>
      <c r="T28" s="323"/>
      <c r="U28" s="323"/>
      <c r="V28" s="323"/>
      <c r="W28" s="323"/>
      <c r="X28" s="323"/>
      <c r="Y28" s="323"/>
      <c r="Z28" s="323"/>
      <c r="AA28" s="323"/>
      <c r="AB28" s="324"/>
      <c r="AC28" s="26"/>
      <c r="AD28" s="26"/>
      <c r="AE28" s="215" t="str">
        <f t="shared" si="1"/>
        <v/>
      </c>
      <c r="AF28" s="92"/>
    </row>
    <row r="29" spans="2:38" ht="24.95" customHeight="1" x14ac:dyDescent="0.4">
      <c r="B29" s="311"/>
      <c r="C29" s="325" t="s">
        <v>310</v>
      </c>
      <c r="D29" s="320"/>
      <c r="E29" s="320"/>
      <c r="F29" s="320"/>
      <c r="G29" s="321"/>
      <c r="H29" s="147" t="s">
        <v>47</v>
      </c>
      <c r="I29" s="149"/>
      <c r="J29" s="148" t="s">
        <v>49</v>
      </c>
      <c r="K29" s="149"/>
      <c r="L29" s="148" t="s">
        <v>305</v>
      </c>
      <c r="M29" s="149"/>
      <c r="N29" s="150" t="s">
        <v>84</v>
      </c>
      <c r="O29" s="29" t="str">
        <f xml:space="preserve">
IF(AND(医療機器・サーモ・換気設備!AW20="◎",COUNTA(I29,K29,M29)=0),"×",
IF(AND(医療機器・サーモ・換気設備!AW20="◎",COUNTA(I29,K29,M29)&gt;=1,COUNTA(I29,K29,M29)&lt;3),"×",
IF(AND(医療機器・サーモ・換気設備!AW20="◎",COUNTA(I29,K29,M29)=3),"○",
IF(AND(医療機器・サーモ・換気設備!AW20="○",COUNTA(I29,K29,M29)=0),"○",
IF(AND(医療機器・サーモ・換気設備!AW20="○",COUNTA(I29,K29,M29)&gt;=1,COUNTA(I29,K29,M29)&lt;3),"×",
IF(AND(医療機器・サーモ・換気設備!AW20="○",COUNTA(I29,K29,M29)=3),"×",
IF(AND(医療機器・サーモ・換気設備!AW20="×",COUNTA(I29,K29,M29)=0),"×",
IF(AND(医療機器・サーモ・換気設備!AW20="×",COUNTA(I29,K29,M29)&gt;=1,COUNTA(I29,K29,M29)&lt;3),"×",
IF(AND(医療機器・サーモ・換気設備!AW20="×",COUNTA(I29,K29,M29)=3),"×")))))))))</f>
        <v>○</v>
      </c>
      <c r="P29" s="322" t="str">
        <f xml:space="preserve">
IF(AND(医療機器・サーモ・換気設備!AW20="◎",COUNTA(I29,K29,M29)=0),"【要修正】経費計上されているので日付を入力してください。",
IF(AND(医療機器・サーモ・換気設備!AW20="◎",COUNTA(I29,K29,M29)&gt;=1,COUNTA(I29,K29,M29)&lt;3),"【要修正】最終納品日の日付の入力が不十分です。",
IF(AND(医療機器・サーモ・換気設備!AW20="◎",COUNTA(I29,K29,M29)=3),"適切に入力がされました。",
IF(AND(医療機器・サーモ・換気設備!AW20="○",COUNTA(I29,K29,M29)=0),"申請しない場合は入力不要です。",
IF(AND(医療機器・サーモ・換気設備!AW20="○",COUNTA(I29,K29,M29)&gt;=1,COUNTA(I29,K29,M29)&lt;3),"【要修正】経費情報を入力し、最終納品日の日付を全て入力してください。",
IF(AND(医療機器・サーモ・換気設備!AW20="○",COUNTA(I29,K29,M29)=3),"【要修正】経費情報が入力されていません。",
IF(AND(医療機器・サーモ・換気設備!AW20="×",COUNTA(I29,K29,M29)=0),"【要修正】経費情報が入力不十分、最終納品日の日付を入力してください。",
IF(AND(医療機器・サーモ・換気設備!AW20="×",COUNTA(I29,K29,M29)&gt;=1,COUNTA(I29,K29,M29)&lt;3),"【要修正】経費情報及び最終納品日の日付が入力不十分です。",
IF(AND(医療機器・サーモ・換気設備!AW20="×",COUNTA(I29,K29,M29)=3),"【要修正】経費情報が入力不十分です。")))))))))</f>
        <v>申請しない場合は入力不要です。</v>
      </c>
      <c r="Q29" s="323"/>
      <c r="R29" s="323"/>
      <c r="S29" s="323"/>
      <c r="T29" s="323"/>
      <c r="U29" s="323"/>
      <c r="V29" s="323"/>
      <c r="W29" s="323"/>
      <c r="X29" s="323"/>
      <c r="Y29" s="323"/>
      <c r="Z29" s="323"/>
      <c r="AA29" s="323"/>
      <c r="AB29" s="324"/>
      <c r="AC29" s="26"/>
      <c r="AD29" s="26"/>
      <c r="AE29" s="215" t="str">
        <f t="shared" si="1"/>
        <v/>
      </c>
      <c r="AF29" s="92"/>
    </row>
    <row r="30" spans="2:38" ht="24.95" customHeight="1" thickBot="1" x14ac:dyDescent="0.45">
      <c r="B30" s="312"/>
      <c r="C30" s="326" t="s">
        <v>307</v>
      </c>
      <c r="D30" s="327"/>
      <c r="E30" s="327"/>
      <c r="F30" s="327"/>
      <c r="G30" s="328"/>
      <c r="H30" s="151" t="s">
        <v>47</v>
      </c>
      <c r="I30" s="153"/>
      <c r="J30" s="152" t="s">
        <v>49</v>
      </c>
      <c r="K30" s="203"/>
      <c r="L30" s="152" t="s">
        <v>305</v>
      </c>
      <c r="M30" s="153"/>
      <c r="N30" s="154" t="s">
        <v>84</v>
      </c>
      <c r="O30" s="155" t="str">
        <f xml:space="preserve">
IF(AND(医療機器・サーモ・換気設備!AW36="◎",COUNTA(I30,K30,M30)=0),"×",
IF(AND(医療機器・サーモ・換気設備!AW36="◎",COUNTA(I30,K30,M30)&gt;=1,COUNTA(I30,K30,M30)&lt;3),"×",
IF(AND(医療機器・サーモ・換気設備!AW36="◎",COUNTA(I30,K30,M30)=3),"○",
IF(AND(医療機器・サーモ・換気設備!AW36="○",COUNTA(I30,K30,M30)=0),"○",
IF(AND(医療機器・サーモ・換気設備!AW36="○",COUNTA(I30,K30,M30)&gt;=1,COUNTA(I30,K30,M30)&lt;3),"×",
IF(AND(医療機器・サーモ・換気設備!AW36="○",COUNTA(I30,K30,M30)=3),"×",
IF(AND(医療機器・サーモ・換気設備!AW36="×",COUNTA(I30,K30,M30)=0),"×",
IF(AND(医療機器・サーモ・換気設備!AW36="×",COUNTA(I30,K30,M30)&gt;=1,COUNTA(I30,K30,M30)&lt;3),"×",
IF(AND(医療機器・サーモ・換気設備!AW36="×",COUNTA(I30,K30,M30)=3),"×")))))))))</f>
        <v>○</v>
      </c>
      <c r="P30" s="329" t="str">
        <f xml:space="preserve">
IF(AND(医療機器・サーモ・換気設備!AW36="◎",COUNTA(I30,K30,M30)=0),"【要修正】経費計上されているので日付を入力してください。",
IF(AND(医療機器・サーモ・換気設備!AW36="◎",COUNTA(I30,K30,M30)&gt;=1,COUNTA(I30,K30,M30)&lt;3),"【要修正】最終納品日の日付の入力が不十分です。",
IF(AND(医療機器・サーモ・換気設備!AW36="◎",COUNTA(I30,K30,M30)=3),"適切に入力がされました。",
IF(AND(医療機器・サーモ・換気設備!AW36="○",COUNTA(I30,K30,M30)=0),"申請しない場合は入力不要です。",
IF(AND(医療機器・サーモ・換気設備!AW36="○",COUNTA(I30,K30,M30)&gt;=1,COUNTA(I30,K30,M30)&lt;3),"【要修正】経費情報を入力し、最終納品日の日付を全て入力してください。",
IF(AND(医療機器・サーモ・換気設備!AW36="○",COUNTA(I30,K30,M30)=3),"【要修正】経費情報が入力されていません。",
IF(AND(医療機器・サーモ・換気設備!AW36="×",COUNTA(I30,K30,M30)=0),"【要修正】経費情報が入力不十分、最終納品日の日付を入力してください。",
IF(AND(医療機器・サーモ・換気設備!AW36="×",COUNTA(I30,K30,M30)&gt;=1,COUNTA(I30,K30,M30)&lt;3),"【要修正】経費情報及び最終納品日の日付が入力不十分です。",
IF(AND(医療機器・サーモ・換気設備!AW36="×",COUNTA(I30,K30,M30)=3),"【要修正】経費情報が入力不十分です。")))))))))</f>
        <v>申請しない場合は入力不要です。</v>
      </c>
      <c r="Q30" s="330"/>
      <c r="R30" s="330"/>
      <c r="S30" s="330"/>
      <c r="T30" s="330"/>
      <c r="U30" s="330"/>
      <c r="V30" s="330"/>
      <c r="W30" s="330"/>
      <c r="X30" s="330"/>
      <c r="Y30" s="330"/>
      <c r="Z30" s="330"/>
      <c r="AA30" s="330"/>
      <c r="AB30" s="331"/>
      <c r="AC30" s="26"/>
      <c r="AD30" s="26"/>
      <c r="AE30" s="215" t="str">
        <f t="shared" si="1"/>
        <v/>
      </c>
      <c r="AF30" s="92"/>
    </row>
    <row r="31" spans="2:38" ht="150" customHeight="1" thickTop="1" thickBot="1" x14ac:dyDescent="0.45">
      <c r="B31" s="212" t="s">
        <v>117</v>
      </c>
      <c r="C31" s="401" t="s">
        <v>95</v>
      </c>
      <c r="D31" s="402"/>
      <c r="E31" s="402"/>
      <c r="F31" s="402"/>
      <c r="G31" s="402"/>
      <c r="H31" s="368"/>
      <c r="I31" s="369"/>
      <c r="J31" s="369"/>
      <c r="K31" s="369"/>
      <c r="L31" s="369"/>
      <c r="M31" s="369"/>
      <c r="N31" s="370"/>
      <c r="O31" s="206" t="str">
        <f>IF(H31=テーブル!C23,"○",IF(H31="","×",IF(H31=テーブル!C24,"×")))</f>
        <v>×</v>
      </c>
      <c r="P31" s="371" t="str">
        <f xml:space="preserve">
IF(H31=テーブル!C23,"適切に入力がされました。",
IF(H31="","【要修正】【下記いずれにも該当する場合、「申立てする」を選択してください。】
・補助を受ける経費について他の補助金等の交付を受けていないこと。
・外来対応医療機関として指定を受けてから少なくとも令和５年度中は指定継続の上、外来対応を行うこと。
・令和５年度中に外来対応医療機関の指定が解除された際、本補助金の交付申請を取り下げること。"&amp;"
・本補助金により整備した設備は新型コロナウイルス感染症対策の目的以外に使用しないこと。
・本補助金の収入、支出等に係る証拠書類を５年間適切に整備保管すること。
・暴力団員又は暴力団関係者と実質を含めいかなる関係も有していないこと。",
IF(H31=テーブル!C24,"【申請する場合は要修正】
申立事項に該当しない申請者に対して交付を行うことはできません。")))</f>
        <v>【要修正】【下記いずれにも該当する場合、「申立てする」を選択してください。】
・補助を受ける経費について他の補助金等の交付を受けていないこと。
・外来対応医療機関として指定を受けてから少なくとも令和５年度中は指定継続の上、外来対応を行うこと。
・令和５年度中に外来対応医療機関の指定が解除された際、本補助金の交付申請を取り下げること。
・本補助金により整備した設備は新型コロナウイルス感染症対策の目的以外に使用しないこと。
・本補助金の収入、支出等に係る証拠書類を５年間適切に整備保管すること。
・暴力団員又は暴力団関係者と実質を含めいかなる関係も有していないこと。</v>
      </c>
      <c r="Q31" s="372"/>
      <c r="R31" s="372"/>
      <c r="S31" s="372"/>
      <c r="T31" s="372"/>
      <c r="U31" s="372"/>
      <c r="V31" s="372"/>
      <c r="W31" s="372"/>
      <c r="X31" s="372"/>
      <c r="Y31" s="372"/>
      <c r="Z31" s="372"/>
      <c r="AA31" s="372"/>
      <c r="AB31" s="373"/>
      <c r="AC31" s="26"/>
      <c r="AD31" s="26"/>
      <c r="AE31" s="215" t="str">
        <f>IF(O31="○","","申立事項/")</f>
        <v>申立事項/</v>
      </c>
      <c r="AF31" s="46" t="s">
        <v>151</v>
      </c>
      <c r="AG31" s="76"/>
    </row>
    <row r="32" spans="2:38" ht="15" customHeight="1" thickTop="1" x14ac:dyDescent="0.4">
      <c r="B32" s="26"/>
      <c r="C32" s="34"/>
      <c r="D32" s="127"/>
      <c r="E32" s="127"/>
      <c r="F32" s="127"/>
      <c r="G32" s="127"/>
      <c r="H32" s="127"/>
      <c r="I32" s="35"/>
      <c r="J32" s="35"/>
      <c r="K32" s="35"/>
      <c r="L32" s="35"/>
      <c r="M32" s="35"/>
      <c r="N32" s="35"/>
      <c r="O32" s="127"/>
      <c r="P32" s="36"/>
      <c r="Q32" s="37"/>
      <c r="R32" s="37"/>
      <c r="S32" s="37"/>
      <c r="T32" s="37"/>
      <c r="U32" s="37"/>
      <c r="V32" s="37"/>
      <c r="W32" s="37"/>
      <c r="X32" s="26"/>
      <c r="Y32" s="26"/>
      <c r="Z32" s="26"/>
      <c r="AA32" s="26"/>
      <c r="AB32" s="26"/>
      <c r="AC32" s="26"/>
      <c r="AD32" s="26"/>
      <c r="AE32" s="38"/>
    </row>
    <row r="33" spans="2:32" ht="60" customHeight="1" x14ac:dyDescent="0.4">
      <c r="C33" s="39" t="s">
        <v>105</v>
      </c>
      <c r="D33" s="452" t="s">
        <v>73</v>
      </c>
      <c r="E33" s="453"/>
      <c r="F33" s="40" t="str">
        <f ca="1">IF(COUNTIF(O3:O31,"×")&gt;=1,"×","○")</f>
        <v>×</v>
      </c>
      <c r="G33" s="382" t="str">
        <f ca="1">IF(F33="○","適切に入力がされました。","【要修正】次の項目が適切に入力されているかご確認ください→"&amp;AE3&amp;AE6&amp;AE7&amp;AE8&amp;AE9&amp;AE10&amp;AE11&amp;AE12&amp;AE13&amp;AE14&amp;AE15&amp;AE16&amp;AE17&amp;AE18&amp;AE19&amp;AE20&amp;AE21&amp;AE22&amp;AE23&amp;AE24&amp;AE26&amp;AE27&amp;AE28&amp;AE29&amp;AE30&amp;AE31)</f>
        <v>【要修正】次の項目が適切に入力されているかご確認ください→法人・個人事業主の別/事業者名/代表者役職/代表者氏名/所在地/施設所在地/提出日/担当部署/担当者名/電話番号（担当直通）/Mailｱﾄﾞﾚｽ（担当直通）/申立事項/</v>
      </c>
      <c r="H33" s="382"/>
      <c r="I33" s="382"/>
      <c r="J33" s="382"/>
      <c r="K33" s="382"/>
      <c r="L33" s="382"/>
      <c r="M33" s="382"/>
      <c r="N33" s="382"/>
      <c r="O33" s="382"/>
      <c r="P33" s="382"/>
      <c r="Q33" s="383"/>
      <c r="R33" s="383"/>
      <c r="S33" s="383"/>
      <c r="T33" s="383"/>
      <c r="U33" s="383"/>
      <c r="V33" s="383"/>
      <c r="W33" s="383"/>
      <c r="X33" s="383"/>
      <c r="Y33" s="383"/>
      <c r="Z33" s="383"/>
      <c r="AA33" s="383"/>
      <c r="AB33" s="383"/>
      <c r="AF33" s="41" t="str">
        <f>IF(COUNTA(H6,H7,H8,H9,H12,H14,H15,H16,H17)=9,"○","×")</f>
        <v>×</v>
      </c>
    </row>
    <row r="34" spans="2:32" ht="15" customHeight="1" x14ac:dyDescent="0.4">
      <c r="C34" s="42"/>
      <c r="D34" s="34"/>
      <c r="E34" s="127"/>
      <c r="F34" s="127"/>
      <c r="G34" s="43"/>
      <c r="H34" s="43"/>
      <c r="I34" s="43"/>
      <c r="J34" s="43"/>
      <c r="K34" s="43"/>
      <c r="L34" s="43"/>
      <c r="M34" s="43"/>
      <c r="N34" s="43"/>
      <c r="O34" s="43"/>
      <c r="P34" s="43"/>
      <c r="Q34" s="26"/>
      <c r="R34" s="26"/>
      <c r="S34" s="26"/>
      <c r="T34" s="26"/>
      <c r="U34" s="26"/>
      <c r="V34" s="26"/>
      <c r="W34" s="26"/>
      <c r="X34" s="26"/>
      <c r="Y34" s="26"/>
      <c r="Z34" s="26"/>
      <c r="AA34" s="26"/>
      <c r="AB34" s="26"/>
      <c r="AE34" s="156" t="s">
        <v>306</v>
      </c>
      <c r="AF34" s="41"/>
    </row>
    <row r="35" spans="2:32" ht="120" customHeight="1" x14ac:dyDescent="0.4">
      <c r="C35" s="415" t="s">
        <v>148</v>
      </c>
      <c r="D35" s="416"/>
      <c r="E35" s="416"/>
      <c r="F35" s="416"/>
      <c r="G35" s="416"/>
      <c r="H35" s="416"/>
      <c r="I35" s="416"/>
      <c r="J35" s="416"/>
      <c r="K35" s="416"/>
      <c r="L35" s="416"/>
      <c r="M35" s="416"/>
      <c r="N35" s="416"/>
      <c r="O35" s="416"/>
      <c r="P35" s="416"/>
      <c r="Q35" s="416"/>
      <c r="R35" s="416"/>
      <c r="S35" s="416"/>
      <c r="T35" s="416"/>
      <c r="U35" s="416"/>
      <c r="V35" s="416"/>
      <c r="W35" s="416"/>
      <c r="X35" s="416"/>
      <c r="Y35" s="416"/>
      <c r="Z35" s="416"/>
      <c r="AA35" s="416"/>
      <c r="AB35" s="416"/>
    </row>
    <row r="36" spans="2:32" ht="20.100000000000001" customHeight="1" x14ac:dyDescent="0.4">
      <c r="C36" s="44"/>
      <c r="D36" s="45"/>
      <c r="E36" s="45"/>
      <c r="F36" s="45"/>
      <c r="G36" s="45"/>
      <c r="H36" s="45"/>
      <c r="I36" s="45"/>
      <c r="J36" s="45"/>
      <c r="K36" s="45"/>
      <c r="L36" s="45"/>
      <c r="M36" s="45"/>
      <c r="N36" s="45"/>
      <c r="O36" s="45"/>
      <c r="P36" s="45"/>
      <c r="Q36" s="45"/>
      <c r="R36" s="45"/>
      <c r="S36" s="45"/>
      <c r="T36" s="45"/>
      <c r="U36" s="45"/>
      <c r="V36" s="45"/>
      <c r="W36" s="45"/>
      <c r="X36" s="45"/>
      <c r="Y36" s="45"/>
      <c r="Z36" s="45"/>
      <c r="AA36" s="45"/>
      <c r="AB36" s="45"/>
    </row>
    <row r="37" spans="2:32" ht="39.950000000000003" customHeight="1" x14ac:dyDescent="0.4">
      <c r="C37" s="44"/>
      <c r="D37" s="374" t="s">
        <v>93</v>
      </c>
      <c r="E37" s="375"/>
      <c r="F37" s="40" t="str">
        <f ca="1">IF(COUNTIF(O40:O48,"×")&gt;=1,"×","○")</f>
        <v>×</v>
      </c>
      <c r="G37" s="376" t="str">
        <f ca="1">IF(F37="○","適切に入力がされました。","【要修正】次の様式が適切に入力されているかご確認ください→"&amp;AE40&amp;AE41&amp;AE42&amp;AE43&amp;AE44&amp;AE45&amp;AE46&amp;AE47&amp;AE48)&amp;IF(COUNTIF(O47:O47,"○")=3,"明細シートがいずれも入力されていません。","")</f>
        <v>【要修正】次の様式が適切に入力されているかご確認ください→はじめに入力してください/様式１（表紙）/様式１－２（額内訳書）/基本情報/</v>
      </c>
      <c r="H37" s="377"/>
      <c r="I37" s="377"/>
      <c r="J37" s="377"/>
      <c r="K37" s="377"/>
      <c r="L37" s="377"/>
      <c r="M37" s="377"/>
      <c r="N37" s="377"/>
      <c r="O37" s="377"/>
      <c r="P37" s="377"/>
      <c r="Q37" s="377"/>
      <c r="R37" s="377"/>
      <c r="S37" s="377"/>
      <c r="T37" s="377"/>
      <c r="U37" s="377"/>
      <c r="V37" s="377"/>
      <c r="W37" s="377"/>
      <c r="X37" s="377"/>
      <c r="Y37" s="377"/>
      <c r="Z37" s="377"/>
      <c r="AA37" s="377"/>
      <c r="AB37" s="378"/>
    </row>
    <row r="38" spans="2:32" ht="20.100000000000001" customHeight="1" x14ac:dyDescent="0.4">
      <c r="C38" s="44"/>
      <c r="D38" s="45"/>
      <c r="E38" s="45"/>
      <c r="F38" s="45"/>
      <c r="G38" s="45"/>
      <c r="H38" s="45"/>
      <c r="I38" s="45"/>
      <c r="J38" s="45"/>
      <c r="K38" s="45"/>
      <c r="L38" s="45"/>
      <c r="M38" s="45"/>
      <c r="N38" s="45"/>
      <c r="O38" s="45"/>
      <c r="P38" s="45"/>
      <c r="Q38" s="45"/>
      <c r="R38" s="45"/>
      <c r="S38" s="45"/>
      <c r="T38" s="45"/>
      <c r="U38" s="45"/>
      <c r="V38" s="45"/>
      <c r="W38" s="45"/>
      <c r="X38" s="45"/>
      <c r="Y38" s="45"/>
      <c r="Z38" s="45"/>
      <c r="AA38" s="45"/>
      <c r="AB38" s="45"/>
    </row>
    <row r="39" spans="2:32" ht="39.950000000000003" customHeight="1" x14ac:dyDescent="0.4">
      <c r="B39" s="42"/>
      <c r="C39" s="396" t="s">
        <v>87</v>
      </c>
      <c r="D39" s="397"/>
      <c r="E39" s="397"/>
      <c r="F39" s="397"/>
      <c r="G39" s="397"/>
      <c r="H39" s="397"/>
      <c r="I39" s="374" t="s">
        <v>91</v>
      </c>
      <c r="J39" s="391"/>
      <c r="K39" s="391"/>
      <c r="L39" s="391"/>
      <c r="M39" s="391"/>
      <c r="N39" s="392"/>
      <c r="O39" s="46" t="s">
        <v>72</v>
      </c>
      <c r="P39" s="388" t="s">
        <v>74</v>
      </c>
      <c r="Q39" s="389"/>
      <c r="R39" s="389"/>
      <c r="S39" s="389"/>
      <c r="T39" s="389"/>
      <c r="U39" s="389"/>
      <c r="V39" s="389"/>
      <c r="W39" s="389"/>
      <c r="X39" s="389"/>
      <c r="Y39" s="389"/>
      <c r="Z39" s="389"/>
      <c r="AA39" s="389"/>
      <c r="AB39" s="390"/>
      <c r="AC39" s="42"/>
      <c r="AD39" s="42"/>
    </row>
    <row r="40" spans="2:32" ht="63" customHeight="1" x14ac:dyDescent="0.4">
      <c r="B40" s="42"/>
      <c r="C40" s="384" t="s">
        <v>88</v>
      </c>
      <c r="D40" s="385"/>
      <c r="E40" s="385"/>
      <c r="F40" s="385"/>
      <c r="G40" s="385"/>
      <c r="H40" s="385"/>
      <c r="I40" s="393" t="s">
        <v>89</v>
      </c>
      <c r="J40" s="394"/>
      <c r="K40" s="394"/>
      <c r="L40" s="394"/>
      <c r="M40" s="394"/>
      <c r="N40" s="395"/>
      <c r="O40" s="29" t="str">
        <f ca="1">F33</f>
        <v>×</v>
      </c>
      <c r="P40" s="376" t="str">
        <f ca="1">G33</f>
        <v>【要修正】次の項目が適切に入力されているかご確認ください→法人・個人事業主の別/事業者名/代表者役職/代表者氏名/所在地/施設所在地/提出日/担当部署/担当者名/電話番号（担当直通）/Mailｱﾄﾞﾚｽ（担当直通）/申立事項/</v>
      </c>
      <c r="Q40" s="386"/>
      <c r="R40" s="386"/>
      <c r="S40" s="386"/>
      <c r="T40" s="386"/>
      <c r="U40" s="386"/>
      <c r="V40" s="386"/>
      <c r="W40" s="386"/>
      <c r="X40" s="386"/>
      <c r="Y40" s="386"/>
      <c r="Z40" s="386"/>
      <c r="AA40" s="386"/>
      <c r="AB40" s="387"/>
      <c r="AC40" s="42"/>
      <c r="AD40" s="42"/>
      <c r="AE40" s="215" t="str">
        <f ca="1">IF(O40="×",C40&amp;"/","")</f>
        <v>はじめに入力してください/</v>
      </c>
    </row>
    <row r="41" spans="2:32" ht="39.950000000000003" customHeight="1" x14ac:dyDescent="0.4">
      <c r="B41" s="42"/>
      <c r="C41" s="384" t="str">
        <f xml:space="preserve">
IF(OR(テーブル!B3="事前協議",テーブル!B3="交付申請兼実績報告書",テーブル!B3="交付申請",テーブル!B3="交付申請（２次以降）"),"様式１（表紙）",
IF(テーブル!B3="変更申請","様式２（表紙）",
IF(テーブル!B3="実績報告","様式３（表紙）")))</f>
        <v>様式１（表紙）</v>
      </c>
      <c r="D41" s="385"/>
      <c r="E41" s="385"/>
      <c r="F41" s="385"/>
      <c r="G41" s="385"/>
      <c r="H41" s="385"/>
      <c r="I41" s="393" t="s">
        <v>89</v>
      </c>
      <c r="J41" s="394"/>
      <c r="K41" s="394"/>
      <c r="L41" s="394"/>
      <c r="M41" s="394"/>
      <c r="N41" s="395"/>
      <c r="O41" s="29" t="str">
        <f ca="1">O40</f>
        <v>×</v>
      </c>
      <c r="P41" s="376" t="str">
        <f ca="1">IF(O41="×","【要修正】様式１は入力項目がありませんが、「はじめに入力してください」が適切に入力されていないため正しく表示できていません。","適切に入力がされました。")</f>
        <v>【要修正】様式１は入力項目がありませんが、「はじめに入力してください」が適切に入力されていないため正しく表示できていません。</v>
      </c>
      <c r="Q41" s="386"/>
      <c r="R41" s="386"/>
      <c r="S41" s="386"/>
      <c r="T41" s="386"/>
      <c r="U41" s="386"/>
      <c r="V41" s="386"/>
      <c r="W41" s="386"/>
      <c r="X41" s="386"/>
      <c r="Y41" s="386"/>
      <c r="Z41" s="386"/>
      <c r="AA41" s="386"/>
      <c r="AB41" s="387"/>
      <c r="AC41" s="42"/>
      <c r="AD41" s="42"/>
      <c r="AE41" s="215" t="str">
        <f t="shared" ref="AE41:AE48" ca="1" si="3">IF(O41="×",C41&amp;"/","")</f>
        <v>様式１（表紙）/</v>
      </c>
    </row>
    <row r="42" spans="2:32" ht="39.950000000000003" customHeight="1" x14ac:dyDescent="0.4">
      <c r="B42" s="42"/>
      <c r="C42" s="382" t="str">
        <f xml:space="preserve">
IF(OR(テーブル!B3="事前協議",テーブル!B3="交付申請兼実績報告書",テーブル!B3="交付申請",テーブル!B3="交付申請（２次以降）"),"様式１－１（経費書）",
IF(テーブル!B3="変更申請","様式１－１（経費書）",
IF(テーブル!B3="実績報告","様式３－１（経費書）")))</f>
        <v>様式１－１（経費書）</v>
      </c>
      <c r="D42" s="385"/>
      <c r="E42" s="385"/>
      <c r="F42" s="385"/>
      <c r="G42" s="385"/>
      <c r="H42" s="385"/>
      <c r="I42" s="393" t="s">
        <v>89</v>
      </c>
      <c r="J42" s="394"/>
      <c r="K42" s="394"/>
      <c r="L42" s="394"/>
      <c r="M42" s="394"/>
      <c r="N42" s="395"/>
      <c r="O42" s="29" t="s">
        <v>85</v>
      </c>
      <c r="P42" s="376" t="s">
        <v>92</v>
      </c>
      <c r="Q42" s="386"/>
      <c r="R42" s="386"/>
      <c r="S42" s="386"/>
      <c r="T42" s="386"/>
      <c r="U42" s="386"/>
      <c r="V42" s="386"/>
      <c r="W42" s="386"/>
      <c r="X42" s="386"/>
      <c r="Y42" s="386"/>
      <c r="Z42" s="386"/>
      <c r="AA42" s="386"/>
      <c r="AB42" s="387"/>
      <c r="AC42" s="42"/>
      <c r="AD42" s="42"/>
      <c r="AE42" s="215" t="str">
        <f t="shared" si="3"/>
        <v/>
      </c>
    </row>
    <row r="43" spans="2:32" ht="60" customHeight="1" x14ac:dyDescent="0.4">
      <c r="B43" s="42"/>
      <c r="C43" s="382" t="str">
        <f xml:space="preserve">
IF(OR(テーブル!B3="事前協議",テーブル!B3="交付申請兼実績報告書",テーブル!B3="交付申請",テーブル!B3="交付申請（２次以降）"),"様式１－２（額内訳書）",
IF(テーブル!B3="変更申請","様式１－２（額内訳書）",
IF(テーブル!B3="実績報告","様式３－２（額内訳書）")))</f>
        <v>様式１－２（額内訳書）</v>
      </c>
      <c r="D43" s="385"/>
      <c r="E43" s="385"/>
      <c r="F43" s="385"/>
      <c r="G43" s="385"/>
      <c r="H43" s="385"/>
      <c r="I43" s="393" t="s">
        <v>89</v>
      </c>
      <c r="J43" s="394"/>
      <c r="K43" s="394"/>
      <c r="L43" s="394"/>
      <c r="M43" s="394"/>
      <c r="N43" s="395"/>
      <c r="O43" s="29" t="str">
        <f ca="1">O40</f>
        <v>×</v>
      </c>
      <c r="P43" s="454" t="str">
        <f ca="1">IF(O41="×","【要修正】様式１－２は入力項目がありませんが、「はじめに入力してください」が適切に入力されていないため正しく表示できていません。","適切に入力がされました。")</f>
        <v>【要修正】様式１－２は入力項目がありませんが、「はじめに入力してください」が適切に入力されていないため正しく表示できていません。</v>
      </c>
      <c r="Q43" s="455"/>
      <c r="R43" s="455"/>
      <c r="S43" s="455"/>
      <c r="T43" s="455"/>
      <c r="U43" s="455"/>
      <c r="V43" s="455"/>
      <c r="W43" s="455"/>
      <c r="X43" s="455"/>
      <c r="Y43" s="455"/>
      <c r="Z43" s="455"/>
      <c r="AA43" s="455"/>
      <c r="AB43" s="456"/>
      <c r="AC43" s="42"/>
      <c r="AD43" s="42"/>
      <c r="AE43" s="215" t="str">
        <f t="shared" ca="1" si="3"/>
        <v>様式１－２（額内訳書）/</v>
      </c>
    </row>
    <row r="44" spans="2:32" ht="147.94999999999999" customHeight="1" x14ac:dyDescent="0.4">
      <c r="B44" s="42"/>
      <c r="C44" s="398" t="s">
        <v>248</v>
      </c>
      <c r="D44" s="399"/>
      <c r="E44" s="399"/>
      <c r="F44" s="399"/>
      <c r="G44" s="399"/>
      <c r="H44" s="400"/>
      <c r="I44" s="393" t="s">
        <v>89</v>
      </c>
      <c r="J44" s="394"/>
      <c r="K44" s="394"/>
      <c r="L44" s="394"/>
      <c r="M44" s="394"/>
      <c r="N44" s="395"/>
      <c r="O44" s="29" t="str">
        <f>基本情報!AE1</f>
        <v>×</v>
      </c>
      <c r="P44" s="376" t="str">
        <f>"助成申請をする場合、「１．診療日」、「２．診療体制」、「３．外来対応実績」及び「４.  診療及び検査の実施手順」いずれも適切に入力されていることが必要です。"&amp;CHAR(10)&amp;"申請する場合、それぞれの項目が未入力、入力不十分となっていないかご確認ください。"&amp;CHAR(10)&amp;
"☆【総合判定】"&amp;基本情報!AE1
&amp;CHAR(10)&amp;
IF(基本情報!AJ5="×","・「１．診療日」：【要修正】入力が不十分です。",
IF(基本情報!AJ5="○","・「１．診療日」：適切に入力がされました。"))
&amp;CHAR(10)&amp;
IF(基本情報!AJ15="×","・「２．診療体制」：【要修正】入力が不十分です。",
IF(基本情報!AJ15="○","・「２．診療体制」：適切に入力がされました。"))
&amp;CHAR(10)&amp;
IF(基本情報!AJ40="×","・「３．外来対応実績」：【要修正】入力が不十分です。",
IF(基本情報!AJ40="○","・「３．外来対応実績 」：適切に入力がされました。"))
&amp;CHAR(10)&amp;
IF(基本情報!AJ48="×","・「４．診療及び検査の実施手順」：【要修正】入力が不十分な列があるため、シートを再度ご確認ください。",
IF(基本情報!AJ48="○","・「４．診療及び検査の実施手順」：適切に入力がされました。"
))</f>
        <v>助成申請をする場合、「１．診療日」、「２．診療体制」、「３．外来対応実績」及び「４.  診療及び検査の実施手順」いずれも適切に入力されていることが必要です。
申請する場合、それぞれの項目が未入力、入力不十分となっていないかご確認ください。
☆【総合判定】×
・「１．診療日」：【要修正】入力が不十分です。
・「２．診療体制」：【要修正】入力が不十分です。
・「３．外来対応実績」：【要修正】入力が不十分です。
・「４．診療及び検査の実施手順」：【要修正】入力が不十分な列があるため、シートを再度ご確認ください。</v>
      </c>
      <c r="Q44" s="386"/>
      <c r="R44" s="386"/>
      <c r="S44" s="386"/>
      <c r="T44" s="386"/>
      <c r="U44" s="386"/>
      <c r="V44" s="386"/>
      <c r="W44" s="386"/>
      <c r="X44" s="386"/>
      <c r="Y44" s="386"/>
      <c r="Z44" s="386"/>
      <c r="AA44" s="386"/>
      <c r="AB44" s="387"/>
      <c r="AC44" s="42"/>
      <c r="AD44" s="42"/>
      <c r="AE44" s="215" t="str">
        <f t="shared" si="3"/>
        <v>基本情報/</v>
      </c>
    </row>
    <row r="45" spans="2:32" ht="142.35" customHeight="1" x14ac:dyDescent="0.4">
      <c r="B45" s="42"/>
      <c r="C45" s="398" t="s">
        <v>249</v>
      </c>
      <c r="D45" s="399"/>
      <c r="E45" s="399"/>
      <c r="F45" s="399"/>
      <c r="G45" s="399"/>
      <c r="H45" s="400"/>
      <c r="I45" s="464" t="s">
        <v>251</v>
      </c>
      <c r="J45" s="394"/>
      <c r="K45" s="394"/>
      <c r="L45" s="394"/>
      <c r="M45" s="394"/>
      <c r="N45" s="467"/>
      <c r="O45" s="29" t="str">
        <f ca="1">看板!AZ2</f>
        <v>○</v>
      </c>
      <c r="P45" s="376" t="str">
        <f ca="1">"看板設置料の助成申請をする場合、「１．寸法内訳」及び「２．経費等内訳」いずれも適切に入力されていることが必要です。"&amp;CHAR(10)&amp;"申請する場合、それぞれの項目が未入力、入力不十分となっていないかご確認ください。"&amp;CHAR(10)&amp;
"☆【総合判定】"&amp;看板!AZ2
&amp;CHAR(10)&amp;
IF(看板!Z30="×","・「１．寸法内訳（道路看板）」(１種類目)：【要修正】入力が不十分です。",
IF(看板!Z30="○","・「１．寸法内訳（道路看板）」(１種類目)：入力なし",
IF(看板!Z30="◎","・「１．寸法内訳（道路看板）」(１種類目)：適切に入力がされました。")))
&amp;CHAR(10)&amp;
IF(看板!Z42="×","・「１．寸法内訳（道路看板）」(２種類目)：【要修正】入力が不十分です。",
IF(看板!Z42="○","・「１．寸法内訳（道路看板）」(２種類目)：入力なし",
IF(看板!Z42="◎","・「１．寸法内訳（道路看板）」(２種類目)：適切に入力がされました。")))
&amp;CHAR(10)&amp;
IF(看板!Z55="×","・「１．寸法内訳（電柱広告）」：【要修正】入力が不十分です。",
IF(看板!Z55="○","・「１．寸法内訳（電柱広告）」：入力なし",
IF(看板!Z55="◎","・「１．寸法内訳（電柱広告）」：適切に入力がされました。")))
&amp;CHAR(10)&amp;
IF(看板!Z67="×","・「１．寸法内訳（敷地内看板）」：【要修正】入力が不十分です。",
IF(看板!Z67="○","・「１．寸法内訳（敷地内看板）」：入力なし",
IF(看板!Z67="◎","・「１．寸法内訳（敷地内看板）」：適切に入力がされました。")))
&amp;CHAR(10)&amp;
IF(看板!AH85="×","・「２．経費等内訳」：【要修正】入力が不十分な行があるため、シートを再度ご確認ください。",
IF(看板!AH85="○","・「２．経費等内訳」：入力なし",
IF(看板!AH85="◎","・「２．経費等内訳」：適切に入力がされました。")))</f>
        <v>看板設置料の助成申請をする場合、「１．寸法内訳」及び「２．経費等内訳」いずれも適切に入力されていることが必要です。
申請する場合、それぞれの項目が未入力、入力不十分となっていないかご確認ください。
☆【総合判定】○
・「１．寸法内訳（道路看板）」(１種類目)：入力なし
・「１．寸法内訳（道路看板）」(２種類目)：入力なし
・「１．寸法内訳（電柱広告）」：入力なし
・「１．寸法内訳（敷地内看板）」：入力なし
・「２．経費等内訳」：入力なし</v>
      </c>
      <c r="Q45" s="386"/>
      <c r="R45" s="386"/>
      <c r="S45" s="386"/>
      <c r="T45" s="386"/>
      <c r="U45" s="386"/>
      <c r="V45" s="386"/>
      <c r="W45" s="386"/>
      <c r="X45" s="386"/>
      <c r="Y45" s="386"/>
      <c r="Z45" s="386"/>
      <c r="AA45" s="386"/>
      <c r="AB45" s="387"/>
      <c r="AC45" s="42"/>
      <c r="AD45" s="42"/>
      <c r="AE45" s="215" t="str">
        <f t="shared" ca="1" si="3"/>
        <v/>
      </c>
    </row>
    <row r="46" spans="2:32" ht="112.35" customHeight="1" x14ac:dyDescent="0.4">
      <c r="B46" s="42"/>
      <c r="C46" s="398" t="s">
        <v>250</v>
      </c>
      <c r="D46" s="399"/>
      <c r="E46" s="399"/>
      <c r="F46" s="399"/>
      <c r="G46" s="399"/>
      <c r="H46" s="400"/>
      <c r="I46" s="464" t="s">
        <v>252</v>
      </c>
      <c r="J46" s="465"/>
      <c r="K46" s="465"/>
      <c r="L46" s="465"/>
      <c r="M46" s="465"/>
      <c r="N46" s="466"/>
      <c r="O46" s="29" t="str">
        <f>HP!AZ4</f>
        <v>○</v>
      </c>
      <c r="P46" s="376" t="str">
        <f>"ホームページ改修費の助成申請をする場合、「１．寸法内訳」及び「２．経費等内訳」いずれも適切に入力されていることが必要です。"&amp;CHAR(10)&amp;"申請する場合、それぞれの項目が未入力、入力不十分となっていないかご確認ください。"&amp;CHAR(10)&amp;
"☆【総合判定】"&amp;HP!AZ4
&amp;CHAR(10)&amp;
IF(HP!AW23="×","・「１．寸法内訳」：【要修正】入力が不十分です。",
IF(HP!AW23="○","・「１．寸法内訳」：入力なし",
IF(HP!AW23="◎","・「１．寸法内訳」：適切に入力がされました。")))
&amp;CHAR(10)&amp;
IF(HP!J35="×","・「２．経費等内訳」：【要修正】入力が不十分な行があるため、シートを再度ご確認ください。",
IF(HP!J35="○","・「２．経費等内訳」：入力なし",
IF(HP!J35="◎","・「２．経費等内訳」：適切に入力がされました。")))</f>
        <v>ホームページ改修費の助成申請をする場合、「１．寸法内訳」及び「２．経費等内訳」いずれも適切に入力されていることが必要です。
申請する場合、それぞれの項目が未入力、入力不十分となっていないかご確認ください。
☆【総合判定】○
・「１．寸法内訳」：入力なし
・「２．経費等内訳」：入力なし</v>
      </c>
      <c r="Q46" s="386"/>
      <c r="R46" s="386"/>
      <c r="S46" s="386"/>
      <c r="T46" s="386"/>
      <c r="U46" s="386"/>
      <c r="V46" s="386"/>
      <c r="W46" s="386"/>
      <c r="X46" s="386"/>
      <c r="Y46" s="386"/>
      <c r="Z46" s="386"/>
      <c r="AA46" s="386"/>
      <c r="AB46" s="387"/>
      <c r="AC46" s="42"/>
      <c r="AD46" s="42"/>
      <c r="AE46" s="215" t="str">
        <f t="shared" si="3"/>
        <v/>
      </c>
    </row>
    <row r="47" spans="2:32" ht="143.65" customHeight="1" x14ac:dyDescent="0.4">
      <c r="B47" s="42"/>
      <c r="C47" s="322" t="s">
        <v>370</v>
      </c>
      <c r="D47" s="323"/>
      <c r="E47" s="323"/>
      <c r="F47" s="323"/>
      <c r="G47" s="323"/>
      <c r="H47" s="458"/>
      <c r="I47" s="459" t="s">
        <v>369</v>
      </c>
      <c r="J47" s="460"/>
      <c r="K47" s="460"/>
      <c r="L47" s="460"/>
      <c r="M47" s="460"/>
      <c r="N47" s="461"/>
      <c r="O47" s="29" t="str">
        <f>医療機器・サーモ・換気設備!AX2</f>
        <v>○</v>
      </c>
      <c r="P47" s="376" t="str">
        <f>"医療機器、サーモグラフィーカメラ及び換気設備について助成申請する場合、それぞれの必要記載事項がいずれも適切に入力されていることが必要です。"&amp;CHAR(10)&amp;"申請する場合、それぞれの項目が未入力、入力不十分となっていないかご確認ください。"&amp;CHAR(10)&amp;
"☆【総合判定】"&amp;医療機器・サーモ・換気設備!AX2&amp;
IF(医療機器・サーモ・換気設備!AX2="○","（申請しない場合は入力不要です。）",
IF(医療機器・サーモ・換気設備!AX2="×","（【要修正】入力が不十分な箇所があります。申請しない場合は全ての欄を空欄にしてください。）",
IF(医療機器・サーモ・換気設備!AX2="◎","（適切に入力がされました。）")))
&amp;CHAR(10)&amp;
"【医療機器】判定："&amp;医療機器・サーモ・換気設備!AW2&amp;
IF(医療機器・サーモ・換気設備!AW2="○","（申請しない場合は入力不要です。）",
IF(医療機器・サーモ・換気設備!AW2="×","（【要修正】入力が不十分な箇所があります。申請しない場合は全ての欄を空欄にしてください。）",
IF(医療機器・サーモ・換気設備!AW2="◎","（適切に入力がされました。）")))
&amp;CHAR(10)&amp;
"【サーモグラフィーカメラ】判定："&amp;医療機器・サーモ・換気設備!AW3&amp;
IF(医療機器・サーモ・換気設備!AW3="○","（申請しない場合は入力不要です。）",
IF(医療機器・サーモ・換気設備!AW3="×","（【要修正】入力が不十分な箇所があります。申請しない場合は全ての欄を空欄にしてください。）",
IF(医療機器・サーモ・換気設備!AW3="◎","（適切に入力がされました。）")))
&amp;CHAR(10)&amp;
"【換気設備】判定："&amp;医療機器・サーモ・換気設備!AW4&amp;
IF(医療機器・サーモ・換気設備!AW4="○","（申請しない場合は入力不要です。）",
IF(医療機器・サーモ・換気設備!AW4="×","（【要修正】入力が不十分な箇所があります。申請しない場合は全ての欄を空欄にしてください。）",
IF(医療機器・サーモ・換気設備!AW4="◎","（適切に入力がされました。）")))</f>
        <v>医療機器、サーモグラフィーカメラ及び換気設備について助成申請する場合、それぞれの必要記載事項がいずれも適切に入力されていることが必要です。
申請する場合、それぞれの項目が未入力、入力不十分となっていないかご確認ください。
☆【総合判定】○（申請しない場合は入力不要です。）
【医療機器】判定：○（申請しない場合は入力不要です。）
【サーモグラフィーカメラ】判定：○（申請しない場合は入力不要です。）
【換気設備】判定：○（申請しない場合は入力不要です。）</v>
      </c>
      <c r="Q47" s="462"/>
      <c r="R47" s="462"/>
      <c r="S47" s="462"/>
      <c r="T47" s="462"/>
      <c r="U47" s="462"/>
      <c r="V47" s="462"/>
      <c r="W47" s="462"/>
      <c r="X47" s="462"/>
      <c r="Y47" s="462"/>
      <c r="Z47" s="462"/>
      <c r="AA47" s="462"/>
      <c r="AB47" s="463"/>
      <c r="AC47" s="42"/>
      <c r="AD47" s="42"/>
      <c r="AE47" s="215" t="str">
        <f t="shared" si="3"/>
        <v/>
      </c>
    </row>
    <row r="48" spans="2:32" ht="39.950000000000003" customHeight="1" x14ac:dyDescent="0.4">
      <c r="B48" s="42"/>
      <c r="C48" s="382" t="str">
        <f xml:space="preserve">
IF(OR(テーブル!B3="事前協議",テーブル!B3="交付申請",テーブル!B3="交付申請（２次以降）"),"様式１－３（歳入歳出予算書抄本）",
IF(テーブル!B3="変更申請","様式１－３（歳入歳出予算書抄本）",
IF(テーブル!B3="交付申請兼実績報告書","様式１－３（歳入歳出決算書（見込書）抄本）",
IF(テーブル!B3="実績報告","様式３－３"&amp;CHAR(10)&amp;"（歳入歳出決算書（見込書）抄本）"))))</f>
        <v>様式１－３（歳入歳出予算書抄本）</v>
      </c>
      <c r="D48" s="457"/>
      <c r="E48" s="457"/>
      <c r="F48" s="457"/>
      <c r="G48" s="457"/>
      <c r="H48" s="457"/>
      <c r="I48" s="342" t="s">
        <v>90</v>
      </c>
      <c r="J48" s="451"/>
      <c r="K48" s="451"/>
      <c r="L48" s="451"/>
      <c r="M48" s="451"/>
      <c r="N48" s="392"/>
      <c r="O48" s="29" t="str">
        <f>歳入歳出抄本!Y11</f>
        <v>○</v>
      </c>
      <c r="P48" s="376" t="str">
        <f>歳入歳出抄本!Z11</f>
        <v>公立機関ではない場合、作成不要です。
（入力されていても特段問題はありません。）</v>
      </c>
      <c r="Q48" s="377"/>
      <c r="R48" s="377"/>
      <c r="S48" s="377"/>
      <c r="T48" s="377"/>
      <c r="U48" s="377"/>
      <c r="V48" s="377"/>
      <c r="W48" s="377"/>
      <c r="X48" s="377"/>
      <c r="Y48" s="377"/>
      <c r="Z48" s="377"/>
      <c r="AA48" s="377"/>
      <c r="AB48" s="378"/>
      <c r="AC48" s="42"/>
      <c r="AD48" s="42"/>
      <c r="AE48" s="215" t="str">
        <f t="shared" si="3"/>
        <v/>
      </c>
    </row>
    <row r="49" spans="39:39" x14ac:dyDescent="0.4">
      <c r="AM49" s="27">
        <v>1</v>
      </c>
    </row>
    <row r="50" spans="39:39" x14ac:dyDescent="0.4">
      <c r="AM50" s="27">
        <v>2</v>
      </c>
    </row>
    <row r="51" spans="39:39" x14ac:dyDescent="0.4">
      <c r="AM51" s="27">
        <v>3</v>
      </c>
    </row>
    <row r="52" spans="39:39" x14ac:dyDescent="0.4">
      <c r="AM52" s="27">
        <v>4</v>
      </c>
    </row>
    <row r="53" spans="39:39" x14ac:dyDescent="0.4">
      <c r="AM53" s="27">
        <v>5</v>
      </c>
    </row>
    <row r="54" spans="39:39" x14ac:dyDescent="0.4">
      <c r="AM54" s="27">
        <v>6</v>
      </c>
    </row>
    <row r="55" spans="39:39" x14ac:dyDescent="0.4">
      <c r="AM55" s="27">
        <v>7</v>
      </c>
    </row>
    <row r="56" spans="39:39" x14ac:dyDescent="0.4">
      <c r="AM56" s="27">
        <v>8</v>
      </c>
    </row>
    <row r="57" spans="39:39" x14ac:dyDescent="0.4">
      <c r="AM57" s="27">
        <v>9</v>
      </c>
    </row>
    <row r="58" spans="39:39" x14ac:dyDescent="0.4">
      <c r="AM58" s="27">
        <v>10</v>
      </c>
    </row>
    <row r="59" spans="39:39" x14ac:dyDescent="0.4">
      <c r="AM59" s="27">
        <v>11</v>
      </c>
    </row>
    <row r="60" spans="39:39" x14ac:dyDescent="0.4">
      <c r="AM60" s="27">
        <v>12</v>
      </c>
    </row>
    <row r="61" spans="39:39" x14ac:dyDescent="0.4">
      <c r="AM61" s="27">
        <v>13</v>
      </c>
    </row>
    <row r="62" spans="39:39" x14ac:dyDescent="0.4">
      <c r="AM62" s="27">
        <v>14</v>
      </c>
    </row>
    <row r="63" spans="39:39" x14ac:dyDescent="0.4">
      <c r="AM63" s="27">
        <v>15</v>
      </c>
    </row>
    <row r="64" spans="39:39" x14ac:dyDescent="0.4">
      <c r="AM64" s="27">
        <v>16</v>
      </c>
    </row>
    <row r="65" spans="39:39" x14ac:dyDescent="0.4">
      <c r="AM65" s="27">
        <v>17</v>
      </c>
    </row>
    <row r="66" spans="39:39" x14ac:dyDescent="0.4">
      <c r="AM66" s="27">
        <v>18</v>
      </c>
    </row>
    <row r="67" spans="39:39" x14ac:dyDescent="0.4">
      <c r="AM67" s="27">
        <v>19</v>
      </c>
    </row>
    <row r="68" spans="39:39" x14ac:dyDescent="0.4">
      <c r="AM68" s="27">
        <v>20</v>
      </c>
    </row>
    <row r="69" spans="39:39" x14ac:dyDescent="0.4">
      <c r="AM69" s="27">
        <v>21</v>
      </c>
    </row>
    <row r="70" spans="39:39" x14ac:dyDescent="0.4">
      <c r="AM70" s="27">
        <v>22</v>
      </c>
    </row>
    <row r="71" spans="39:39" x14ac:dyDescent="0.4">
      <c r="AM71" s="27">
        <v>23</v>
      </c>
    </row>
    <row r="72" spans="39:39" x14ac:dyDescent="0.4">
      <c r="AM72" s="27">
        <v>24</v>
      </c>
    </row>
    <row r="73" spans="39:39" x14ac:dyDescent="0.4">
      <c r="AM73" s="27">
        <v>25</v>
      </c>
    </row>
    <row r="74" spans="39:39" x14ac:dyDescent="0.4">
      <c r="AM74" s="27">
        <v>26</v>
      </c>
    </row>
    <row r="75" spans="39:39" x14ac:dyDescent="0.4">
      <c r="AM75" s="27">
        <v>27</v>
      </c>
    </row>
    <row r="76" spans="39:39" x14ac:dyDescent="0.4">
      <c r="AM76" s="27">
        <v>28</v>
      </c>
    </row>
    <row r="77" spans="39:39" x14ac:dyDescent="0.4">
      <c r="AM77" s="27">
        <v>29</v>
      </c>
    </row>
    <row r="78" spans="39:39" x14ac:dyDescent="0.4">
      <c r="AM78" s="27">
        <v>30</v>
      </c>
    </row>
    <row r="79" spans="39:39" x14ac:dyDescent="0.4">
      <c r="AM79" s="27">
        <v>31</v>
      </c>
    </row>
  </sheetData>
  <sheetProtection algorithmName="SHA-512" hashValue="NCdpAPKczmtbiTF1tIImAKjoPuvk4W4cX19Yjd0VP7uTJpKwyJvyWAbMuKJ8SogDeZSZCWNL+GZHqLilpKtgKQ==" saltValue="l1Ra0db6GtHvJqe0rdjE+Q==" spinCount="100000" sheet="1" objects="1" scenarios="1"/>
  <mergeCells count="123">
    <mergeCell ref="B3:B17"/>
    <mergeCell ref="B18:B24"/>
    <mergeCell ref="C22:G22"/>
    <mergeCell ref="I22:N22"/>
    <mergeCell ref="P22:AB22"/>
    <mergeCell ref="C23:G23"/>
    <mergeCell ref="P23:AB23"/>
    <mergeCell ref="P2:AB2"/>
    <mergeCell ref="H5:N5"/>
    <mergeCell ref="H6:N6"/>
    <mergeCell ref="H11:N11"/>
    <mergeCell ref="H4:N4"/>
    <mergeCell ref="O3:O5"/>
    <mergeCell ref="P13:AB13"/>
    <mergeCell ref="P12:AB12"/>
    <mergeCell ref="P11:AB11"/>
    <mergeCell ref="H13:N13"/>
    <mergeCell ref="C16:G16"/>
    <mergeCell ref="C21:G21"/>
    <mergeCell ref="P20:AB20"/>
    <mergeCell ref="H7:N7"/>
    <mergeCell ref="C18:G18"/>
    <mergeCell ref="I48:N48"/>
    <mergeCell ref="H14:N14"/>
    <mergeCell ref="H15:N15"/>
    <mergeCell ref="P48:AB48"/>
    <mergeCell ref="D33:E33"/>
    <mergeCell ref="P41:AB41"/>
    <mergeCell ref="P42:AB42"/>
    <mergeCell ref="P43:AB43"/>
    <mergeCell ref="I41:N41"/>
    <mergeCell ref="I42:N42"/>
    <mergeCell ref="I43:N43"/>
    <mergeCell ref="C48:H48"/>
    <mergeCell ref="C41:H41"/>
    <mergeCell ref="C42:H42"/>
    <mergeCell ref="C47:H47"/>
    <mergeCell ref="I47:N47"/>
    <mergeCell ref="P47:AB47"/>
    <mergeCell ref="I46:N46"/>
    <mergeCell ref="C46:H46"/>
    <mergeCell ref="P46:AB46"/>
    <mergeCell ref="C15:G15"/>
    <mergeCell ref="P45:AB45"/>
    <mergeCell ref="I45:N45"/>
    <mergeCell ref="C45:H45"/>
    <mergeCell ref="C1:AB1"/>
    <mergeCell ref="C35:AB35"/>
    <mergeCell ref="P3:AB5"/>
    <mergeCell ref="P14:AB14"/>
    <mergeCell ref="P15:AB15"/>
    <mergeCell ref="P16:AB16"/>
    <mergeCell ref="P17:AB17"/>
    <mergeCell ref="P10:AB10"/>
    <mergeCell ref="P9:AB9"/>
    <mergeCell ref="P8:AB8"/>
    <mergeCell ref="P7:AB7"/>
    <mergeCell ref="P6:AB6"/>
    <mergeCell ref="H17:N17"/>
    <mergeCell ref="H2:N2"/>
    <mergeCell ref="C3:G5"/>
    <mergeCell ref="C6:G6"/>
    <mergeCell ref="C7:G7"/>
    <mergeCell ref="C8:G8"/>
    <mergeCell ref="C9:G9"/>
    <mergeCell ref="C10:G10"/>
    <mergeCell ref="C13:G13"/>
    <mergeCell ref="C24:G24"/>
    <mergeCell ref="H24:N24"/>
    <mergeCell ref="B2:G2"/>
    <mergeCell ref="H31:N31"/>
    <mergeCell ref="P31:AB31"/>
    <mergeCell ref="D37:E37"/>
    <mergeCell ref="G37:AB37"/>
    <mergeCell ref="P24:AB24"/>
    <mergeCell ref="G33:AB33"/>
    <mergeCell ref="C40:H40"/>
    <mergeCell ref="C43:H43"/>
    <mergeCell ref="P44:AB44"/>
    <mergeCell ref="P39:AB39"/>
    <mergeCell ref="P40:AB40"/>
    <mergeCell ref="I39:N39"/>
    <mergeCell ref="I40:N40"/>
    <mergeCell ref="C39:H39"/>
    <mergeCell ref="I44:N44"/>
    <mergeCell ref="C44:H44"/>
    <mergeCell ref="C31:G31"/>
    <mergeCell ref="C25:G25"/>
    <mergeCell ref="H25:N25"/>
    <mergeCell ref="P25:AB25"/>
    <mergeCell ref="AF3:AF5"/>
    <mergeCell ref="L18:N18"/>
    <mergeCell ref="K20:N20"/>
    <mergeCell ref="H21:N21"/>
    <mergeCell ref="P19:AB19"/>
    <mergeCell ref="P21:AB21"/>
    <mergeCell ref="P18:AB18"/>
    <mergeCell ref="C19:G19"/>
    <mergeCell ref="H19:N19"/>
    <mergeCell ref="C20:G20"/>
    <mergeCell ref="H16:I16"/>
    <mergeCell ref="J16:K16"/>
    <mergeCell ref="L16:M16"/>
    <mergeCell ref="AE3:AE5"/>
    <mergeCell ref="C17:G17"/>
    <mergeCell ref="H8:N8"/>
    <mergeCell ref="C14:G14"/>
    <mergeCell ref="C11:G11"/>
    <mergeCell ref="C12:G12"/>
    <mergeCell ref="H3:N3"/>
    <mergeCell ref="H9:N9"/>
    <mergeCell ref="H10:N10"/>
    <mergeCell ref="B26:B30"/>
    <mergeCell ref="C26:G26"/>
    <mergeCell ref="P26:AB26"/>
    <mergeCell ref="C27:G27"/>
    <mergeCell ref="P27:AB27"/>
    <mergeCell ref="C28:G28"/>
    <mergeCell ref="P28:AB28"/>
    <mergeCell ref="C29:G29"/>
    <mergeCell ref="P29:AB29"/>
    <mergeCell ref="C30:G30"/>
    <mergeCell ref="P30:AB30"/>
  </mergeCells>
  <phoneticPr fontId="1"/>
  <conditionalFormatting sqref="O3:O32">
    <cfRule type="containsText" dxfId="68" priority="18" operator="containsText" text="×">
      <formula>NOT(ISERROR(SEARCH("×",O3)))</formula>
    </cfRule>
    <cfRule type="containsText" dxfId="67" priority="20" operator="containsText" text="×">
      <formula>NOT(ISERROR(SEARCH("×",O3)))</formula>
    </cfRule>
  </conditionalFormatting>
  <conditionalFormatting sqref="P13 P3:W12 P32:W32 P14:W17 P44:AB46 P18:P31">
    <cfRule type="containsText" dxfId="66" priority="19" operator="containsText" text="要修正">
      <formula>NOT(ISERROR(SEARCH("要修正",P3)))</formula>
    </cfRule>
  </conditionalFormatting>
  <conditionalFormatting sqref="F33 O40:O48">
    <cfRule type="containsText" dxfId="65" priority="17" operator="containsText" text="×">
      <formula>NOT(ISERROR(SEARCH("×",F33)))</formula>
    </cfRule>
  </conditionalFormatting>
  <conditionalFormatting sqref="G33:AB33">
    <cfRule type="containsText" dxfId="64" priority="16" operator="containsText" text="要修正">
      <formula>NOT(ISERROR(SEARCH("要修正",G33)))</formula>
    </cfRule>
  </conditionalFormatting>
  <conditionalFormatting sqref="P47 P40:AB46 P48:AB48">
    <cfRule type="containsText" dxfId="63" priority="13" operator="containsText" text="要修正">
      <formula>NOT(ISERROR(SEARCH("要修正",P40)))</formula>
    </cfRule>
    <cfRule type="cellIs" dxfId="62" priority="14" operator="equal">
      <formula>"要修正"</formula>
    </cfRule>
  </conditionalFormatting>
  <conditionalFormatting sqref="F37">
    <cfRule type="containsText" dxfId="61" priority="10" operator="containsText" text="×">
      <formula>NOT(ISERROR(SEARCH("×",F37)))</formula>
    </cfRule>
  </conditionalFormatting>
  <conditionalFormatting sqref="G37:AB37">
    <cfRule type="containsText" dxfId="60" priority="9" operator="containsText" text="要修正">
      <formula>NOT(ISERROR(SEARCH("要修正",G37)))</formula>
    </cfRule>
  </conditionalFormatting>
  <conditionalFormatting sqref="P44:AB46">
    <cfRule type="containsText" dxfId="59" priority="6" operator="containsText" text="要修正">
      <formula>NOT(ISERROR(SEARCH("要修正",P44)))</formula>
    </cfRule>
    <cfRule type="cellIs" dxfId="58" priority="7" operator="equal">
      <formula>"要修正"</formula>
    </cfRule>
  </conditionalFormatting>
  <conditionalFormatting sqref="P44:AB46">
    <cfRule type="containsText" dxfId="57" priority="4" operator="containsText" text="要修正">
      <formula>NOT(ISERROR(SEARCH("要修正",P44)))</formula>
    </cfRule>
  </conditionalFormatting>
  <dataValidations count="10">
    <dataValidation type="list" allowBlank="1" showInputMessage="1" showErrorMessage="1" sqref="H22" xr:uid="{00000000-0002-0000-0100-000000000000}">
      <formula1>$AL$22:$AL$23</formula1>
    </dataValidation>
    <dataValidation imeMode="halfAlpha" allowBlank="1" showInputMessage="1" showErrorMessage="1" sqref="H16:M16" xr:uid="{00000000-0002-0000-0100-000002000000}"/>
    <dataValidation type="whole" allowBlank="1" showInputMessage="1" showErrorMessage="1" error="7月から10月までの月数（７～10）の数値を入力してください。" sqref="K12" xr:uid="{EDC5634C-5450-45A0-BC73-B628CA337D40}">
      <formula1>7</formula1>
      <formula2>10</formula2>
    </dataValidation>
    <dataValidation type="whole" allowBlank="1" showInputMessage="1" showErrorMessage="1" error="提出日の日付を入力してください。" sqref="M12" xr:uid="{FB895EDB-A9C3-4BF4-9BFB-FE863A63C199}">
      <formula1>1</formula1>
      <formula2>31</formula2>
    </dataValidation>
    <dataValidation type="textLength" imeMode="halfKatakana" allowBlank="1" showInputMessage="1" showErrorMessage="1" errorTitle="入力した字数が多すぎます" error="振込先口座のｶﾅ名義は30字以内で入力してください。" sqref="H24:H30 I24:N24 J26:J30 L26:L30 N26:N30" xr:uid="{00000000-0002-0000-0100-000001000000}">
      <formula1>1</formula1>
      <formula2>30</formula2>
    </dataValidation>
    <dataValidation type="whole" allowBlank="1" showInputMessage="1" showErrorMessage="1" error="令和５年の「５」を入力してください。" sqref="I12" xr:uid="{00000000-0002-0000-0100-000004000000}">
      <formula1>5</formula1>
      <formula2>5</formula2>
    </dataValidation>
    <dataValidation type="whole" allowBlank="1" showInputMessage="1" showErrorMessage="1" error="0から9までの値を１マスに１字ずつ入力してください。" sqref="H23:N23 H20:J20 H18:K18" xr:uid="{66C10471-1886-491C-85A8-8C3EB8DBF9C9}">
      <formula1>0</formula1>
      <formula2>9</formula2>
    </dataValidation>
    <dataValidation type="whole" imeMode="halfKatakana" allowBlank="1" showInputMessage="1" showErrorMessage="1" errorTitle="入力した字数が多すぎます" error="令和５年の「５」を入力してください。" sqref="I26:I30" xr:uid="{EE0E8B63-311D-4891-BFDF-42E4E9DFB2DD}">
      <formula1>5</formula1>
      <formula2>5</formula2>
    </dataValidation>
    <dataValidation type="whole" imeMode="halfKatakana" allowBlank="1" showInputMessage="1" showErrorMessage="1" error="日付の値を入力してください。" sqref="M26:M30" xr:uid="{73885812-95C1-40ED-B2B7-E68E1D647D92}">
      <formula1>1</formula1>
      <formula2>31</formula2>
    </dataValidation>
    <dataValidation type="whole" imeMode="halfKatakana" allowBlank="1" showInputMessage="1" showErrorMessage="1" error="3月から9月までの月数の値を入力してください。" sqref="K26:K30" xr:uid="{B70609D2-2140-4A92-B143-51C328B9A2E0}">
      <formula1>3</formula1>
      <formula2>9</formula2>
    </dataValidation>
  </dataValidations>
  <printOptions horizontalCentered="1"/>
  <pageMargins left="0.70866141732283472" right="0.70866141732283472" top="0.74803149606299213" bottom="0.74803149606299213" header="0.31496062992125984" footer="0.31496062992125984"/>
  <pageSetup paperSize="9" scale="37" orientation="portrait" r:id="rId1"/>
  <rowBreaks count="1" manualBreakCount="1">
    <brk id="12" max="16383" man="1"/>
  </rowBreaks>
  <colBreaks count="1" manualBreakCount="1">
    <brk id="3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7</xdr:col>
                    <xdr:colOff>85725</xdr:colOff>
                    <xdr:row>2</xdr:row>
                    <xdr:rowOff>57150</xdr:rowOff>
                  </from>
                  <to>
                    <xdr:col>7</xdr:col>
                    <xdr:colOff>333375</xdr:colOff>
                    <xdr:row>2</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7</xdr:col>
                    <xdr:colOff>85725</xdr:colOff>
                    <xdr:row>3</xdr:row>
                    <xdr:rowOff>76200</xdr:rowOff>
                  </from>
                  <to>
                    <xdr:col>7</xdr:col>
                    <xdr:colOff>333375</xdr:colOff>
                    <xdr:row>3</xdr:row>
                    <xdr:rowOff>304800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7</xdr:col>
                    <xdr:colOff>85725</xdr:colOff>
                    <xdr:row>4</xdr:row>
                    <xdr:rowOff>38100</xdr:rowOff>
                  </from>
                  <to>
                    <xdr:col>7</xdr:col>
                    <xdr:colOff>428625</xdr:colOff>
                    <xdr:row>4</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5000000}">
          <x14:formula1>
            <xm:f>テーブル!$C$23:$C$24</xm:f>
          </x14:formula1>
          <xm:sqref>H31:N31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77F67-C138-4B7D-BA3A-32175CE5730C}">
  <sheetPr>
    <tabColor theme="5" tint="0.39997558519241921"/>
    <pageSetUpPr fitToPage="1"/>
  </sheetPr>
  <dimension ref="A1:AT61"/>
  <sheetViews>
    <sheetView showGridLines="0" view="pageBreakPreview" zoomScale="70" zoomScaleNormal="100" zoomScaleSheetLayoutView="70" workbookViewId="0">
      <selection activeCell="AA10" sqref="AA10"/>
    </sheetView>
  </sheetViews>
  <sheetFormatPr defaultColWidth="9" defaultRowHeight="19.5" x14ac:dyDescent="0.4"/>
  <cols>
    <col min="1" max="47" width="3.625" style="238" customWidth="1"/>
    <col min="48" max="48" width="3.75" style="238" customWidth="1"/>
    <col min="49" max="50" width="3.625" style="238" customWidth="1"/>
    <col min="51" max="16384" width="9" style="238"/>
  </cols>
  <sheetData>
    <row r="1" spans="1:43" x14ac:dyDescent="0.4">
      <c r="AB1" s="495" t="s">
        <v>71</v>
      </c>
      <c r="AC1" s="496"/>
      <c r="AD1" s="497"/>
      <c r="AE1" s="495" t="str">
        <f>IF(COUNTIF(AK1:AN1,"○")=4,"○","×")</f>
        <v>×</v>
      </c>
      <c r="AF1" s="496"/>
      <c r="AG1" s="496"/>
      <c r="AH1" s="497"/>
      <c r="AK1" s="238" t="str">
        <f>AJ5</f>
        <v>×</v>
      </c>
      <c r="AL1" s="238" t="str">
        <f>AJ15</f>
        <v>×</v>
      </c>
      <c r="AM1" s="238" t="str">
        <f>AJ40</f>
        <v>×</v>
      </c>
      <c r="AN1" s="238" t="str">
        <f>AJ48</f>
        <v>×</v>
      </c>
    </row>
    <row r="2" spans="1:43" ht="30" x14ac:dyDescent="0.4">
      <c r="A2" s="531" t="s">
        <v>247</v>
      </c>
      <c r="B2" s="531"/>
      <c r="C2" s="531"/>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227"/>
      <c r="AK2" s="227"/>
    </row>
    <row r="3" spans="1:43" ht="30" x14ac:dyDescent="0.4">
      <c r="A3" s="531"/>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227"/>
      <c r="AK3" s="227"/>
    </row>
    <row r="4" spans="1:43" x14ac:dyDescent="0.4">
      <c r="D4" s="239"/>
      <c r="E4" s="239"/>
      <c r="F4" s="239"/>
      <c r="G4" s="239"/>
      <c r="H4" s="239"/>
      <c r="I4" s="239"/>
      <c r="J4" s="239"/>
      <c r="K4" s="239"/>
      <c r="L4" s="239"/>
      <c r="M4" s="239"/>
      <c r="N4" s="239"/>
      <c r="O4" s="239"/>
      <c r="P4" s="239"/>
      <c r="Q4" s="239"/>
      <c r="R4" s="239"/>
      <c r="S4" s="239"/>
      <c r="T4" s="239"/>
      <c r="U4" s="239"/>
    </row>
    <row r="5" spans="1:43" x14ac:dyDescent="0.4">
      <c r="A5" s="498" t="str">
        <f>"１．診療日　【判定】"&amp;AJ5&amp;"（"&amp;VLOOKUP(AJ5,AP6:AQ7,2,FALSE)&amp;"）"</f>
        <v>１．診療日　【判定】×（【要修正】未入力または入力不十分の箇所があります。）</v>
      </c>
      <c r="B5" s="499"/>
      <c r="C5" s="499"/>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238" t="str">
        <f>IF(COUNTIF(AJ7:AJ8,"○")=2,"○","×")</f>
        <v>×</v>
      </c>
    </row>
    <row r="6" spans="1:43" x14ac:dyDescent="0.4">
      <c r="B6" s="518" t="s">
        <v>314</v>
      </c>
      <c r="C6" s="519"/>
      <c r="D6" s="519"/>
      <c r="E6" s="519"/>
      <c r="F6" s="519"/>
      <c r="G6" s="519"/>
      <c r="H6" s="519"/>
      <c r="I6" s="519"/>
      <c r="J6" s="519"/>
      <c r="K6" s="519"/>
      <c r="L6" s="519"/>
      <c r="M6" s="519"/>
      <c r="N6" s="519"/>
      <c r="O6" s="519"/>
      <c r="P6" s="519"/>
      <c r="Q6" s="519"/>
      <c r="R6" s="519"/>
      <c r="S6" s="519"/>
      <c r="T6" s="519"/>
      <c r="U6" s="519"/>
      <c r="V6" s="519"/>
      <c r="W6" s="519"/>
      <c r="X6" s="519"/>
      <c r="Y6" s="519"/>
      <c r="Z6" s="519"/>
      <c r="AA6" s="519"/>
      <c r="AB6" s="519"/>
      <c r="AC6" s="519"/>
      <c r="AD6" s="519"/>
      <c r="AE6" s="519"/>
      <c r="AF6" s="519"/>
      <c r="AG6" s="519"/>
      <c r="AH6" s="519"/>
      <c r="AL6" s="238" t="s">
        <v>245</v>
      </c>
      <c r="AP6" s="238" t="s">
        <v>86</v>
      </c>
      <c r="AQ6" s="238" t="s">
        <v>357</v>
      </c>
    </row>
    <row r="7" spans="1:43" x14ac:dyDescent="0.4">
      <c r="B7" s="500" t="s">
        <v>243</v>
      </c>
      <c r="C7" s="527"/>
      <c r="D7" s="500" t="s">
        <v>244</v>
      </c>
      <c r="E7" s="527"/>
      <c r="F7" s="500" t="s">
        <v>241</v>
      </c>
      <c r="G7" s="527"/>
      <c r="H7" s="500" t="s">
        <v>242</v>
      </c>
      <c r="I7" s="527"/>
      <c r="J7" s="500" t="s">
        <v>239</v>
      </c>
      <c r="K7" s="527"/>
      <c r="L7" s="500" t="s">
        <v>240</v>
      </c>
      <c r="M7" s="527"/>
      <c r="N7" s="500" t="s">
        <v>52</v>
      </c>
      <c r="O7" s="527"/>
      <c r="AJ7" s="238" t="str">
        <f>IF(COUNTA(B8:O9)=7,"○","×")</f>
        <v>×</v>
      </c>
      <c r="AL7" s="238" t="s">
        <v>246</v>
      </c>
      <c r="AP7" s="238" t="s">
        <v>356</v>
      </c>
      <c r="AQ7" s="238" t="s">
        <v>358</v>
      </c>
    </row>
    <row r="8" spans="1:43" x14ac:dyDescent="0.4">
      <c r="B8" s="532"/>
      <c r="C8" s="532"/>
      <c r="D8" s="532"/>
      <c r="E8" s="532"/>
      <c r="F8" s="532"/>
      <c r="G8" s="532"/>
      <c r="H8" s="532"/>
      <c r="I8" s="532"/>
      <c r="J8" s="532"/>
      <c r="K8" s="532"/>
      <c r="L8" s="532"/>
      <c r="M8" s="532"/>
      <c r="N8" s="532"/>
      <c r="O8" s="532"/>
      <c r="AJ8" s="238" t="str">
        <f>IF(COUNTA(B12)=1,"○","×")</f>
        <v>×</v>
      </c>
    </row>
    <row r="9" spans="1:43" x14ac:dyDescent="0.4">
      <c r="B9" s="533"/>
      <c r="C9" s="533"/>
      <c r="D9" s="533"/>
      <c r="E9" s="533"/>
      <c r="F9" s="533"/>
      <c r="G9" s="533"/>
      <c r="H9" s="533"/>
      <c r="I9" s="533"/>
      <c r="J9" s="533"/>
      <c r="K9" s="533"/>
      <c r="L9" s="533"/>
      <c r="M9" s="533"/>
      <c r="N9" s="533"/>
      <c r="O9" s="533"/>
    </row>
    <row r="11" spans="1:43" x14ac:dyDescent="0.4">
      <c r="B11" s="518" t="s">
        <v>315</v>
      </c>
      <c r="C11" s="519"/>
      <c r="D11" s="519"/>
      <c r="E11" s="519"/>
      <c r="F11" s="519"/>
      <c r="G11" s="519"/>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519"/>
      <c r="AL11" s="238" t="s">
        <v>316</v>
      </c>
    </row>
    <row r="12" spans="1:43" x14ac:dyDescent="0.4">
      <c r="B12" s="534"/>
      <c r="C12" s="535"/>
      <c r="D12" s="535"/>
      <c r="E12" s="535"/>
      <c r="F12" s="535"/>
      <c r="G12" s="535"/>
      <c r="H12" s="535"/>
      <c r="I12" s="535"/>
      <c r="J12" s="535"/>
      <c r="K12" s="535"/>
      <c r="L12" s="535"/>
      <c r="M12" s="535"/>
      <c r="N12" s="535"/>
      <c r="O12" s="536"/>
      <c r="AL12" s="238" t="s">
        <v>317</v>
      </c>
    </row>
    <row r="13" spans="1:43" x14ac:dyDescent="0.4">
      <c r="B13" s="537"/>
      <c r="C13" s="538"/>
      <c r="D13" s="538"/>
      <c r="E13" s="538"/>
      <c r="F13" s="538"/>
      <c r="G13" s="538"/>
      <c r="H13" s="538"/>
      <c r="I13" s="538"/>
      <c r="J13" s="538"/>
      <c r="K13" s="538"/>
      <c r="L13" s="538"/>
      <c r="M13" s="538"/>
      <c r="N13" s="538"/>
      <c r="O13" s="539"/>
    </row>
    <row r="15" spans="1:43" x14ac:dyDescent="0.4">
      <c r="A15" s="498" t="str">
        <f>"２．診療体制　【判定】"&amp;AJ15&amp;"（"&amp;VLOOKUP(AJ15,AP6:AQ7,2,FALSE)&amp;"）"</f>
        <v>２．診療体制　【判定】×（【要修正】未入力または入力不十分の箇所があります。）</v>
      </c>
      <c r="B15" s="499"/>
      <c r="C15" s="499"/>
      <c r="D15" s="499"/>
      <c r="E15" s="499"/>
      <c r="F15" s="499"/>
      <c r="G15" s="499"/>
      <c r="H15" s="499"/>
      <c r="I15" s="499"/>
      <c r="J15" s="499"/>
      <c r="K15" s="499"/>
      <c r="L15" s="499"/>
      <c r="M15" s="499"/>
      <c r="N15" s="499"/>
      <c r="O15" s="499"/>
      <c r="P15" s="499"/>
      <c r="Q15" s="499"/>
      <c r="R15" s="499"/>
      <c r="S15" s="499"/>
      <c r="T15" s="499"/>
      <c r="U15" s="499"/>
      <c r="V15" s="499"/>
      <c r="W15" s="499"/>
      <c r="X15" s="499"/>
      <c r="Y15" s="499"/>
      <c r="Z15" s="499"/>
      <c r="AA15" s="499"/>
      <c r="AB15" s="499"/>
      <c r="AC15" s="499"/>
      <c r="AD15" s="499"/>
      <c r="AE15" s="499"/>
      <c r="AF15" s="499"/>
      <c r="AG15" s="499"/>
      <c r="AH15" s="499"/>
      <c r="AI15" s="499"/>
      <c r="AJ15" s="238" t="str">
        <f>IF(COUNTIF(AJ16:AJ22,"○")=2,"○","×")</f>
        <v>×</v>
      </c>
    </row>
    <row r="16" spans="1:43" x14ac:dyDescent="0.4">
      <c r="A16" s="498" t="str">
        <f>"（１）スタッフの状況　【判定】"&amp;AJ16&amp;"（"&amp;VLOOKUP(AJ16,AP6:AQ7,2,FALSE)&amp;"）"</f>
        <v>（１）スタッフの状況　【判定】×（【要修正】未入力または入力不十分の箇所があります。）</v>
      </c>
      <c r="B16" s="499"/>
      <c r="C16" s="499"/>
      <c r="D16" s="499"/>
      <c r="E16" s="499"/>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499"/>
      <c r="AD16" s="499"/>
      <c r="AE16" s="499"/>
      <c r="AF16" s="499"/>
      <c r="AG16" s="499"/>
      <c r="AH16" s="499"/>
      <c r="AI16" s="499"/>
      <c r="AJ16" s="238" t="str">
        <f>IF(COUNTA(B19:G20)=2,"○","×")</f>
        <v>×</v>
      </c>
    </row>
    <row r="17" spans="1:38" x14ac:dyDescent="0.4">
      <c r="B17" s="518" t="s">
        <v>318</v>
      </c>
      <c r="C17" s="519"/>
      <c r="D17" s="519"/>
      <c r="E17" s="519"/>
      <c r="F17" s="519"/>
      <c r="G17" s="519"/>
      <c r="H17" s="519"/>
      <c r="I17" s="519"/>
      <c r="J17" s="519"/>
      <c r="K17" s="519"/>
      <c r="L17" s="519"/>
      <c r="M17" s="519"/>
      <c r="N17" s="519"/>
      <c r="O17" s="519"/>
      <c r="P17" s="519"/>
      <c r="Q17" s="519"/>
      <c r="R17" s="519"/>
      <c r="S17" s="519"/>
      <c r="T17" s="519"/>
      <c r="U17" s="519"/>
      <c r="V17" s="519"/>
      <c r="W17" s="519"/>
      <c r="X17" s="519"/>
      <c r="Y17" s="519"/>
      <c r="Z17" s="519"/>
      <c r="AA17" s="519"/>
      <c r="AB17" s="519"/>
      <c r="AC17" s="519"/>
      <c r="AD17" s="519"/>
      <c r="AE17" s="519"/>
      <c r="AF17" s="519"/>
      <c r="AG17" s="519"/>
      <c r="AH17" s="519"/>
    </row>
    <row r="18" spans="1:38" x14ac:dyDescent="0.4">
      <c r="B18" s="500" t="s">
        <v>319</v>
      </c>
      <c r="C18" s="527"/>
      <c r="D18" s="522"/>
      <c r="E18" s="500" t="s">
        <v>320</v>
      </c>
      <c r="F18" s="501"/>
      <c r="G18" s="501"/>
      <c r="H18" s="500" t="s">
        <v>41</v>
      </c>
      <c r="I18" s="527"/>
      <c r="J18" s="522"/>
    </row>
    <row r="19" spans="1:38" x14ac:dyDescent="0.4">
      <c r="B19" s="561"/>
      <c r="C19" s="562"/>
      <c r="D19" s="563"/>
      <c r="E19" s="525"/>
      <c r="F19" s="526"/>
      <c r="G19" s="526"/>
      <c r="H19" s="528">
        <f>SUM(B19:G20)</f>
        <v>0</v>
      </c>
      <c r="I19" s="529"/>
      <c r="J19" s="530"/>
    </row>
    <row r="20" spans="1:38" x14ac:dyDescent="0.4">
      <c r="B20" s="562"/>
      <c r="C20" s="562"/>
      <c r="D20" s="563"/>
      <c r="E20" s="526"/>
      <c r="F20" s="526"/>
      <c r="G20" s="526"/>
      <c r="H20" s="529"/>
      <c r="I20" s="529"/>
      <c r="J20" s="530"/>
    </row>
    <row r="22" spans="1:38" x14ac:dyDescent="0.4">
      <c r="A22" s="498" t="str">
        <f>"（２）診察を行う場所　【判定】"&amp;AJ22&amp;"（"&amp;VLOOKUP(AJ22,AP6:AQ7,2,FALSE)&amp;"）"</f>
        <v>（２）診察を行う場所　【判定】×（【要修正】未入力または入力不十分の箇所があります。）</v>
      </c>
      <c r="B22" s="499"/>
      <c r="C22" s="499"/>
      <c r="D22" s="499"/>
      <c r="E22" s="499"/>
      <c r="F22" s="499"/>
      <c r="G22" s="499"/>
      <c r="H22" s="499"/>
      <c r="I22" s="499"/>
      <c r="J22" s="499"/>
      <c r="K22" s="499"/>
      <c r="L22" s="499"/>
      <c r="M22" s="499"/>
      <c r="N22" s="499"/>
      <c r="O22" s="499"/>
      <c r="P22" s="499"/>
      <c r="Q22" s="499"/>
      <c r="R22" s="499"/>
      <c r="S22" s="499"/>
      <c r="T22" s="499"/>
      <c r="U22" s="499"/>
      <c r="V22" s="499"/>
      <c r="W22" s="499"/>
      <c r="X22" s="499"/>
      <c r="Y22" s="499"/>
      <c r="Z22" s="499"/>
      <c r="AA22" s="499"/>
      <c r="AB22" s="499"/>
      <c r="AC22" s="499"/>
      <c r="AD22" s="499"/>
      <c r="AE22" s="499"/>
      <c r="AF22" s="499"/>
      <c r="AG22" s="499"/>
      <c r="AH22" s="499"/>
      <c r="AI22" s="499"/>
      <c r="AJ22" s="240" t="str">
        <f>IF(COUNTIF(AJ23:AJ25,"○")=3,"○","×")</f>
        <v>×</v>
      </c>
    </row>
    <row r="23" spans="1:38" x14ac:dyDescent="0.4">
      <c r="B23" s="518" t="s">
        <v>321</v>
      </c>
      <c r="C23" s="519"/>
      <c r="D23" s="519"/>
      <c r="E23" s="519"/>
      <c r="F23" s="519"/>
      <c r="G23" s="519"/>
      <c r="H23" s="519"/>
      <c r="I23" s="519"/>
      <c r="J23" s="519"/>
      <c r="K23" s="519"/>
      <c r="L23" s="519"/>
      <c r="M23" s="519"/>
      <c r="N23" s="519"/>
      <c r="O23" s="519"/>
      <c r="P23" s="519"/>
      <c r="Q23" s="519"/>
      <c r="R23" s="519"/>
      <c r="S23" s="519"/>
      <c r="T23" s="519"/>
      <c r="U23" s="519"/>
      <c r="V23" s="519"/>
      <c r="W23" s="519"/>
      <c r="X23" s="519"/>
      <c r="Y23" s="519"/>
      <c r="Z23" s="519"/>
      <c r="AA23" s="519"/>
      <c r="AB23" s="519"/>
      <c r="AC23" s="519"/>
      <c r="AD23" s="519"/>
      <c r="AE23" s="519"/>
      <c r="AF23" s="519"/>
      <c r="AG23" s="519"/>
      <c r="AH23" s="519"/>
      <c r="AJ23" s="240" t="str">
        <f>IF(COUNTA(B25)=1,"○","×")</f>
        <v>×</v>
      </c>
    </row>
    <row r="24" spans="1:38" x14ac:dyDescent="0.4">
      <c r="A24" s="518" t="s">
        <v>322</v>
      </c>
      <c r="B24" s="519"/>
      <c r="C24" s="519"/>
      <c r="D24" s="519"/>
      <c r="E24" s="519"/>
      <c r="F24" s="519"/>
      <c r="G24" s="519"/>
      <c r="H24" s="519"/>
      <c r="I24" s="519"/>
      <c r="J24" s="519"/>
      <c r="K24" s="519"/>
      <c r="L24" s="519"/>
      <c r="M24" s="519"/>
      <c r="N24" s="519"/>
      <c r="O24" s="519"/>
      <c r="P24" s="519"/>
      <c r="Q24" s="519"/>
      <c r="R24" s="519"/>
      <c r="S24" s="519"/>
      <c r="T24" s="519"/>
      <c r="U24" s="519"/>
      <c r="V24" s="519"/>
      <c r="W24" s="519"/>
      <c r="X24" s="519"/>
      <c r="Y24" s="519"/>
      <c r="Z24" s="519"/>
      <c r="AA24" s="519"/>
      <c r="AB24" s="519"/>
      <c r="AC24" s="519"/>
      <c r="AD24" s="519"/>
      <c r="AE24" s="519"/>
      <c r="AF24" s="519"/>
      <c r="AG24" s="519"/>
      <c r="AH24" s="519"/>
      <c r="AJ24" s="240" t="str">
        <f>IF(COUNTA(B29)=1,"○","×")</f>
        <v>×</v>
      </c>
    </row>
    <row r="25" spans="1:38" x14ac:dyDescent="0.4">
      <c r="B25" s="540"/>
      <c r="C25" s="541"/>
      <c r="D25" s="541"/>
      <c r="E25" s="542"/>
      <c r="AJ25" s="240" t="str">
        <f>IF(AND(B29="その他",COUNTA(B33)=0),"×","○")</f>
        <v>○</v>
      </c>
    </row>
    <row r="26" spans="1:38" x14ac:dyDescent="0.4">
      <c r="B26" s="543"/>
      <c r="C26" s="544"/>
      <c r="D26" s="544"/>
      <c r="E26" s="545"/>
    </row>
    <row r="28" spans="1:38" x14ac:dyDescent="0.4">
      <c r="A28" s="518" t="s">
        <v>323</v>
      </c>
      <c r="B28" s="519"/>
      <c r="C28" s="519"/>
      <c r="D28" s="519"/>
      <c r="E28" s="519"/>
      <c r="F28" s="519"/>
      <c r="G28" s="519"/>
      <c r="H28" s="519"/>
      <c r="I28" s="519"/>
      <c r="J28" s="519"/>
      <c r="K28" s="519"/>
      <c r="L28" s="519"/>
      <c r="M28" s="519"/>
      <c r="N28" s="519"/>
      <c r="O28" s="519"/>
      <c r="P28" s="519"/>
      <c r="Q28" s="519"/>
      <c r="R28" s="519"/>
      <c r="S28" s="519"/>
      <c r="T28" s="519"/>
      <c r="U28" s="519"/>
      <c r="V28" s="519"/>
      <c r="W28" s="519"/>
      <c r="X28" s="519"/>
      <c r="Y28" s="519"/>
      <c r="Z28" s="519"/>
      <c r="AA28" s="519"/>
      <c r="AB28" s="519"/>
      <c r="AC28" s="519"/>
      <c r="AD28" s="519"/>
      <c r="AE28" s="519"/>
      <c r="AF28" s="519"/>
      <c r="AG28" s="519"/>
      <c r="AH28" s="519"/>
    </row>
    <row r="29" spans="1:38" x14ac:dyDescent="0.4">
      <c r="B29" s="504"/>
      <c r="C29" s="554"/>
      <c r="D29" s="554"/>
      <c r="E29" s="554"/>
      <c r="F29" s="554"/>
      <c r="G29" s="554"/>
      <c r="H29" s="554"/>
      <c r="I29" s="554"/>
      <c r="J29" s="554"/>
      <c r="K29" s="554"/>
      <c r="L29" s="555"/>
      <c r="M29" s="555"/>
      <c r="N29" s="555"/>
      <c r="O29" s="556"/>
      <c r="AL29" s="238" t="s">
        <v>324</v>
      </c>
    </row>
    <row r="30" spans="1:38" x14ac:dyDescent="0.4">
      <c r="B30" s="557"/>
      <c r="C30" s="558"/>
      <c r="D30" s="558"/>
      <c r="E30" s="558"/>
      <c r="F30" s="558"/>
      <c r="G30" s="558"/>
      <c r="H30" s="558"/>
      <c r="I30" s="558"/>
      <c r="J30" s="558"/>
      <c r="K30" s="558"/>
      <c r="L30" s="559"/>
      <c r="M30" s="559"/>
      <c r="N30" s="559"/>
      <c r="O30" s="560"/>
      <c r="AL30" s="238" t="s">
        <v>325</v>
      </c>
    </row>
    <row r="31" spans="1:38" x14ac:dyDescent="0.4">
      <c r="AL31" s="238" t="s">
        <v>106</v>
      </c>
    </row>
    <row r="32" spans="1:38" x14ac:dyDescent="0.4">
      <c r="B32" s="520" t="s">
        <v>326</v>
      </c>
      <c r="C32" s="521"/>
      <c r="D32" s="521"/>
      <c r="E32" s="521"/>
      <c r="F32" s="521"/>
      <c r="G32" s="521"/>
      <c r="H32" s="521"/>
      <c r="I32" s="521"/>
      <c r="J32" s="521"/>
      <c r="K32" s="521"/>
      <c r="L32" s="521"/>
      <c r="M32" s="521"/>
      <c r="N32" s="521"/>
      <c r="O32" s="521"/>
      <c r="P32" s="521"/>
      <c r="Q32" s="521"/>
      <c r="R32" s="521"/>
      <c r="S32" s="521"/>
      <c r="T32" s="521"/>
      <c r="U32" s="521"/>
      <c r="V32" s="521"/>
      <c r="W32" s="521"/>
      <c r="X32" s="521"/>
      <c r="Y32" s="521"/>
      <c r="Z32" s="521"/>
      <c r="AA32" s="521"/>
      <c r="AB32" s="521"/>
      <c r="AC32" s="521"/>
      <c r="AD32" s="521"/>
      <c r="AE32" s="521"/>
      <c r="AF32" s="521"/>
      <c r="AG32" s="521"/>
      <c r="AH32" s="521"/>
    </row>
    <row r="33" spans="1:38" x14ac:dyDescent="0.4">
      <c r="B33" s="513"/>
      <c r="C33" s="546"/>
      <c r="D33" s="546"/>
      <c r="E33" s="546"/>
      <c r="F33" s="546"/>
      <c r="G33" s="546"/>
      <c r="H33" s="546"/>
      <c r="I33" s="546"/>
      <c r="J33" s="546"/>
      <c r="K33" s="546"/>
      <c r="L33" s="546"/>
      <c r="M33" s="546"/>
      <c r="N33" s="546"/>
      <c r="O33" s="546"/>
      <c r="P33" s="546"/>
      <c r="Q33" s="546"/>
      <c r="R33" s="546"/>
      <c r="S33" s="546"/>
      <c r="T33" s="546"/>
      <c r="U33" s="546"/>
      <c r="V33" s="546"/>
      <c r="W33" s="546"/>
      <c r="X33" s="546"/>
      <c r="Y33" s="546"/>
      <c r="Z33" s="546"/>
      <c r="AA33" s="546"/>
      <c r="AB33" s="546"/>
      <c r="AC33" s="546"/>
      <c r="AD33" s="546"/>
      <c r="AE33" s="546"/>
      <c r="AF33" s="546"/>
      <c r="AG33" s="546"/>
      <c r="AH33" s="547"/>
    </row>
    <row r="34" spans="1:38" x14ac:dyDescent="0.4">
      <c r="B34" s="548"/>
      <c r="C34" s="549"/>
      <c r="D34" s="549"/>
      <c r="E34" s="549"/>
      <c r="F34" s="549"/>
      <c r="G34" s="549"/>
      <c r="H34" s="549"/>
      <c r="I34" s="549"/>
      <c r="J34" s="549"/>
      <c r="K34" s="549"/>
      <c r="L34" s="549"/>
      <c r="M34" s="549"/>
      <c r="N34" s="549"/>
      <c r="O34" s="549"/>
      <c r="P34" s="549"/>
      <c r="Q34" s="549"/>
      <c r="R34" s="549"/>
      <c r="S34" s="549"/>
      <c r="T34" s="549"/>
      <c r="U34" s="549"/>
      <c r="V34" s="549"/>
      <c r="W34" s="549"/>
      <c r="X34" s="549"/>
      <c r="Y34" s="549"/>
      <c r="Z34" s="549"/>
      <c r="AA34" s="549"/>
      <c r="AB34" s="549"/>
      <c r="AC34" s="549"/>
      <c r="AD34" s="549"/>
      <c r="AE34" s="549"/>
      <c r="AF34" s="549"/>
      <c r="AG34" s="549"/>
      <c r="AH34" s="550"/>
    </row>
    <row r="35" spans="1:38" x14ac:dyDescent="0.4">
      <c r="B35" s="548"/>
      <c r="C35" s="549"/>
      <c r="D35" s="549"/>
      <c r="E35" s="549"/>
      <c r="F35" s="549"/>
      <c r="G35" s="549"/>
      <c r="H35" s="549"/>
      <c r="I35" s="549"/>
      <c r="J35" s="549"/>
      <c r="K35" s="549"/>
      <c r="L35" s="549"/>
      <c r="M35" s="549"/>
      <c r="N35" s="549"/>
      <c r="O35" s="549"/>
      <c r="P35" s="549"/>
      <c r="Q35" s="549"/>
      <c r="R35" s="549"/>
      <c r="S35" s="549"/>
      <c r="T35" s="549"/>
      <c r="U35" s="549"/>
      <c r="V35" s="549"/>
      <c r="W35" s="549"/>
      <c r="X35" s="549"/>
      <c r="Y35" s="549"/>
      <c r="Z35" s="549"/>
      <c r="AA35" s="549"/>
      <c r="AB35" s="549"/>
      <c r="AC35" s="549"/>
      <c r="AD35" s="549"/>
      <c r="AE35" s="549"/>
      <c r="AF35" s="549"/>
      <c r="AG35" s="549"/>
      <c r="AH35" s="550"/>
    </row>
    <row r="36" spans="1:38" x14ac:dyDescent="0.4">
      <c r="B36" s="548"/>
      <c r="C36" s="549"/>
      <c r="D36" s="549"/>
      <c r="E36" s="549"/>
      <c r="F36" s="549"/>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9"/>
      <c r="AF36" s="549"/>
      <c r="AG36" s="549"/>
      <c r="AH36" s="550"/>
    </row>
    <row r="37" spans="1:38" x14ac:dyDescent="0.4">
      <c r="B37" s="548"/>
      <c r="C37" s="549"/>
      <c r="D37" s="549"/>
      <c r="E37" s="549"/>
      <c r="F37" s="549"/>
      <c r="G37" s="549"/>
      <c r="H37" s="549"/>
      <c r="I37" s="549"/>
      <c r="J37" s="549"/>
      <c r="K37" s="549"/>
      <c r="L37" s="549"/>
      <c r="M37" s="549"/>
      <c r="N37" s="549"/>
      <c r="O37" s="549"/>
      <c r="P37" s="549"/>
      <c r="Q37" s="549"/>
      <c r="R37" s="549"/>
      <c r="S37" s="549"/>
      <c r="T37" s="549"/>
      <c r="U37" s="549"/>
      <c r="V37" s="549"/>
      <c r="W37" s="549"/>
      <c r="X37" s="549"/>
      <c r="Y37" s="549"/>
      <c r="Z37" s="549"/>
      <c r="AA37" s="549"/>
      <c r="AB37" s="549"/>
      <c r="AC37" s="549"/>
      <c r="AD37" s="549"/>
      <c r="AE37" s="549"/>
      <c r="AF37" s="549"/>
      <c r="AG37" s="549"/>
      <c r="AH37" s="550"/>
    </row>
    <row r="38" spans="1:38" x14ac:dyDescent="0.4">
      <c r="B38" s="551"/>
      <c r="C38" s="552"/>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3"/>
    </row>
    <row r="40" spans="1:38" x14ac:dyDescent="0.4">
      <c r="A40" s="498" t="str">
        <f>"３．外来対応実績　【判定】"&amp;AJ40&amp;"（"&amp;VLOOKUP(AJ40,AP6:AQ7,2,FALSE)&amp;"）"</f>
        <v>３．外来対応実績　【判定】×（【要修正】未入力または入力不十分の箇所があります。）</v>
      </c>
      <c r="B40" s="499"/>
      <c r="C40" s="499"/>
      <c r="D40" s="499"/>
      <c r="E40" s="499"/>
      <c r="F40" s="499"/>
      <c r="G40" s="499"/>
      <c r="H40" s="499"/>
      <c r="I40" s="499"/>
      <c r="J40" s="499"/>
      <c r="K40" s="499"/>
      <c r="L40" s="499"/>
      <c r="M40" s="499"/>
      <c r="N40" s="499"/>
      <c r="O40" s="499"/>
      <c r="P40" s="499"/>
      <c r="Q40" s="499"/>
      <c r="R40" s="499"/>
      <c r="S40" s="499"/>
      <c r="T40" s="499"/>
      <c r="U40" s="499"/>
      <c r="V40" s="499"/>
      <c r="W40" s="499"/>
      <c r="X40" s="499"/>
      <c r="Y40" s="499"/>
      <c r="Z40" s="499"/>
      <c r="AA40" s="499"/>
      <c r="AB40" s="499"/>
      <c r="AC40" s="499"/>
      <c r="AD40" s="499"/>
      <c r="AE40" s="499"/>
      <c r="AF40" s="499"/>
      <c r="AG40" s="499"/>
      <c r="AH40" s="499"/>
      <c r="AI40" s="499"/>
      <c r="AJ40" s="238" t="str">
        <f>IF(COUNTA(B45:AB46)=9,"○","×")</f>
        <v>×</v>
      </c>
    </row>
    <row r="41" spans="1:38" x14ac:dyDescent="0.4">
      <c r="B41" s="518" t="s">
        <v>327</v>
      </c>
      <c r="C41" s="519"/>
      <c r="D41" s="519"/>
      <c r="E41" s="519"/>
      <c r="F41" s="519"/>
      <c r="G41" s="519"/>
      <c r="H41" s="519"/>
      <c r="I41" s="519"/>
      <c r="J41" s="519"/>
      <c r="K41" s="519"/>
      <c r="L41" s="519"/>
      <c r="M41" s="519"/>
      <c r="N41" s="519"/>
      <c r="O41" s="519"/>
      <c r="P41" s="519"/>
      <c r="Q41" s="519"/>
      <c r="R41" s="519"/>
      <c r="S41" s="519"/>
      <c r="T41" s="519"/>
      <c r="U41" s="519"/>
      <c r="V41" s="519"/>
      <c r="W41" s="519"/>
      <c r="X41" s="519"/>
      <c r="Y41" s="519"/>
      <c r="Z41" s="519"/>
      <c r="AA41" s="519"/>
      <c r="AB41" s="519"/>
      <c r="AC41" s="519"/>
      <c r="AD41" s="519"/>
      <c r="AE41" s="519"/>
      <c r="AF41" s="519"/>
      <c r="AG41" s="519"/>
      <c r="AH41" s="519"/>
    </row>
    <row r="42" spans="1:38" x14ac:dyDescent="0.4">
      <c r="B42" s="518" t="s">
        <v>337</v>
      </c>
      <c r="C42" s="519"/>
      <c r="D42" s="519"/>
      <c r="E42" s="519"/>
      <c r="F42" s="519"/>
      <c r="G42" s="519"/>
      <c r="H42" s="519"/>
      <c r="I42" s="519"/>
      <c r="J42" s="519"/>
      <c r="K42" s="519"/>
      <c r="L42" s="519"/>
      <c r="M42" s="519"/>
      <c r="N42" s="519"/>
      <c r="O42" s="519"/>
      <c r="P42" s="519"/>
      <c r="Q42" s="519"/>
      <c r="R42" s="519"/>
      <c r="S42" s="519"/>
      <c r="T42" s="519"/>
      <c r="U42" s="519"/>
      <c r="V42" s="519"/>
      <c r="W42" s="519"/>
      <c r="X42" s="519"/>
      <c r="Y42" s="519"/>
      <c r="Z42" s="519"/>
      <c r="AA42" s="519"/>
      <c r="AB42" s="519"/>
      <c r="AC42" s="519"/>
      <c r="AD42" s="519"/>
      <c r="AE42" s="519"/>
      <c r="AF42" s="519"/>
      <c r="AG42" s="519"/>
      <c r="AH42" s="519"/>
    </row>
    <row r="43" spans="1:38" x14ac:dyDescent="0.4">
      <c r="B43" s="518" t="s">
        <v>338</v>
      </c>
      <c r="C43" s="519"/>
      <c r="D43" s="519"/>
      <c r="E43" s="519"/>
      <c r="F43" s="519"/>
      <c r="G43" s="519"/>
      <c r="H43" s="519"/>
      <c r="I43" s="519"/>
      <c r="J43" s="519"/>
      <c r="K43" s="519"/>
      <c r="L43" s="519"/>
      <c r="M43" s="519"/>
      <c r="N43" s="519"/>
      <c r="O43" s="519"/>
      <c r="P43" s="519"/>
      <c r="Q43" s="519"/>
      <c r="R43" s="519"/>
      <c r="S43" s="519"/>
      <c r="T43" s="519"/>
      <c r="U43" s="519"/>
      <c r="V43" s="519"/>
      <c r="W43" s="519"/>
      <c r="X43" s="519"/>
      <c r="Y43" s="519"/>
      <c r="Z43" s="519"/>
      <c r="AA43" s="519"/>
      <c r="AB43" s="519"/>
      <c r="AC43" s="519"/>
      <c r="AD43" s="519"/>
      <c r="AE43" s="519"/>
      <c r="AF43" s="519"/>
      <c r="AG43" s="519"/>
      <c r="AH43" s="519"/>
    </row>
    <row r="44" spans="1:38" x14ac:dyDescent="0.4">
      <c r="B44" s="500" t="s">
        <v>328</v>
      </c>
      <c r="C44" s="501"/>
      <c r="D44" s="501"/>
      <c r="E44" s="500" t="s">
        <v>329</v>
      </c>
      <c r="F44" s="501"/>
      <c r="G44" s="501"/>
      <c r="H44" s="500" t="s">
        <v>330</v>
      </c>
      <c r="I44" s="501"/>
      <c r="J44" s="501"/>
      <c r="K44" s="500" t="s">
        <v>331</v>
      </c>
      <c r="L44" s="501"/>
      <c r="M44" s="501"/>
      <c r="N44" s="500" t="s">
        <v>332</v>
      </c>
      <c r="O44" s="501"/>
      <c r="P44" s="501"/>
      <c r="Q44" s="500" t="s">
        <v>333</v>
      </c>
      <c r="R44" s="501"/>
      <c r="S44" s="501"/>
      <c r="T44" s="500" t="s">
        <v>334</v>
      </c>
      <c r="U44" s="501"/>
      <c r="V44" s="501"/>
      <c r="W44" s="500" t="s">
        <v>335</v>
      </c>
      <c r="X44" s="501"/>
      <c r="Y44" s="501"/>
      <c r="Z44" s="500" t="s">
        <v>336</v>
      </c>
      <c r="AA44" s="501"/>
      <c r="AB44" s="501"/>
      <c r="AC44" s="500" t="s">
        <v>41</v>
      </c>
      <c r="AD44" s="501"/>
      <c r="AE44" s="501"/>
    </row>
    <row r="45" spans="1:38" x14ac:dyDescent="0.4">
      <c r="B45" s="516"/>
      <c r="C45" s="517"/>
      <c r="D45" s="517"/>
      <c r="E45" s="516"/>
      <c r="F45" s="517"/>
      <c r="G45" s="517"/>
      <c r="H45" s="516"/>
      <c r="I45" s="517"/>
      <c r="J45" s="517"/>
      <c r="K45" s="516"/>
      <c r="L45" s="517"/>
      <c r="M45" s="517"/>
      <c r="N45" s="516"/>
      <c r="O45" s="517"/>
      <c r="P45" s="517"/>
      <c r="Q45" s="516"/>
      <c r="R45" s="517"/>
      <c r="S45" s="517"/>
      <c r="T45" s="516"/>
      <c r="U45" s="517"/>
      <c r="V45" s="517"/>
      <c r="W45" s="516"/>
      <c r="X45" s="517"/>
      <c r="Y45" s="517"/>
      <c r="Z45" s="516"/>
      <c r="AA45" s="517"/>
      <c r="AB45" s="517"/>
      <c r="AC45" s="514">
        <f>SUM(B45:AB46)</f>
        <v>0</v>
      </c>
      <c r="AD45" s="515"/>
      <c r="AE45" s="515"/>
    </row>
    <row r="46" spans="1:38" x14ac:dyDescent="0.4">
      <c r="B46" s="517"/>
      <c r="C46" s="517"/>
      <c r="D46" s="517"/>
      <c r="E46" s="517"/>
      <c r="F46" s="517"/>
      <c r="G46" s="517"/>
      <c r="H46" s="517"/>
      <c r="I46" s="517"/>
      <c r="J46" s="517"/>
      <c r="K46" s="517"/>
      <c r="L46" s="517"/>
      <c r="M46" s="517"/>
      <c r="N46" s="517"/>
      <c r="O46" s="517"/>
      <c r="P46" s="517"/>
      <c r="Q46" s="517"/>
      <c r="R46" s="517"/>
      <c r="S46" s="517"/>
      <c r="T46" s="517"/>
      <c r="U46" s="517"/>
      <c r="V46" s="517"/>
      <c r="W46" s="517"/>
      <c r="X46" s="517"/>
      <c r="Y46" s="517"/>
      <c r="Z46" s="517"/>
      <c r="AA46" s="517"/>
      <c r="AB46" s="517"/>
      <c r="AC46" s="515"/>
      <c r="AD46" s="515"/>
      <c r="AE46" s="515"/>
    </row>
    <row r="47" spans="1:38" x14ac:dyDescent="0.4">
      <c r="AL47" s="238" t="s">
        <v>345</v>
      </c>
    </row>
    <row r="48" spans="1:38" x14ac:dyDescent="0.4">
      <c r="A48" s="498" t="str">
        <f>"４．診療及び検査の実施手順　【判定】"&amp;AJ48&amp;"（"&amp;VLOOKUP(AJ48,AP6:AQ7,2,FALSE)&amp;"）"</f>
        <v>４．診療及び検査の実施手順　【判定】×（【要修正】未入力または入力不十分の箇所があります。）</v>
      </c>
      <c r="B48" s="499"/>
      <c r="C48" s="499"/>
      <c r="D48" s="499"/>
      <c r="E48" s="499"/>
      <c r="F48" s="499"/>
      <c r="G48" s="499"/>
      <c r="H48" s="499"/>
      <c r="I48" s="499"/>
      <c r="J48" s="499"/>
      <c r="K48" s="499"/>
      <c r="L48" s="499"/>
      <c r="M48" s="499"/>
      <c r="N48" s="499"/>
      <c r="O48" s="499"/>
      <c r="P48" s="499"/>
      <c r="Q48" s="499"/>
      <c r="R48" s="499"/>
      <c r="S48" s="499"/>
      <c r="T48" s="499"/>
      <c r="U48" s="499"/>
      <c r="V48" s="499"/>
      <c r="W48" s="499"/>
      <c r="X48" s="499"/>
      <c r="Y48" s="499"/>
      <c r="Z48" s="499"/>
      <c r="AA48" s="499"/>
      <c r="AB48" s="499"/>
      <c r="AC48" s="499"/>
      <c r="AD48" s="499"/>
      <c r="AE48" s="499"/>
      <c r="AF48" s="499"/>
      <c r="AG48" s="499"/>
      <c r="AH48" s="499"/>
      <c r="AI48" s="499"/>
      <c r="AJ48" s="240" t="str">
        <f>IF(COUNTIF(AJ53:AJ61,"○")=3,"○","×")</f>
        <v>×</v>
      </c>
      <c r="AL48" s="238" t="s">
        <v>346</v>
      </c>
    </row>
    <row r="49" spans="2:46" x14ac:dyDescent="0.4">
      <c r="B49" s="518" t="s">
        <v>339</v>
      </c>
      <c r="C49" s="519"/>
      <c r="D49" s="519"/>
      <c r="E49" s="519"/>
      <c r="F49" s="519"/>
      <c r="G49" s="519"/>
      <c r="H49" s="519"/>
      <c r="I49" s="519"/>
      <c r="J49" s="519"/>
      <c r="K49" s="519"/>
      <c r="L49" s="519"/>
      <c r="M49" s="519"/>
      <c r="N49" s="519"/>
      <c r="O49" s="519"/>
      <c r="P49" s="519"/>
      <c r="Q49" s="519"/>
      <c r="R49" s="519"/>
      <c r="S49" s="519"/>
      <c r="T49" s="519"/>
      <c r="U49" s="519"/>
      <c r="V49" s="519"/>
      <c r="W49" s="519"/>
      <c r="X49" s="519"/>
      <c r="Y49" s="519"/>
      <c r="Z49" s="519"/>
      <c r="AA49" s="519"/>
      <c r="AB49" s="519"/>
      <c r="AC49" s="519"/>
      <c r="AD49" s="519"/>
      <c r="AE49" s="519"/>
      <c r="AF49" s="519"/>
      <c r="AG49" s="519"/>
      <c r="AH49" s="519"/>
      <c r="AL49" s="238" t="s">
        <v>347</v>
      </c>
    </row>
    <row r="50" spans="2:46" x14ac:dyDescent="0.4">
      <c r="B50" s="518" t="s">
        <v>354</v>
      </c>
      <c r="C50" s="519"/>
      <c r="D50" s="519"/>
      <c r="E50" s="519"/>
      <c r="F50" s="519"/>
      <c r="G50" s="519"/>
      <c r="H50" s="519"/>
      <c r="I50" s="519"/>
      <c r="J50" s="519"/>
      <c r="K50" s="519"/>
      <c r="L50" s="519"/>
      <c r="M50" s="519"/>
      <c r="N50" s="519"/>
      <c r="O50" s="519"/>
      <c r="P50" s="519"/>
      <c r="Q50" s="519"/>
      <c r="R50" s="519"/>
      <c r="S50" s="519"/>
      <c r="T50" s="519"/>
      <c r="U50" s="519"/>
      <c r="V50" s="519"/>
      <c r="W50" s="519"/>
      <c r="X50" s="519"/>
      <c r="Y50" s="519"/>
      <c r="Z50" s="519"/>
      <c r="AA50" s="519"/>
      <c r="AB50" s="519"/>
      <c r="AC50" s="519"/>
      <c r="AD50" s="519"/>
      <c r="AE50" s="519"/>
      <c r="AF50" s="519"/>
      <c r="AG50" s="519"/>
      <c r="AH50" s="519"/>
      <c r="AL50" s="238" t="s">
        <v>350</v>
      </c>
      <c r="AT50" s="238" t="s">
        <v>352</v>
      </c>
    </row>
    <row r="51" spans="2:46" x14ac:dyDescent="0.4">
      <c r="B51" s="520" t="s">
        <v>355</v>
      </c>
      <c r="C51" s="521"/>
      <c r="D51" s="521"/>
      <c r="E51" s="521"/>
      <c r="F51" s="521"/>
      <c r="G51" s="521"/>
      <c r="H51" s="521"/>
      <c r="I51" s="521"/>
      <c r="J51" s="521"/>
      <c r="K51" s="521"/>
      <c r="L51" s="521"/>
      <c r="M51" s="521"/>
      <c r="N51" s="521"/>
      <c r="O51" s="521"/>
      <c r="P51" s="521"/>
      <c r="Q51" s="521"/>
      <c r="R51" s="521"/>
      <c r="S51" s="521"/>
      <c r="T51" s="521"/>
      <c r="U51" s="521"/>
      <c r="V51" s="521"/>
      <c r="W51" s="521"/>
      <c r="X51" s="521"/>
      <c r="Y51" s="521"/>
      <c r="Z51" s="521"/>
      <c r="AA51" s="521"/>
      <c r="AB51" s="521"/>
      <c r="AC51" s="521"/>
      <c r="AD51" s="521"/>
      <c r="AE51" s="521"/>
      <c r="AF51" s="521"/>
      <c r="AG51" s="521"/>
      <c r="AH51" s="521"/>
      <c r="AL51" s="238" t="s">
        <v>348</v>
      </c>
      <c r="AT51" s="238" t="s">
        <v>320</v>
      </c>
    </row>
    <row r="52" spans="2:46" x14ac:dyDescent="0.4">
      <c r="B52" s="500" t="s">
        <v>341</v>
      </c>
      <c r="C52" s="501"/>
      <c r="D52" s="501"/>
      <c r="E52" s="500" t="s">
        <v>344</v>
      </c>
      <c r="F52" s="501"/>
      <c r="G52" s="501"/>
      <c r="H52" s="501"/>
      <c r="I52" s="501"/>
      <c r="J52" s="501"/>
      <c r="K52" s="501"/>
      <c r="L52" s="500" t="s">
        <v>351</v>
      </c>
      <c r="M52" s="501"/>
      <c r="N52" s="501"/>
      <c r="O52" s="495" t="s">
        <v>353</v>
      </c>
      <c r="P52" s="496"/>
      <c r="Q52" s="496"/>
      <c r="R52" s="496"/>
      <c r="S52" s="496"/>
      <c r="T52" s="496"/>
      <c r="U52" s="496"/>
      <c r="V52" s="496"/>
      <c r="W52" s="496"/>
      <c r="X52" s="496"/>
      <c r="Y52" s="496"/>
      <c r="Z52" s="496"/>
      <c r="AA52" s="496"/>
      <c r="AB52" s="496"/>
      <c r="AC52" s="496"/>
      <c r="AD52" s="496"/>
      <c r="AE52" s="496"/>
      <c r="AF52" s="496"/>
      <c r="AG52" s="496"/>
      <c r="AH52" s="497"/>
      <c r="AL52" s="238" t="s">
        <v>349</v>
      </c>
      <c r="AT52" s="238" t="s">
        <v>319</v>
      </c>
    </row>
    <row r="53" spans="2:46" x14ac:dyDescent="0.4">
      <c r="B53" s="500" t="s">
        <v>340</v>
      </c>
      <c r="C53" s="501"/>
      <c r="D53" s="501"/>
      <c r="E53" s="523"/>
      <c r="F53" s="524"/>
      <c r="G53" s="524"/>
      <c r="H53" s="524"/>
      <c r="I53" s="524"/>
      <c r="J53" s="524"/>
      <c r="K53" s="524"/>
      <c r="L53" s="502"/>
      <c r="M53" s="503"/>
      <c r="N53" s="503"/>
      <c r="O53" s="513"/>
      <c r="P53" s="505"/>
      <c r="Q53" s="505"/>
      <c r="R53" s="505"/>
      <c r="S53" s="505"/>
      <c r="T53" s="505"/>
      <c r="U53" s="505"/>
      <c r="V53" s="505"/>
      <c r="W53" s="505"/>
      <c r="X53" s="505"/>
      <c r="Y53" s="505"/>
      <c r="Z53" s="505"/>
      <c r="AA53" s="505"/>
      <c r="AB53" s="505"/>
      <c r="AC53" s="505"/>
      <c r="AD53" s="505"/>
      <c r="AE53" s="505"/>
      <c r="AF53" s="505"/>
      <c r="AG53" s="505"/>
      <c r="AH53" s="506"/>
      <c r="AJ53" s="493" t="str">
        <f>IF(COUNTA(E53:AH55)=3,"○","×")</f>
        <v>×</v>
      </c>
    </row>
    <row r="54" spans="2:46" x14ac:dyDescent="0.4">
      <c r="B54" s="500"/>
      <c r="C54" s="501"/>
      <c r="D54" s="501"/>
      <c r="E54" s="523"/>
      <c r="F54" s="524"/>
      <c r="G54" s="524"/>
      <c r="H54" s="524"/>
      <c r="I54" s="524"/>
      <c r="J54" s="524"/>
      <c r="K54" s="524"/>
      <c r="L54" s="502"/>
      <c r="M54" s="503"/>
      <c r="N54" s="503"/>
      <c r="O54" s="507"/>
      <c r="P54" s="508"/>
      <c r="Q54" s="508"/>
      <c r="R54" s="508"/>
      <c r="S54" s="508"/>
      <c r="T54" s="508"/>
      <c r="U54" s="508"/>
      <c r="V54" s="508"/>
      <c r="W54" s="508"/>
      <c r="X54" s="508"/>
      <c r="Y54" s="508"/>
      <c r="Z54" s="508"/>
      <c r="AA54" s="508"/>
      <c r="AB54" s="508"/>
      <c r="AC54" s="508"/>
      <c r="AD54" s="508"/>
      <c r="AE54" s="508"/>
      <c r="AF54" s="508"/>
      <c r="AG54" s="508"/>
      <c r="AH54" s="509"/>
      <c r="AJ54" s="494"/>
    </row>
    <row r="55" spans="2:46" x14ac:dyDescent="0.4">
      <c r="B55" s="522"/>
      <c r="C55" s="522"/>
      <c r="D55" s="522"/>
      <c r="E55" s="524"/>
      <c r="F55" s="524"/>
      <c r="G55" s="524"/>
      <c r="H55" s="524"/>
      <c r="I55" s="524"/>
      <c r="J55" s="524"/>
      <c r="K55" s="524"/>
      <c r="L55" s="503"/>
      <c r="M55" s="503"/>
      <c r="N55" s="503"/>
      <c r="O55" s="510"/>
      <c r="P55" s="511"/>
      <c r="Q55" s="511"/>
      <c r="R55" s="511"/>
      <c r="S55" s="511"/>
      <c r="T55" s="511"/>
      <c r="U55" s="511"/>
      <c r="V55" s="511"/>
      <c r="W55" s="511"/>
      <c r="X55" s="511"/>
      <c r="Y55" s="511"/>
      <c r="Z55" s="511"/>
      <c r="AA55" s="511"/>
      <c r="AB55" s="511"/>
      <c r="AC55" s="511"/>
      <c r="AD55" s="511"/>
      <c r="AE55" s="511"/>
      <c r="AF55" s="511"/>
      <c r="AG55" s="511"/>
      <c r="AH55" s="512"/>
      <c r="AJ55" s="494"/>
    </row>
    <row r="56" spans="2:46" x14ac:dyDescent="0.4">
      <c r="B56" s="500" t="s">
        <v>342</v>
      </c>
      <c r="C56" s="501"/>
      <c r="D56" s="501"/>
      <c r="E56" s="523"/>
      <c r="F56" s="524"/>
      <c r="G56" s="524"/>
      <c r="H56" s="524"/>
      <c r="I56" s="524"/>
      <c r="J56" s="524"/>
      <c r="K56" s="524"/>
      <c r="L56" s="502"/>
      <c r="M56" s="503"/>
      <c r="N56" s="503"/>
      <c r="O56" s="504"/>
      <c r="P56" s="505"/>
      <c r="Q56" s="505"/>
      <c r="R56" s="505"/>
      <c r="S56" s="505"/>
      <c r="T56" s="505"/>
      <c r="U56" s="505"/>
      <c r="V56" s="505"/>
      <c r="W56" s="505"/>
      <c r="X56" s="505"/>
      <c r="Y56" s="505"/>
      <c r="Z56" s="505"/>
      <c r="AA56" s="505"/>
      <c r="AB56" s="505"/>
      <c r="AC56" s="505"/>
      <c r="AD56" s="505"/>
      <c r="AE56" s="505"/>
      <c r="AF56" s="505"/>
      <c r="AG56" s="505"/>
      <c r="AH56" s="506"/>
      <c r="AJ56" s="493" t="str">
        <f t="shared" ref="AJ56" si="0">IF(COUNTA(E56:AH58)=3,"○","×")</f>
        <v>×</v>
      </c>
    </row>
    <row r="57" spans="2:46" x14ac:dyDescent="0.4">
      <c r="B57" s="500"/>
      <c r="C57" s="501"/>
      <c r="D57" s="501"/>
      <c r="E57" s="523"/>
      <c r="F57" s="524"/>
      <c r="G57" s="524"/>
      <c r="H57" s="524"/>
      <c r="I57" s="524"/>
      <c r="J57" s="524"/>
      <c r="K57" s="524"/>
      <c r="L57" s="502"/>
      <c r="M57" s="503"/>
      <c r="N57" s="503"/>
      <c r="O57" s="507"/>
      <c r="P57" s="508"/>
      <c r="Q57" s="508"/>
      <c r="R57" s="508"/>
      <c r="S57" s="508"/>
      <c r="T57" s="508"/>
      <c r="U57" s="508"/>
      <c r="V57" s="508"/>
      <c r="W57" s="508"/>
      <c r="X57" s="508"/>
      <c r="Y57" s="508"/>
      <c r="Z57" s="508"/>
      <c r="AA57" s="508"/>
      <c r="AB57" s="508"/>
      <c r="AC57" s="508"/>
      <c r="AD57" s="508"/>
      <c r="AE57" s="508"/>
      <c r="AF57" s="508"/>
      <c r="AG57" s="508"/>
      <c r="AH57" s="509"/>
      <c r="AJ57" s="494"/>
    </row>
    <row r="58" spans="2:46" x14ac:dyDescent="0.4">
      <c r="B58" s="522"/>
      <c r="C58" s="522"/>
      <c r="D58" s="522"/>
      <c r="E58" s="524"/>
      <c r="F58" s="524"/>
      <c r="G58" s="524"/>
      <c r="H58" s="524"/>
      <c r="I58" s="524"/>
      <c r="J58" s="524"/>
      <c r="K58" s="524"/>
      <c r="L58" s="503"/>
      <c r="M58" s="503"/>
      <c r="N58" s="503"/>
      <c r="O58" s="510"/>
      <c r="P58" s="511"/>
      <c r="Q58" s="511"/>
      <c r="R58" s="511"/>
      <c r="S58" s="511"/>
      <c r="T58" s="511"/>
      <c r="U58" s="511"/>
      <c r="V58" s="511"/>
      <c r="W58" s="511"/>
      <c r="X58" s="511"/>
      <c r="Y58" s="511"/>
      <c r="Z58" s="511"/>
      <c r="AA58" s="511"/>
      <c r="AB58" s="511"/>
      <c r="AC58" s="511"/>
      <c r="AD58" s="511"/>
      <c r="AE58" s="511"/>
      <c r="AF58" s="511"/>
      <c r="AG58" s="511"/>
      <c r="AH58" s="512"/>
      <c r="AJ58" s="494"/>
    </row>
    <row r="59" spans="2:46" x14ac:dyDescent="0.4">
      <c r="B59" s="500" t="s">
        <v>343</v>
      </c>
      <c r="C59" s="501"/>
      <c r="D59" s="501"/>
      <c r="E59" s="523"/>
      <c r="F59" s="524"/>
      <c r="G59" s="524"/>
      <c r="H59" s="524"/>
      <c r="I59" s="524"/>
      <c r="J59" s="524"/>
      <c r="K59" s="524"/>
      <c r="L59" s="502"/>
      <c r="M59" s="503"/>
      <c r="N59" s="503"/>
      <c r="O59" s="513"/>
      <c r="P59" s="505"/>
      <c r="Q59" s="505"/>
      <c r="R59" s="505"/>
      <c r="S59" s="505"/>
      <c r="T59" s="505"/>
      <c r="U59" s="505"/>
      <c r="V59" s="505"/>
      <c r="W59" s="505"/>
      <c r="X59" s="505"/>
      <c r="Y59" s="505"/>
      <c r="Z59" s="505"/>
      <c r="AA59" s="505"/>
      <c r="AB59" s="505"/>
      <c r="AC59" s="505"/>
      <c r="AD59" s="505"/>
      <c r="AE59" s="505"/>
      <c r="AF59" s="505"/>
      <c r="AG59" s="505"/>
      <c r="AH59" s="506"/>
      <c r="AJ59" s="493" t="str">
        <f t="shared" ref="AJ59" si="1">IF(COUNTA(E59:AH61)=3,"○","×")</f>
        <v>×</v>
      </c>
    </row>
    <row r="60" spans="2:46" x14ac:dyDescent="0.4">
      <c r="B60" s="500"/>
      <c r="C60" s="501"/>
      <c r="D60" s="501"/>
      <c r="E60" s="523"/>
      <c r="F60" s="524"/>
      <c r="G60" s="524"/>
      <c r="H60" s="524"/>
      <c r="I60" s="524"/>
      <c r="J60" s="524"/>
      <c r="K60" s="524"/>
      <c r="L60" s="502"/>
      <c r="M60" s="503"/>
      <c r="N60" s="503"/>
      <c r="O60" s="507"/>
      <c r="P60" s="508"/>
      <c r="Q60" s="508"/>
      <c r="R60" s="508"/>
      <c r="S60" s="508"/>
      <c r="T60" s="508"/>
      <c r="U60" s="508"/>
      <c r="V60" s="508"/>
      <c r="W60" s="508"/>
      <c r="X60" s="508"/>
      <c r="Y60" s="508"/>
      <c r="Z60" s="508"/>
      <c r="AA60" s="508"/>
      <c r="AB60" s="508"/>
      <c r="AC60" s="508"/>
      <c r="AD60" s="508"/>
      <c r="AE60" s="508"/>
      <c r="AF60" s="508"/>
      <c r="AG60" s="508"/>
      <c r="AH60" s="509"/>
      <c r="AJ60" s="494"/>
    </row>
    <row r="61" spans="2:46" x14ac:dyDescent="0.4">
      <c r="B61" s="522"/>
      <c r="C61" s="522"/>
      <c r="D61" s="522"/>
      <c r="E61" s="524"/>
      <c r="F61" s="524"/>
      <c r="G61" s="524"/>
      <c r="H61" s="524"/>
      <c r="I61" s="524"/>
      <c r="J61" s="524"/>
      <c r="K61" s="524"/>
      <c r="L61" s="503"/>
      <c r="M61" s="503"/>
      <c r="N61" s="503"/>
      <c r="O61" s="510"/>
      <c r="P61" s="511"/>
      <c r="Q61" s="511"/>
      <c r="R61" s="511"/>
      <c r="S61" s="511"/>
      <c r="T61" s="511"/>
      <c r="U61" s="511"/>
      <c r="V61" s="511"/>
      <c r="W61" s="511"/>
      <c r="X61" s="511"/>
      <c r="Y61" s="511"/>
      <c r="Z61" s="511"/>
      <c r="AA61" s="511"/>
      <c r="AB61" s="511"/>
      <c r="AC61" s="511"/>
      <c r="AD61" s="511"/>
      <c r="AE61" s="511"/>
      <c r="AF61" s="511"/>
      <c r="AG61" s="511"/>
      <c r="AH61" s="512"/>
      <c r="AJ61" s="494"/>
    </row>
  </sheetData>
  <sheetProtection algorithmName="SHA-512" hashValue="RS48Bba1U3MtDt8Eiz+2YbLcoRI15+aKYQaMrE318oYRvW3PrbCn/Qs2apu0H0lX/Qci0iHdU4urSTImfoNcjg==" saltValue="0wfQzdXDf2s21NZBdlJceg==" spinCount="100000" sheet="1" objects="1" scenarios="1"/>
  <mergeCells count="85">
    <mergeCell ref="B17:AH17"/>
    <mergeCell ref="B11:AH11"/>
    <mergeCell ref="B6:AH6"/>
    <mergeCell ref="B42:AH42"/>
    <mergeCell ref="B43:AH43"/>
    <mergeCell ref="B41:AH41"/>
    <mergeCell ref="B32:AH32"/>
    <mergeCell ref="A28:AH28"/>
    <mergeCell ref="F7:G7"/>
    <mergeCell ref="H7:I7"/>
    <mergeCell ref="J7:K7"/>
    <mergeCell ref="B25:E26"/>
    <mergeCell ref="B33:AH38"/>
    <mergeCell ref="B29:O30"/>
    <mergeCell ref="B18:D18"/>
    <mergeCell ref="B19:D20"/>
    <mergeCell ref="A2:AI3"/>
    <mergeCell ref="B59:D61"/>
    <mergeCell ref="E56:K58"/>
    <mergeCell ref="E59:K61"/>
    <mergeCell ref="J8:K9"/>
    <mergeCell ref="L8:M9"/>
    <mergeCell ref="N8:O9"/>
    <mergeCell ref="B12:O13"/>
    <mergeCell ref="L7:M7"/>
    <mergeCell ref="N7:O7"/>
    <mergeCell ref="B8:C9"/>
    <mergeCell ref="D8:E9"/>
    <mergeCell ref="F8:G9"/>
    <mergeCell ref="H8:I9"/>
    <mergeCell ref="B7:C7"/>
    <mergeCell ref="D7:E7"/>
    <mergeCell ref="E18:G18"/>
    <mergeCell ref="E19:G20"/>
    <mergeCell ref="H18:J18"/>
    <mergeCell ref="H19:J20"/>
    <mergeCell ref="A24:AH24"/>
    <mergeCell ref="B23:AH23"/>
    <mergeCell ref="E53:K55"/>
    <mergeCell ref="T44:V44"/>
    <mergeCell ref="T45:V46"/>
    <mergeCell ref="B45:D46"/>
    <mergeCell ref="E45:G46"/>
    <mergeCell ref="H45:J46"/>
    <mergeCell ref="K45:M46"/>
    <mergeCell ref="N45:P46"/>
    <mergeCell ref="Q45:S46"/>
    <mergeCell ref="B44:D44"/>
    <mergeCell ref="E44:G44"/>
    <mergeCell ref="H44:J44"/>
    <mergeCell ref="K44:M44"/>
    <mergeCell ref="O52:AH52"/>
    <mergeCell ref="O53:AH55"/>
    <mergeCell ref="O56:AH58"/>
    <mergeCell ref="O59:AH61"/>
    <mergeCell ref="AC44:AE44"/>
    <mergeCell ref="AC45:AE46"/>
    <mergeCell ref="W44:Y44"/>
    <mergeCell ref="Z44:AB44"/>
    <mergeCell ref="W45:Y46"/>
    <mergeCell ref="Z45:AB46"/>
    <mergeCell ref="N44:P44"/>
    <mergeCell ref="Q44:S44"/>
    <mergeCell ref="B49:AH49"/>
    <mergeCell ref="B50:AH50"/>
    <mergeCell ref="B51:AH51"/>
    <mergeCell ref="B52:D52"/>
    <mergeCell ref="B53:D55"/>
    <mergeCell ref="B56:D58"/>
    <mergeCell ref="AJ53:AJ55"/>
    <mergeCell ref="AJ56:AJ58"/>
    <mergeCell ref="AJ59:AJ61"/>
    <mergeCell ref="AB1:AD1"/>
    <mergeCell ref="AE1:AH1"/>
    <mergeCell ref="A5:AI5"/>
    <mergeCell ref="A15:AI15"/>
    <mergeCell ref="A16:AI16"/>
    <mergeCell ref="A22:AI22"/>
    <mergeCell ref="A40:AI40"/>
    <mergeCell ref="A48:AI48"/>
    <mergeCell ref="E52:K52"/>
    <mergeCell ref="L52:N52"/>
    <mergeCell ref="L53:N55"/>
    <mergeCell ref="L56:N58"/>
    <mergeCell ref="L59:N61"/>
  </mergeCells>
  <phoneticPr fontId="1"/>
  <conditionalFormatting sqref="AE1:AH1">
    <cfRule type="containsText" dxfId="56" priority="2" operator="containsText" text="×">
      <formula>NOT(ISERROR(SEARCH("×",AE1)))</formula>
    </cfRule>
  </conditionalFormatting>
  <conditionalFormatting sqref="A5:AI5 A15:AI16 A22:AI22 A40:AI40 A48:AI48">
    <cfRule type="containsText" dxfId="55" priority="1" operator="containsText" text="×">
      <formula>NOT(ISERROR(SEARCH("×",A5)))</formula>
    </cfRule>
  </conditionalFormatting>
  <dataValidations count="11">
    <dataValidation type="list" showInputMessage="1" showErrorMessage="1" sqref="B8:O8" xr:uid="{5763EB96-F3C8-42DE-90D2-1E024534CA69}">
      <formula1>$AL$6:$AL$7</formula1>
    </dataValidation>
    <dataValidation type="list" allowBlank="1" showInputMessage="1" showErrorMessage="1" sqref="B12:O12" xr:uid="{8EB6CE1F-2339-489C-B303-3ADA29703893}">
      <formula1>$AL$11:$AL$12</formula1>
    </dataValidation>
    <dataValidation type="whole" operator="greaterThanOrEqual" allowBlank="1" showInputMessage="1" showErrorMessage="1" sqref="B25:E26" xr:uid="{7BDEB4FC-20D9-42F3-9BAF-980A1B96F173}">
      <formula1>1</formula1>
    </dataValidation>
    <dataValidation type="list" allowBlank="1" showInputMessage="1" showErrorMessage="1" sqref="B29:K30" xr:uid="{32BCA67B-20AB-465E-A1E1-9D6811719102}">
      <formula1>$AL$29:$AL$31</formula1>
    </dataValidation>
    <dataValidation type="whole" operator="greaterThanOrEqual" allowBlank="1" showInputMessage="1" showErrorMessage="1" sqref="B19:C20 E19:I20 B45:AB46" xr:uid="{41A32749-2D21-4A23-937D-C3211A42AA55}">
      <formula1>0</formula1>
    </dataValidation>
    <dataValidation type="list" allowBlank="1" showInputMessage="1" showErrorMessage="1" sqref="L53:N55" xr:uid="{2A09D2BA-0C4E-489B-A177-22A0050A6E8C}">
      <formula1>$AT$50:$AT$52</formula1>
    </dataValidation>
    <dataValidation type="list" allowBlank="1" showInputMessage="1" showErrorMessage="1" sqref="L56:N58" xr:uid="{C40E176F-DC12-4E57-93D2-BB0342020CC9}">
      <formula1>$AT$52</formula1>
    </dataValidation>
    <dataValidation type="list" allowBlank="1" showInputMessage="1" showErrorMessage="1" sqref="L59:N61" xr:uid="{46303B84-1120-4937-B4B3-326BDBC60ECF}">
      <formula1>$AT$51:$AT$52</formula1>
    </dataValidation>
    <dataValidation type="list" allowBlank="1" showInputMessage="1" showErrorMessage="1" sqref="E53:K55" xr:uid="{4BD08460-EA96-4605-9218-6FCA95136358}">
      <formula1>$AL$47:$AL$48</formula1>
    </dataValidation>
    <dataValidation type="list" allowBlank="1" showInputMessage="1" showErrorMessage="1" sqref="E56:K58" xr:uid="{603D32D4-F363-4FF0-9FFC-60D5A84E77F9}">
      <formula1>$AL$49:$AL$50</formula1>
    </dataValidation>
    <dataValidation type="list" allowBlank="1" showInputMessage="1" showErrorMessage="1" sqref="E59:K61" xr:uid="{D0225A83-3804-41F5-A4DF-14083F0E6BEB}">
      <formula1>$AL$51:$AL$52</formula1>
    </dataValidation>
  </dataValidations>
  <pageMargins left="0.7" right="0.7" top="0.75" bottom="0.75" header="0.3" footer="0.3"/>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J55"/>
  <sheetViews>
    <sheetView showGridLines="0" view="pageBreakPreview" topLeftCell="A25" zoomScale="60" zoomScaleNormal="100" workbookViewId="0">
      <selection activeCell="AL8" sqref="AL8"/>
    </sheetView>
  </sheetViews>
  <sheetFormatPr defaultColWidth="9" defaultRowHeight="18" x14ac:dyDescent="0.4"/>
  <cols>
    <col min="1" max="36" width="3.625" style="47" customWidth="1"/>
    <col min="37" max="16384" width="9" style="47"/>
  </cols>
  <sheetData>
    <row r="1" spans="1:36" x14ac:dyDescent="0.4">
      <c r="A1" s="47">
        <v>1</v>
      </c>
      <c r="B1" s="47">
        <v>2</v>
      </c>
      <c r="C1" s="47">
        <v>3</v>
      </c>
      <c r="D1" s="47">
        <v>4</v>
      </c>
      <c r="E1" s="47">
        <v>5</v>
      </c>
      <c r="F1" s="47">
        <v>6</v>
      </c>
      <c r="G1" s="47">
        <v>7</v>
      </c>
      <c r="H1" s="47">
        <v>8</v>
      </c>
      <c r="I1" s="47">
        <v>9</v>
      </c>
      <c r="J1" s="47">
        <v>10</v>
      </c>
      <c r="K1" s="47">
        <v>11</v>
      </c>
      <c r="L1" s="47">
        <v>12</v>
      </c>
      <c r="M1" s="47">
        <v>13</v>
      </c>
      <c r="N1" s="47">
        <v>14</v>
      </c>
      <c r="O1" s="47">
        <v>15</v>
      </c>
      <c r="P1" s="47">
        <v>16</v>
      </c>
      <c r="Q1" s="47">
        <v>17</v>
      </c>
      <c r="R1" s="47">
        <v>18</v>
      </c>
      <c r="S1" s="47">
        <v>19</v>
      </c>
      <c r="T1" s="47">
        <v>20</v>
      </c>
      <c r="U1" s="47">
        <v>21</v>
      </c>
      <c r="V1" s="47">
        <v>22</v>
      </c>
      <c r="W1" s="47">
        <v>23</v>
      </c>
      <c r="X1" s="47">
        <v>24</v>
      </c>
      <c r="Y1" s="47">
        <v>25</v>
      </c>
      <c r="Z1" s="47">
        <v>26</v>
      </c>
      <c r="AA1" s="47">
        <v>27</v>
      </c>
      <c r="AB1" s="47">
        <v>28</v>
      </c>
      <c r="AC1" s="47">
        <v>29</v>
      </c>
      <c r="AD1" s="47">
        <v>30</v>
      </c>
      <c r="AE1" s="47">
        <v>31</v>
      </c>
      <c r="AF1" s="47">
        <v>32</v>
      </c>
      <c r="AG1" s="47">
        <v>33</v>
      </c>
      <c r="AH1" s="47">
        <v>34</v>
      </c>
      <c r="AI1" s="47">
        <v>35</v>
      </c>
      <c r="AJ1" s="47">
        <v>36</v>
      </c>
    </row>
    <row r="2" spans="1:36" s="128" customFormat="1" ht="24" x14ac:dyDescent="0.35">
      <c r="A2" s="19"/>
      <c r="B2" s="65"/>
      <c r="C2" s="20"/>
      <c r="D2" s="21"/>
      <c r="E2" s="21"/>
      <c r="F2" s="21"/>
      <c r="G2" s="21"/>
      <c r="H2" s="21"/>
      <c r="I2" s="21"/>
      <c r="J2" s="21"/>
      <c r="K2" s="21"/>
      <c r="L2" s="21"/>
      <c r="M2" s="21"/>
      <c r="N2" s="21"/>
      <c r="O2" s="21"/>
      <c r="P2" s="21"/>
      <c r="Q2" s="21"/>
      <c r="R2" s="21"/>
      <c r="S2" s="21"/>
      <c r="T2" s="21"/>
      <c r="U2" s="21"/>
      <c r="V2" s="21"/>
      <c r="W2" s="21"/>
      <c r="X2" s="21"/>
      <c r="Y2" s="21"/>
      <c r="Z2" s="21"/>
      <c r="AA2" s="21"/>
      <c r="AB2" s="564"/>
      <c r="AC2" s="565"/>
      <c r="AD2" s="565"/>
      <c r="AE2" s="565"/>
      <c r="AF2" s="565"/>
      <c r="AG2" s="565"/>
      <c r="AH2" s="565"/>
      <c r="AI2" s="565"/>
      <c r="AJ2" s="565"/>
    </row>
    <row r="3" spans="1:36" s="128" customFormat="1" x14ac:dyDescent="0.35">
      <c r="A3" s="574" t="s">
        <v>156</v>
      </c>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5"/>
      <c r="AJ3" s="575"/>
    </row>
    <row r="4" spans="1:36" s="128" customFormat="1" x14ac:dyDescent="0.35">
      <c r="A4" s="574"/>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575"/>
      <c r="AB4" s="575"/>
      <c r="AC4" s="575"/>
      <c r="AD4" s="575"/>
      <c r="AE4" s="575"/>
      <c r="AF4" s="575"/>
      <c r="AG4" s="575"/>
      <c r="AH4" s="575"/>
      <c r="AI4" s="575"/>
      <c r="AJ4" s="575"/>
    </row>
    <row r="5" spans="1:36" s="128" customFormat="1" x14ac:dyDescent="0.35">
      <c r="A5" s="575"/>
      <c r="B5" s="575"/>
      <c r="C5" s="575"/>
      <c r="D5" s="575"/>
      <c r="E5" s="575"/>
      <c r="F5" s="575"/>
      <c r="G5" s="575"/>
      <c r="H5" s="575"/>
      <c r="I5" s="575"/>
      <c r="J5" s="575"/>
      <c r="K5" s="575"/>
      <c r="L5" s="575"/>
      <c r="M5" s="575"/>
      <c r="N5" s="575"/>
      <c r="O5" s="575"/>
      <c r="P5" s="575"/>
      <c r="Q5" s="575"/>
      <c r="R5" s="575"/>
      <c r="S5" s="575"/>
      <c r="T5" s="575"/>
      <c r="U5" s="575"/>
      <c r="V5" s="575"/>
      <c r="W5" s="575"/>
      <c r="X5" s="575"/>
      <c r="Y5" s="575"/>
      <c r="Z5" s="575"/>
      <c r="AA5" s="575"/>
      <c r="AB5" s="575"/>
      <c r="AC5" s="575"/>
      <c r="AD5" s="575"/>
      <c r="AE5" s="575"/>
      <c r="AF5" s="575"/>
      <c r="AG5" s="575"/>
      <c r="AH5" s="575"/>
      <c r="AI5" s="575"/>
      <c r="AJ5" s="575"/>
    </row>
    <row r="6" spans="1:36" s="128" customFormat="1" x14ac:dyDescent="0.35"/>
    <row r="7" spans="1:36" s="128" customFormat="1" x14ac:dyDescent="0.35">
      <c r="N7" s="571" t="str">
        <f>表紙!I9</f>
        <v>補助事業者名</v>
      </c>
      <c r="O7" s="571"/>
      <c r="P7" s="571"/>
      <c r="Q7" s="571"/>
      <c r="R7" s="571"/>
      <c r="S7" s="576" t="str">
        <f>表紙!L9</f>
        <v/>
      </c>
      <c r="T7" s="576"/>
      <c r="U7" s="576"/>
      <c r="V7" s="576"/>
      <c r="W7" s="576"/>
      <c r="X7" s="576"/>
      <c r="Y7" s="576"/>
      <c r="Z7" s="576"/>
      <c r="AA7" s="576"/>
      <c r="AB7" s="576"/>
      <c r="AC7" s="576"/>
      <c r="AD7" s="576"/>
      <c r="AE7" s="576"/>
      <c r="AF7" s="576"/>
      <c r="AG7" s="576"/>
      <c r="AH7" s="576"/>
      <c r="AI7" s="576"/>
      <c r="AJ7" s="576"/>
    </row>
    <row r="8" spans="1:36" s="128" customFormat="1" x14ac:dyDescent="0.35">
      <c r="N8" s="571"/>
      <c r="O8" s="571"/>
      <c r="P8" s="571"/>
      <c r="Q8" s="571"/>
      <c r="R8" s="571"/>
      <c r="S8" s="576"/>
      <c r="T8" s="576"/>
      <c r="U8" s="576"/>
      <c r="V8" s="576"/>
      <c r="W8" s="576"/>
      <c r="X8" s="576"/>
      <c r="Y8" s="576"/>
      <c r="Z8" s="576"/>
      <c r="AA8" s="576"/>
      <c r="AB8" s="576"/>
      <c r="AC8" s="576"/>
      <c r="AD8" s="576"/>
      <c r="AE8" s="576"/>
      <c r="AF8" s="576"/>
      <c r="AG8" s="576"/>
      <c r="AH8" s="576"/>
      <c r="AI8" s="576"/>
      <c r="AJ8" s="576"/>
    </row>
    <row r="9" spans="1:36" s="128" customFormat="1" x14ac:dyDescent="0.35">
      <c r="N9" s="571" t="str">
        <f>表紙!I8</f>
        <v>所　  在 　 地</v>
      </c>
      <c r="O9" s="571"/>
      <c r="P9" s="571"/>
      <c r="Q9" s="571"/>
      <c r="R9" s="571"/>
      <c r="S9" s="576" t="str">
        <f>表紙!L8</f>
        <v/>
      </c>
      <c r="T9" s="576"/>
      <c r="U9" s="576"/>
      <c r="V9" s="576"/>
      <c r="W9" s="576"/>
      <c r="X9" s="576"/>
      <c r="Y9" s="576"/>
      <c r="Z9" s="576"/>
      <c r="AA9" s="576"/>
      <c r="AB9" s="576"/>
      <c r="AC9" s="576"/>
      <c r="AD9" s="576"/>
      <c r="AE9" s="576"/>
      <c r="AF9" s="576"/>
      <c r="AG9" s="576"/>
      <c r="AH9" s="576"/>
      <c r="AI9" s="576"/>
      <c r="AJ9" s="576"/>
    </row>
    <row r="10" spans="1:36" s="128" customFormat="1" x14ac:dyDescent="0.35">
      <c r="N10" s="571"/>
      <c r="O10" s="571"/>
      <c r="P10" s="571"/>
      <c r="Q10" s="571"/>
      <c r="R10" s="571"/>
      <c r="S10" s="576"/>
      <c r="T10" s="576"/>
      <c r="U10" s="576"/>
      <c r="V10" s="576"/>
      <c r="W10" s="576"/>
      <c r="X10" s="576"/>
      <c r="Y10" s="576"/>
      <c r="Z10" s="576"/>
      <c r="AA10" s="576"/>
      <c r="AB10" s="576"/>
      <c r="AC10" s="576"/>
      <c r="AD10" s="576"/>
      <c r="AE10" s="576"/>
      <c r="AF10" s="576"/>
      <c r="AG10" s="576"/>
      <c r="AH10" s="576"/>
      <c r="AI10" s="576"/>
      <c r="AJ10" s="576"/>
    </row>
    <row r="11" spans="1:36" s="128" customFormat="1" x14ac:dyDescent="0.35">
      <c r="N11" s="571" t="str">
        <f>表紙!I10</f>
        <v>代表者職氏名</v>
      </c>
      <c r="O11" s="571"/>
      <c r="P11" s="571"/>
      <c r="Q11" s="571"/>
      <c r="R11" s="571"/>
      <c r="S11" s="579" t="str">
        <f>表紙!L10</f>
        <v>　</v>
      </c>
      <c r="T11" s="580"/>
      <c r="U11" s="580"/>
      <c r="V11" s="580"/>
      <c r="W11" s="580"/>
      <c r="X11" s="581"/>
      <c r="Y11" s="581"/>
      <c r="Z11" s="581"/>
      <c r="AA11" s="581"/>
      <c r="AB11" s="581"/>
      <c r="AC11" s="581"/>
      <c r="AD11" s="581"/>
      <c r="AE11" s="581"/>
      <c r="AF11" s="581"/>
      <c r="AG11" s="581"/>
      <c r="AH11" s="581"/>
      <c r="AI11" s="581"/>
      <c r="AJ11" s="582"/>
    </row>
    <row r="12" spans="1:36" s="128" customFormat="1" x14ac:dyDescent="0.35">
      <c r="N12" s="571"/>
      <c r="O12" s="571"/>
      <c r="P12" s="571"/>
      <c r="Q12" s="571"/>
      <c r="R12" s="571"/>
      <c r="S12" s="583"/>
      <c r="T12" s="584"/>
      <c r="U12" s="584"/>
      <c r="V12" s="584"/>
      <c r="W12" s="584"/>
      <c r="X12" s="585"/>
      <c r="Y12" s="585"/>
      <c r="Z12" s="585"/>
      <c r="AA12" s="585"/>
      <c r="AB12" s="585"/>
      <c r="AC12" s="585"/>
      <c r="AD12" s="585"/>
      <c r="AE12" s="585"/>
      <c r="AF12" s="585"/>
      <c r="AG12" s="585"/>
      <c r="AH12" s="585"/>
      <c r="AI12" s="585"/>
      <c r="AJ12" s="586"/>
    </row>
    <row r="13" spans="1:36" s="128" customFormat="1" x14ac:dyDescent="0.35">
      <c r="N13" s="571" t="s">
        <v>56</v>
      </c>
      <c r="O13" s="571"/>
      <c r="P13" s="571"/>
      <c r="Q13" s="571"/>
      <c r="R13" s="571"/>
      <c r="S13" s="572" t="s">
        <v>55</v>
      </c>
      <c r="T13" s="572"/>
      <c r="U13" s="572"/>
      <c r="V13" s="572"/>
      <c r="W13" s="573" t="str">
        <f>表紙!L44</f>
        <v/>
      </c>
      <c r="X13" s="573"/>
      <c r="Y13" s="573"/>
      <c r="Z13" s="573"/>
      <c r="AA13" s="573"/>
      <c r="AB13" s="573"/>
      <c r="AC13" s="573"/>
      <c r="AD13" s="573"/>
      <c r="AE13" s="573"/>
      <c r="AF13" s="573"/>
      <c r="AG13" s="573"/>
      <c r="AH13" s="573"/>
      <c r="AI13" s="573"/>
      <c r="AJ13" s="573"/>
    </row>
    <row r="14" spans="1:36" s="128" customFormat="1" x14ac:dyDescent="0.35">
      <c r="N14" s="571"/>
      <c r="O14" s="571"/>
      <c r="P14" s="571"/>
      <c r="Q14" s="571"/>
      <c r="R14" s="571"/>
      <c r="S14" s="572"/>
      <c r="T14" s="572"/>
      <c r="U14" s="572"/>
      <c r="V14" s="572"/>
      <c r="W14" s="573"/>
      <c r="X14" s="573"/>
      <c r="Y14" s="573"/>
      <c r="Z14" s="573"/>
      <c r="AA14" s="573"/>
      <c r="AB14" s="573"/>
      <c r="AC14" s="573"/>
      <c r="AD14" s="573"/>
      <c r="AE14" s="573"/>
      <c r="AF14" s="573"/>
      <c r="AG14" s="573"/>
      <c r="AH14" s="573"/>
      <c r="AI14" s="573"/>
      <c r="AJ14" s="573"/>
    </row>
    <row r="15" spans="1:36" s="128" customFormat="1" x14ac:dyDescent="0.35">
      <c r="N15" s="571"/>
      <c r="O15" s="571"/>
      <c r="P15" s="571"/>
      <c r="Q15" s="571"/>
      <c r="R15" s="571"/>
      <c r="S15" s="572" t="s">
        <v>57</v>
      </c>
      <c r="T15" s="572"/>
      <c r="U15" s="572"/>
      <c r="V15" s="572"/>
      <c r="W15" s="573" t="str">
        <f>表紙!L45</f>
        <v/>
      </c>
      <c r="X15" s="573"/>
      <c r="Y15" s="573"/>
      <c r="Z15" s="573"/>
      <c r="AA15" s="573"/>
      <c r="AB15" s="573"/>
      <c r="AC15" s="573"/>
      <c r="AD15" s="573"/>
      <c r="AE15" s="573"/>
      <c r="AF15" s="573"/>
      <c r="AG15" s="573"/>
      <c r="AH15" s="573"/>
      <c r="AI15" s="573"/>
      <c r="AJ15" s="573"/>
    </row>
    <row r="16" spans="1:36" s="128" customFormat="1" x14ac:dyDescent="0.35">
      <c r="N16" s="571"/>
      <c r="O16" s="571"/>
      <c r="P16" s="571"/>
      <c r="Q16" s="571"/>
      <c r="R16" s="571"/>
      <c r="S16" s="572"/>
      <c r="T16" s="572"/>
      <c r="U16" s="572"/>
      <c r="V16" s="572"/>
      <c r="W16" s="573"/>
      <c r="X16" s="573"/>
      <c r="Y16" s="573"/>
      <c r="Z16" s="573"/>
      <c r="AA16" s="573"/>
      <c r="AB16" s="573"/>
      <c r="AC16" s="573"/>
      <c r="AD16" s="573"/>
      <c r="AE16" s="573"/>
      <c r="AF16" s="573"/>
      <c r="AG16" s="573"/>
      <c r="AH16" s="573"/>
      <c r="AI16" s="573"/>
      <c r="AJ16" s="573"/>
    </row>
    <row r="17" spans="1:36" s="128" customFormat="1" x14ac:dyDescent="0.35">
      <c r="N17" s="571"/>
      <c r="O17" s="571"/>
      <c r="P17" s="571"/>
      <c r="Q17" s="571"/>
      <c r="R17" s="571"/>
      <c r="S17" s="572" t="s">
        <v>58</v>
      </c>
      <c r="T17" s="572"/>
      <c r="U17" s="572"/>
      <c r="V17" s="572"/>
      <c r="W17" s="587" t="str">
        <f>表紙!L46</f>
        <v/>
      </c>
      <c r="X17" s="573"/>
      <c r="Y17" s="573"/>
      <c r="Z17" s="573"/>
      <c r="AA17" s="573"/>
      <c r="AB17" s="573"/>
      <c r="AC17" s="573"/>
      <c r="AD17" s="573"/>
      <c r="AE17" s="573"/>
      <c r="AF17" s="573"/>
      <c r="AG17" s="573"/>
      <c r="AH17" s="573"/>
      <c r="AI17" s="573"/>
      <c r="AJ17" s="573"/>
    </row>
    <row r="18" spans="1:36" s="128" customFormat="1" x14ac:dyDescent="0.35">
      <c r="N18" s="571"/>
      <c r="O18" s="571"/>
      <c r="P18" s="571"/>
      <c r="Q18" s="571"/>
      <c r="R18" s="571"/>
      <c r="S18" s="572"/>
      <c r="T18" s="572"/>
      <c r="U18" s="572"/>
      <c r="V18" s="572"/>
      <c r="W18" s="573"/>
      <c r="X18" s="573"/>
      <c r="Y18" s="573"/>
      <c r="Z18" s="573"/>
      <c r="AA18" s="573"/>
      <c r="AB18" s="573"/>
      <c r="AC18" s="573"/>
      <c r="AD18" s="573"/>
      <c r="AE18" s="573"/>
      <c r="AF18" s="573"/>
      <c r="AG18" s="573"/>
      <c r="AH18" s="573"/>
      <c r="AI18" s="573"/>
      <c r="AJ18" s="573"/>
    </row>
    <row r="19" spans="1:36" s="128" customFormat="1" x14ac:dyDescent="0.35"/>
    <row r="20" spans="1:36" s="128" customFormat="1" ht="24" x14ac:dyDescent="0.5">
      <c r="A20" s="588" t="str">
        <f ca="1">"　標記の補助金交付申請（申請額："&amp;IF(表紙!H20="金　　　　　　　　　円","　　　　　　　　",TEXT(表紙!H20,"###,0"))&amp;"円）に係る振込先口座情報及び当該口座の通帳写しについては"</f>
        <v>　標記の補助金交付申請（申請額：　　　　　　　　円）に係る振込先口座情報及び当該口座の通帳写しについては</v>
      </c>
      <c r="B20" s="589"/>
      <c r="C20" s="589"/>
      <c r="D20" s="589"/>
      <c r="E20" s="589"/>
      <c r="F20" s="589"/>
      <c r="G20" s="589"/>
      <c r="H20" s="590"/>
      <c r="I20" s="590"/>
      <c r="J20" s="590"/>
      <c r="K20" s="590"/>
      <c r="L20" s="590"/>
      <c r="M20" s="590"/>
      <c r="N20" s="590"/>
      <c r="O20" s="590"/>
      <c r="P20" s="590"/>
      <c r="Q20" s="590"/>
      <c r="R20" s="590"/>
      <c r="S20" s="590"/>
      <c r="T20" s="590"/>
      <c r="U20" s="590"/>
      <c r="V20" s="590"/>
      <c r="W20" s="590"/>
      <c r="X20" s="590"/>
      <c r="Y20" s="590"/>
      <c r="Z20" s="590"/>
      <c r="AA20" s="590"/>
      <c r="AB20" s="590"/>
      <c r="AC20" s="590"/>
      <c r="AD20" s="590"/>
      <c r="AE20" s="590"/>
      <c r="AF20" s="590"/>
      <c r="AG20" s="590"/>
      <c r="AH20" s="590"/>
      <c r="AI20" s="590"/>
      <c r="AJ20" s="590"/>
    </row>
    <row r="21" spans="1:36" s="128" customFormat="1" ht="24" x14ac:dyDescent="0.5">
      <c r="A21" s="22" t="s">
        <v>67</v>
      </c>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row>
    <row r="22" spans="1:36" s="128" customFormat="1" x14ac:dyDescent="0.35"/>
    <row r="23" spans="1:36" s="128" customFormat="1" ht="24" x14ac:dyDescent="0.35">
      <c r="A23" s="591" t="s">
        <v>69</v>
      </c>
      <c r="B23" s="597" t="s">
        <v>59</v>
      </c>
      <c r="C23" s="598"/>
      <c r="D23" s="598"/>
      <c r="E23" s="598"/>
      <c r="F23" s="599"/>
      <c r="G23" s="59" t="str">
        <f>IF(はじめに入力してください!H18="","",はじめに入力してください!H18)</f>
        <v/>
      </c>
      <c r="H23" s="60" t="str">
        <f>IF(はじめに入力してください!I18="","",はじめに入力してください!I18)</f>
        <v/>
      </c>
      <c r="I23" s="60" t="str">
        <f>IF(はじめに入力してください!J18="","",はじめに入力してください!J18)</f>
        <v/>
      </c>
      <c r="J23" s="61" t="str">
        <f>IF(はじめに入力してください!K18="","",はじめに入力してください!K18)</f>
        <v/>
      </c>
      <c r="K23" s="600"/>
      <c r="L23" s="596"/>
      <c r="M23" s="596"/>
      <c r="N23" s="596"/>
      <c r="O23" s="596"/>
      <c r="P23" s="596"/>
      <c r="Q23" s="596"/>
      <c r="R23" s="596"/>
      <c r="S23" s="596"/>
      <c r="T23" s="596"/>
      <c r="U23" s="596"/>
      <c r="V23" s="596"/>
      <c r="W23" s="596"/>
      <c r="X23" s="596"/>
      <c r="Y23" s="596"/>
      <c r="Z23" s="596"/>
      <c r="AA23" s="596"/>
      <c r="AB23" s="596"/>
      <c r="AC23" s="596"/>
      <c r="AD23" s="596"/>
      <c r="AE23" s="596"/>
      <c r="AF23" s="596"/>
      <c r="AG23" s="596"/>
      <c r="AH23" s="596"/>
      <c r="AI23" s="596"/>
      <c r="AJ23" s="596"/>
    </row>
    <row r="24" spans="1:36" s="128" customFormat="1" ht="24" x14ac:dyDescent="0.35">
      <c r="A24" s="592"/>
      <c r="B24" s="566" t="s">
        <v>60</v>
      </c>
      <c r="C24" s="567"/>
      <c r="D24" s="567"/>
      <c r="E24" s="567"/>
      <c r="F24" s="567"/>
      <c r="G24" s="59" t="str">
        <f>IF(はじめに入力してください!H20="","",はじめに入力してください!H20)</f>
        <v/>
      </c>
      <c r="H24" s="60" t="str">
        <f>IF(はじめに入力してください!I20="","",はじめに入力してください!I20)</f>
        <v/>
      </c>
      <c r="I24" s="61" t="str">
        <f>IF(はじめに入力してください!J20="","",はじめに入力してください!J20)</f>
        <v/>
      </c>
      <c r="J24" s="129"/>
      <c r="K24" s="596"/>
      <c r="L24" s="578"/>
      <c r="M24" s="578"/>
      <c r="N24" s="578"/>
      <c r="O24" s="578"/>
      <c r="P24" s="578"/>
      <c r="Q24" s="578"/>
      <c r="R24" s="578"/>
      <c r="S24" s="578"/>
      <c r="T24" s="578"/>
      <c r="U24" s="578"/>
      <c r="V24" s="578"/>
      <c r="W24" s="578"/>
      <c r="X24" s="578"/>
      <c r="Y24" s="578"/>
      <c r="Z24" s="578"/>
      <c r="AA24" s="578"/>
      <c r="AB24" s="578"/>
      <c r="AC24" s="578"/>
      <c r="AD24" s="578"/>
      <c r="AE24" s="578"/>
      <c r="AF24" s="578"/>
      <c r="AG24" s="578"/>
      <c r="AH24" s="578"/>
      <c r="AI24" s="578"/>
      <c r="AJ24" s="578"/>
    </row>
    <row r="25" spans="1:36" s="128" customFormat="1" ht="24" x14ac:dyDescent="0.35">
      <c r="A25" s="592"/>
      <c r="B25" s="568" t="s">
        <v>61</v>
      </c>
      <c r="C25" s="569"/>
      <c r="D25" s="569"/>
      <c r="E25" s="569"/>
      <c r="F25" s="570"/>
      <c r="G25" s="593" t="str">
        <f>IF(はじめに入力してください!H19="","",はじめに入力してください!H19)</f>
        <v/>
      </c>
      <c r="H25" s="594"/>
      <c r="I25" s="594"/>
      <c r="J25" s="594"/>
      <c r="K25" s="594"/>
      <c r="L25" s="594"/>
      <c r="M25" s="595"/>
      <c r="N25" s="577"/>
      <c r="O25" s="578"/>
      <c r="P25" s="578"/>
      <c r="Q25" s="578"/>
      <c r="R25" s="578"/>
      <c r="S25" s="578"/>
      <c r="T25" s="578"/>
      <c r="U25" s="578"/>
      <c r="V25" s="578"/>
      <c r="W25" s="578"/>
      <c r="X25" s="578"/>
      <c r="Y25" s="578"/>
      <c r="Z25" s="578"/>
      <c r="AA25" s="578"/>
      <c r="AB25" s="578"/>
      <c r="AC25" s="578"/>
      <c r="AD25" s="578"/>
      <c r="AE25" s="578"/>
      <c r="AF25" s="578"/>
      <c r="AG25" s="578"/>
      <c r="AH25" s="578"/>
      <c r="AI25" s="578"/>
      <c r="AJ25" s="578"/>
    </row>
    <row r="26" spans="1:36" s="128" customFormat="1" ht="24" x14ac:dyDescent="0.35">
      <c r="A26" s="592"/>
      <c r="B26" s="568" t="s">
        <v>62</v>
      </c>
      <c r="C26" s="569"/>
      <c r="D26" s="569"/>
      <c r="E26" s="569"/>
      <c r="F26" s="570"/>
      <c r="G26" s="612" t="str">
        <f>IF(はじめに入力してください!H21="","",はじめに入力してください!H21)</f>
        <v/>
      </c>
      <c r="H26" s="613"/>
      <c r="I26" s="613"/>
      <c r="J26" s="613"/>
      <c r="K26" s="613"/>
      <c r="L26" s="613"/>
      <c r="M26" s="614"/>
      <c r="N26" s="600"/>
      <c r="O26" s="596"/>
      <c r="P26" s="596"/>
      <c r="Q26" s="596"/>
      <c r="R26" s="596"/>
      <c r="S26" s="596"/>
      <c r="T26" s="596"/>
      <c r="U26" s="596"/>
      <c r="V26" s="596"/>
      <c r="W26" s="596"/>
      <c r="X26" s="596"/>
      <c r="Y26" s="596"/>
      <c r="Z26" s="596"/>
      <c r="AA26" s="596"/>
      <c r="AB26" s="596"/>
      <c r="AC26" s="596"/>
      <c r="AD26" s="596"/>
      <c r="AE26" s="596"/>
      <c r="AF26" s="596"/>
      <c r="AG26" s="596"/>
      <c r="AH26" s="596"/>
      <c r="AI26" s="596"/>
      <c r="AJ26" s="596"/>
    </row>
    <row r="27" spans="1:36" s="128" customFormat="1" ht="24" hidden="1" x14ac:dyDescent="0.35">
      <c r="A27" s="592"/>
      <c r="B27" s="615"/>
      <c r="C27" s="596"/>
      <c r="D27" s="596"/>
      <c r="E27" s="596"/>
      <c r="F27" s="596"/>
      <c r="G27" s="596"/>
      <c r="H27" s="596"/>
      <c r="I27" s="596"/>
      <c r="J27" s="596"/>
      <c r="K27" s="596"/>
      <c r="L27" s="596"/>
      <c r="M27" s="596"/>
      <c r="N27" s="596"/>
      <c r="O27" s="596"/>
      <c r="P27" s="596"/>
      <c r="Q27" s="596"/>
      <c r="R27" s="596"/>
      <c r="S27" s="596"/>
      <c r="T27" s="596"/>
      <c r="U27" s="596"/>
      <c r="V27" s="596"/>
      <c r="W27" s="596"/>
      <c r="X27" s="596"/>
      <c r="Y27" s="596"/>
      <c r="Z27" s="596"/>
      <c r="AA27" s="596"/>
      <c r="AB27" s="596"/>
      <c r="AC27" s="596"/>
      <c r="AD27" s="596"/>
      <c r="AE27" s="596"/>
      <c r="AF27" s="596"/>
      <c r="AG27" s="596"/>
      <c r="AH27" s="596"/>
      <c r="AI27" s="596"/>
      <c r="AJ27" s="596"/>
    </row>
    <row r="28" spans="1:36" s="128" customFormat="1" ht="24" x14ac:dyDescent="0.35">
      <c r="A28" s="592"/>
      <c r="B28" s="568" t="s">
        <v>63</v>
      </c>
      <c r="C28" s="569"/>
      <c r="D28" s="569"/>
      <c r="E28" s="569"/>
      <c r="F28" s="569"/>
      <c r="G28" s="616" t="str">
        <f>IF(はじめに入力してください!H22="","",はじめに入力してください!H22)</f>
        <v/>
      </c>
      <c r="H28" s="617"/>
      <c r="I28" s="618"/>
      <c r="J28" s="619"/>
      <c r="K28" s="619"/>
      <c r="L28" s="619"/>
      <c r="M28" s="619"/>
      <c r="N28" s="619"/>
      <c r="O28" s="619"/>
      <c r="P28" s="619"/>
      <c r="Q28" s="619"/>
      <c r="R28" s="619"/>
      <c r="S28" s="619"/>
      <c r="T28" s="619"/>
      <c r="U28" s="619"/>
      <c r="V28" s="619"/>
      <c r="W28" s="619"/>
      <c r="X28" s="619"/>
      <c r="Y28" s="619"/>
      <c r="Z28" s="619"/>
      <c r="AA28" s="619"/>
      <c r="AB28" s="619"/>
      <c r="AC28" s="619"/>
      <c r="AD28" s="619"/>
      <c r="AE28" s="619"/>
      <c r="AF28" s="619"/>
      <c r="AG28" s="619"/>
      <c r="AH28" s="619"/>
      <c r="AI28" s="619"/>
      <c r="AJ28" s="619"/>
    </row>
    <row r="29" spans="1:36" s="128" customFormat="1" ht="24" x14ac:dyDescent="0.35">
      <c r="A29" s="592"/>
      <c r="B29" s="568" t="s">
        <v>64</v>
      </c>
      <c r="C29" s="569"/>
      <c r="D29" s="569"/>
      <c r="E29" s="569"/>
      <c r="F29" s="569"/>
      <c r="G29" s="62" t="str">
        <f>IF(はじめに入力してください!H23="","",はじめに入力してください!H23)</f>
        <v/>
      </c>
      <c r="H29" s="63" t="str">
        <f>IF(はじめに入力してください!I23="","",はじめに入力してください!I23)</f>
        <v/>
      </c>
      <c r="I29" s="63" t="str">
        <f>IF(はじめに入力してください!J23="","",はじめに入力してください!J23)</f>
        <v/>
      </c>
      <c r="J29" s="63" t="str">
        <f>IF(はじめに入力してください!K23="","",はじめに入力してください!K23)</f>
        <v/>
      </c>
      <c r="K29" s="63" t="str">
        <f>IF(はじめに入力してください!L23="","",はじめに入力してください!L23)</f>
        <v/>
      </c>
      <c r="L29" s="63" t="str">
        <f>IF(はじめに入力してください!M23="","",はじめに入力してください!M23)</f>
        <v/>
      </c>
      <c r="M29" s="64" t="str">
        <f>IF(はじめに入力してください!N23="","",はじめに入力してください!N23)</f>
        <v/>
      </c>
      <c r="N29" s="620"/>
      <c r="O29" s="621"/>
      <c r="P29" s="621"/>
      <c r="Q29" s="621"/>
      <c r="R29" s="621"/>
      <c r="S29" s="621"/>
      <c r="T29" s="621"/>
      <c r="U29" s="621"/>
      <c r="V29" s="621"/>
      <c r="W29" s="621"/>
      <c r="X29" s="621"/>
      <c r="Y29" s="621"/>
      <c r="Z29" s="621"/>
      <c r="AA29" s="621"/>
      <c r="AB29" s="621"/>
      <c r="AC29" s="621"/>
      <c r="AD29" s="621"/>
      <c r="AE29" s="621"/>
      <c r="AF29" s="621"/>
      <c r="AG29" s="621"/>
      <c r="AH29" s="621"/>
      <c r="AI29" s="621"/>
      <c r="AJ29" s="621"/>
    </row>
    <row r="30" spans="1:36" s="128" customFormat="1" ht="24.75" customHeight="1" x14ac:dyDescent="0.35">
      <c r="A30" s="592"/>
      <c r="B30" s="598" t="s">
        <v>65</v>
      </c>
      <c r="C30" s="598"/>
      <c r="D30" s="598"/>
      <c r="E30" s="598"/>
      <c r="F30" s="599"/>
      <c r="G30" s="622" t="str">
        <f>IF(はじめに入力してください!H24="","",はじめに入力してください!H24)</f>
        <v/>
      </c>
      <c r="H30" s="623"/>
      <c r="I30" s="623"/>
      <c r="J30" s="623"/>
      <c r="K30" s="623"/>
      <c r="L30" s="623"/>
      <c r="M30" s="623"/>
      <c r="N30" s="623"/>
      <c r="O30" s="623"/>
      <c r="P30" s="623"/>
      <c r="Q30" s="623"/>
      <c r="R30" s="623"/>
      <c r="S30" s="623"/>
      <c r="T30" s="623"/>
      <c r="U30" s="623"/>
      <c r="V30" s="623"/>
      <c r="W30" s="623"/>
      <c r="X30" s="623"/>
      <c r="Y30" s="623"/>
      <c r="Z30" s="623"/>
      <c r="AA30" s="623"/>
      <c r="AB30" s="623"/>
      <c r="AC30" s="623"/>
      <c r="AD30" s="623"/>
      <c r="AE30" s="623"/>
      <c r="AF30" s="623"/>
      <c r="AG30" s="623"/>
      <c r="AH30" s="623"/>
      <c r="AI30" s="623"/>
      <c r="AJ30" s="623"/>
    </row>
    <row r="31" spans="1:36" s="128" customFormat="1" ht="24" x14ac:dyDescent="0.35">
      <c r="A31" s="610" t="s">
        <v>66</v>
      </c>
      <c r="B31" s="611"/>
      <c r="C31" s="611"/>
      <c r="D31" s="611"/>
      <c r="E31" s="611"/>
      <c r="F31" s="611"/>
      <c r="G31" s="611"/>
      <c r="H31" s="611"/>
      <c r="I31" s="611"/>
      <c r="J31" s="611"/>
      <c r="K31" s="611"/>
      <c r="L31" s="611"/>
      <c r="M31" s="611"/>
      <c r="N31" s="611"/>
      <c r="O31" s="611"/>
      <c r="P31" s="611"/>
      <c r="Q31" s="611"/>
      <c r="R31" s="611"/>
      <c r="S31" s="611"/>
      <c r="T31" s="611"/>
      <c r="U31" s="611"/>
      <c r="V31" s="611"/>
      <c r="W31" s="611"/>
      <c r="X31" s="611"/>
      <c r="Y31" s="611"/>
      <c r="Z31" s="611"/>
      <c r="AA31" s="611"/>
      <c r="AB31" s="611"/>
      <c r="AC31" s="611"/>
      <c r="AD31" s="611"/>
      <c r="AE31" s="611"/>
      <c r="AF31" s="611"/>
      <c r="AG31" s="611"/>
      <c r="AH31" s="611"/>
      <c r="AI31" s="611"/>
      <c r="AJ31" s="611"/>
    </row>
    <row r="32" spans="1:36" s="128" customFormat="1" ht="24.75" thickBot="1" x14ac:dyDescent="0.55000000000000004">
      <c r="C32" s="48"/>
    </row>
    <row r="33" spans="2:35" s="128" customFormat="1" x14ac:dyDescent="0.35">
      <c r="B33" s="601" t="s">
        <v>161</v>
      </c>
      <c r="C33" s="602"/>
      <c r="D33" s="602"/>
      <c r="E33" s="602"/>
      <c r="F33" s="602"/>
      <c r="G33" s="602"/>
      <c r="H33" s="602"/>
      <c r="I33" s="602"/>
      <c r="J33" s="602"/>
      <c r="K33" s="602"/>
      <c r="L33" s="602"/>
      <c r="M33" s="602"/>
      <c r="N33" s="602"/>
      <c r="O33" s="602"/>
      <c r="P33" s="602"/>
      <c r="Q33" s="602"/>
      <c r="R33" s="602"/>
      <c r="S33" s="602"/>
      <c r="T33" s="602"/>
      <c r="U33" s="602"/>
      <c r="V33" s="602"/>
      <c r="W33" s="602"/>
      <c r="X33" s="602"/>
      <c r="Y33" s="602"/>
      <c r="Z33" s="602"/>
      <c r="AA33" s="602"/>
      <c r="AB33" s="602"/>
      <c r="AC33" s="602"/>
      <c r="AD33" s="602"/>
      <c r="AE33" s="602"/>
      <c r="AF33" s="602"/>
      <c r="AG33" s="602"/>
      <c r="AH33" s="602"/>
      <c r="AI33" s="603"/>
    </row>
    <row r="34" spans="2:35" s="128" customFormat="1" x14ac:dyDescent="0.35">
      <c r="B34" s="604"/>
      <c r="C34" s="605"/>
      <c r="D34" s="605"/>
      <c r="E34" s="605"/>
      <c r="F34" s="605"/>
      <c r="G34" s="605"/>
      <c r="H34" s="605"/>
      <c r="I34" s="605"/>
      <c r="J34" s="605"/>
      <c r="K34" s="605"/>
      <c r="L34" s="605"/>
      <c r="M34" s="605"/>
      <c r="N34" s="605"/>
      <c r="O34" s="605"/>
      <c r="P34" s="605"/>
      <c r="Q34" s="605"/>
      <c r="R34" s="605"/>
      <c r="S34" s="605"/>
      <c r="T34" s="605"/>
      <c r="U34" s="605"/>
      <c r="V34" s="605"/>
      <c r="W34" s="605"/>
      <c r="X34" s="605"/>
      <c r="Y34" s="605"/>
      <c r="Z34" s="605"/>
      <c r="AA34" s="605"/>
      <c r="AB34" s="605"/>
      <c r="AC34" s="605"/>
      <c r="AD34" s="605"/>
      <c r="AE34" s="605"/>
      <c r="AF34" s="605"/>
      <c r="AG34" s="605"/>
      <c r="AH34" s="605"/>
      <c r="AI34" s="606"/>
    </row>
    <row r="35" spans="2:35" s="128" customFormat="1" x14ac:dyDescent="0.35">
      <c r="B35" s="604"/>
      <c r="C35" s="605"/>
      <c r="D35" s="605"/>
      <c r="E35" s="605"/>
      <c r="F35" s="605"/>
      <c r="G35" s="605"/>
      <c r="H35" s="605"/>
      <c r="I35" s="605"/>
      <c r="J35" s="605"/>
      <c r="K35" s="605"/>
      <c r="L35" s="605"/>
      <c r="M35" s="605"/>
      <c r="N35" s="605"/>
      <c r="O35" s="605"/>
      <c r="P35" s="605"/>
      <c r="Q35" s="605"/>
      <c r="R35" s="605"/>
      <c r="S35" s="605"/>
      <c r="T35" s="605"/>
      <c r="U35" s="605"/>
      <c r="V35" s="605"/>
      <c r="W35" s="605"/>
      <c r="X35" s="605"/>
      <c r="Y35" s="605"/>
      <c r="Z35" s="605"/>
      <c r="AA35" s="605"/>
      <c r="AB35" s="605"/>
      <c r="AC35" s="605"/>
      <c r="AD35" s="605"/>
      <c r="AE35" s="605"/>
      <c r="AF35" s="605"/>
      <c r="AG35" s="605"/>
      <c r="AH35" s="605"/>
      <c r="AI35" s="606"/>
    </row>
    <row r="36" spans="2:35" s="128" customFormat="1" x14ac:dyDescent="0.35">
      <c r="B36" s="604"/>
      <c r="C36" s="605"/>
      <c r="D36" s="605"/>
      <c r="E36" s="605"/>
      <c r="F36" s="605"/>
      <c r="G36" s="605"/>
      <c r="H36" s="605"/>
      <c r="I36" s="605"/>
      <c r="J36" s="605"/>
      <c r="K36" s="605"/>
      <c r="L36" s="605"/>
      <c r="M36" s="605"/>
      <c r="N36" s="605"/>
      <c r="O36" s="605"/>
      <c r="P36" s="605"/>
      <c r="Q36" s="605"/>
      <c r="R36" s="605"/>
      <c r="S36" s="605"/>
      <c r="T36" s="605"/>
      <c r="U36" s="605"/>
      <c r="V36" s="605"/>
      <c r="W36" s="605"/>
      <c r="X36" s="605"/>
      <c r="Y36" s="605"/>
      <c r="Z36" s="605"/>
      <c r="AA36" s="605"/>
      <c r="AB36" s="605"/>
      <c r="AC36" s="605"/>
      <c r="AD36" s="605"/>
      <c r="AE36" s="605"/>
      <c r="AF36" s="605"/>
      <c r="AG36" s="605"/>
      <c r="AH36" s="605"/>
      <c r="AI36" s="606"/>
    </row>
    <row r="37" spans="2:35" s="128" customFormat="1" x14ac:dyDescent="0.35">
      <c r="B37" s="604"/>
      <c r="C37" s="605"/>
      <c r="D37" s="605"/>
      <c r="E37" s="605"/>
      <c r="F37" s="605"/>
      <c r="G37" s="605"/>
      <c r="H37" s="605"/>
      <c r="I37" s="605"/>
      <c r="J37" s="605"/>
      <c r="K37" s="605"/>
      <c r="L37" s="605"/>
      <c r="M37" s="605"/>
      <c r="N37" s="605"/>
      <c r="O37" s="605"/>
      <c r="P37" s="605"/>
      <c r="Q37" s="605"/>
      <c r="R37" s="605"/>
      <c r="S37" s="605"/>
      <c r="T37" s="605"/>
      <c r="U37" s="605"/>
      <c r="V37" s="605"/>
      <c r="W37" s="605"/>
      <c r="X37" s="605"/>
      <c r="Y37" s="605"/>
      <c r="Z37" s="605"/>
      <c r="AA37" s="605"/>
      <c r="AB37" s="605"/>
      <c r="AC37" s="605"/>
      <c r="AD37" s="605"/>
      <c r="AE37" s="605"/>
      <c r="AF37" s="605"/>
      <c r="AG37" s="605"/>
      <c r="AH37" s="605"/>
      <c r="AI37" s="606"/>
    </row>
    <row r="38" spans="2:35" s="128" customFormat="1" x14ac:dyDescent="0.35">
      <c r="B38" s="604"/>
      <c r="C38" s="605"/>
      <c r="D38" s="605"/>
      <c r="E38" s="605"/>
      <c r="F38" s="605"/>
      <c r="G38" s="605"/>
      <c r="H38" s="605"/>
      <c r="I38" s="605"/>
      <c r="J38" s="605"/>
      <c r="K38" s="605"/>
      <c r="L38" s="605"/>
      <c r="M38" s="605"/>
      <c r="N38" s="605"/>
      <c r="O38" s="605"/>
      <c r="P38" s="605"/>
      <c r="Q38" s="605"/>
      <c r="R38" s="605"/>
      <c r="S38" s="605"/>
      <c r="T38" s="605"/>
      <c r="U38" s="605"/>
      <c r="V38" s="605"/>
      <c r="W38" s="605"/>
      <c r="X38" s="605"/>
      <c r="Y38" s="605"/>
      <c r="Z38" s="605"/>
      <c r="AA38" s="605"/>
      <c r="AB38" s="605"/>
      <c r="AC38" s="605"/>
      <c r="AD38" s="605"/>
      <c r="AE38" s="605"/>
      <c r="AF38" s="605"/>
      <c r="AG38" s="605"/>
      <c r="AH38" s="605"/>
      <c r="AI38" s="606"/>
    </row>
    <row r="39" spans="2:35" s="128" customFormat="1" x14ac:dyDescent="0.35">
      <c r="B39" s="604"/>
      <c r="C39" s="605"/>
      <c r="D39" s="605"/>
      <c r="E39" s="605"/>
      <c r="F39" s="605"/>
      <c r="G39" s="605"/>
      <c r="H39" s="605"/>
      <c r="I39" s="605"/>
      <c r="J39" s="605"/>
      <c r="K39" s="605"/>
      <c r="L39" s="605"/>
      <c r="M39" s="605"/>
      <c r="N39" s="605"/>
      <c r="O39" s="605"/>
      <c r="P39" s="605"/>
      <c r="Q39" s="605"/>
      <c r="R39" s="605"/>
      <c r="S39" s="605"/>
      <c r="T39" s="605"/>
      <c r="U39" s="605"/>
      <c r="V39" s="605"/>
      <c r="W39" s="605"/>
      <c r="X39" s="605"/>
      <c r="Y39" s="605"/>
      <c r="Z39" s="605"/>
      <c r="AA39" s="605"/>
      <c r="AB39" s="605"/>
      <c r="AC39" s="605"/>
      <c r="AD39" s="605"/>
      <c r="AE39" s="605"/>
      <c r="AF39" s="605"/>
      <c r="AG39" s="605"/>
      <c r="AH39" s="605"/>
      <c r="AI39" s="606"/>
    </row>
    <row r="40" spans="2:35" s="128" customFormat="1" x14ac:dyDescent="0.35">
      <c r="B40" s="604"/>
      <c r="C40" s="605"/>
      <c r="D40" s="605"/>
      <c r="E40" s="605"/>
      <c r="F40" s="605"/>
      <c r="G40" s="605"/>
      <c r="H40" s="605"/>
      <c r="I40" s="605"/>
      <c r="J40" s="605"/>
      <c r="K40" s="605"/>
      <c r="L40" s="605"/>
      <c r="M40" s="605"/>
      <c r="N40" s="605"/>
      <c r="O40" s="605"/>
      <c r="P40" s="605"/>
      <c r="Q40" s="605"/>
      <c r="R40" s="605"/>
      <c r="S40" s="605"/>
      <c r="T40" s="605"/>
      <c r="U40" s="605"/>
      <c r="V40" s="605"/>
      <c r="W40" s="605"/>
      <c r="X40" s="605"/>
      <c r="Y40" s="605"/>
      <c r="Z40" s="605"/>
      <c r="AA40" s="605"/>
      <c r="AB40" s="605"/>
      <c r="AC40" s="605"/>
      <c r="AD40" s="605"/>
      <c r="AE40" s="605"/>
      <c r="AF40" s="605"/>
      <c r="AG40" s="605"/>
      <c r="AH40" s="605"/>
      <c r="AI40" s="606"/>
    </row>
    <row r="41" spans="2:35" s="128" customFormat="1" x14ac:dyDescent="0.35">
      <c r="B41" s="604"/>
      <c r="C41" s="605"/>
      <c r="D41" s="605"/>
      <c r="E41" s="605"/>
      <c r="F41" s="605"/>
      <c r="G41" s="605"/>
      <c r="H41" s="605"/>
      <c r="I41" s="605"/>
      <c r="J41" s="605"/>
      <c r="K41" s="605"/>
      <c r="L41" s="605"/>
      <c r="M41" s="605"/>
      <c r="N41" s="605"/>
      <c r="O41" s="605"/>
      <c r="P41" s="605"/>
      <c r="Q41" s="605"/>
      <c r="R41" s="605"/>
      <c r="S41" s="605"/>
      <c r="T41" s="605"/>
      <c r="U41" s="605"/>
      <c r="V41" s="605"/>
      <c r="W41" s="605"/>
      <c r="X41" s="605"/>
      <c r="Y41" s="605"/>
      <c r="Z41" s="605"/>
      <c r="AA41" s="605"/>
      <c r="AB41" s="605"/>
      <c r="AC41" s="605"/>
      <c r="AD41" s="605"/>
      <c r="AE41" s="605"/>
      <c r="AF41" s="605"/>
      <c r="AG41" s="605"/>
      <c r="AH41" s="605"/>
      <c r="AI41" s="606"/>
    </row>
    <row r="42" spans="2:35" s="128" customFormat="1" x14ac:dyDescent="0.35">
      <c r="B42" s="604"/>
      <c r="C42" s="605"/>
      <c r="D42" s="605"/>
      <c r="E42" s="605"/>
      <c r="F42" s="605"/>
      <c r="G42" s="605"/>
      <c r="H42" s="605"/>
      <c r="I42" s="605"/>
      <c r="J42" s="605"/>
      <c r="K42" s="605"/>
      <c r="L42" s="605"/>
      <c r="M42" s="605"/>
      <c r="N42" s="605"/>
      <c r="O42" s="605"/>
      <c r="P42" s="605"/>
      <c r="Q42" s="605"/>
      <c r="R42" s="605"/>
      <c r="S42" s="605"/>
      <c r="T42" s="605"/>
      <c r="U42" s="605"/>
      <c r="V42" s="605"/>
      <c r="W42" s="605"/>
      <c r="X42" s="605"/>
      <c r="Y42" s="605"/>
      <c r="Z42" s="605"/>
      <c r="AA42" s="605"/>
      <c r="AB42" s="605"/>
      <c r="AC42" s="605"/>
      <c r="AD42" s="605"/>
      <c r="AE42" s="605"/>
      <c r="AF42" s="605"/>
      <c r="AG42" s="605"/>
      <c r="AH42" s="605"/>
      <c r="AI42" s="606"/>
    </row>
    <row r="43" spans="2:35" s="128" customFormat="1" x14ac:dyDescent="0.35">
      <c r="B43" s="604"/>
      <c r="C43" s="605"/>
      <c r="D43" s="605"/>
      <c r="E43" s="605"/>
      <c r="F43" s="605"/>
      <c r="G43" s="605"/>
      <c r="H43" s="605"/>
      <c r="I43" s="605"/>
      <c r="J43" s="605"/>
      <c r="K43" s="605"/>
      <c r="L43" s="605"/>
      <c r="M43" s="605"/>
      <c r="N43" s="605"/>
      <c r="O43" s="605"/>
      <c r="P43" s="605"/>
      <c r="Q43" s="605"/>
      <c r="R43" s="605"/>
      <c r="S43" s="605"/>
      <c r="T43" s="605"/>
      <c r="U43" s="605"/>
      <c r="V43" s="605"/>
      <c r="W43" s="605"/>
      <c r="X43" s="605"/>
      <c r="Y43" s="605"/>
      <c r="Z43" s="605"/>
      <c r="AA43" s="605"/>
      <c r="AB43" s="605"/>
      <c r="AC43" s="605"/>
      <c r="AD43" s="605"/>
      <c r="AE43" s="605"/>
      <c r="AF43" s="605"/>
      <c r="AG43" s="605"/>
      <c r="AH43" s="605"/>
      <c r="AI43" s="606"/>
    </row>
    <row r="44" spans="2:35" s="128" customFormat="1" x14ac:dyDescent="0.35">
      <c r="B44" s="604"/>
      <c r="C44" s="605"/>
      <c r="D44" s="605"/>
      <c r="E44" s="605"/>
      <c r="F44" s="605"/>
      <c r="G44" s="605"/>
      <c r="H44" s="605"/>
      <c r="I44" s="605"/>
      <c r="J44" s="605"/>
      <c r="K44" s="605"/>
      <c r="L44" s="605"/>
      <c r="M44" s="605"/>
      <c r="N44" s="605"/>
      <c r="O44" s="605"/>
      <c r="P44" s="605"/>
      <c r="Q44" s="605"/>
      <c r="R44" s="605"/>
      <c r="S44" s="605"/>
      <c r="T44" s="605"/>
      <c r="U44" s="605"/>
      <c r="V44" s="605"/>
      <c r="W44" s="605"/>
      <c r="X44" s="605"/>
      <c r="Y44" s="605"/>
      <c r="Z44" s="605"/>
      <c r="AA44" s="605"/>
      <c r="AB44" s="605"/>
      <c r="AC44" s="605"/>
      <c r="AD44" s="605"/>
      <c r="AE44" s="605"/>
      <c r="AF44" s="605"/>
      <c r="AG44" s="605"/>
      <c r="AH44" s="605"/>
      <c r="AI44" s="606"/>
    </row>
    <row r="45" spans="2:35" s="128" customFormat="1" x14ac:dyDescent="0.35">
      <c r="B45" s="604"/>
      <c r="C45" s="605"/>
      <c r="D45" s="605"/>
      <c r="E45" s="605"/>
      <c r="F45" s="605"/>
      <c r="G45" s="605"/>
      <c r="H45" s="605"/>
      <c r="I45" s="605"/>
      <c r="J45" s="605"/>
      <c r="K45" s="605"/>
      <c r="L45" s="605"/>
      <c r="M45" s="605"/>
      <c r="N45" s="605"/>
      <c r="O45" s="605"/>
      <c r="P45" s="605"/>
      <c r="Q45" s="605"/>
      <c r="R45" s="605"/>
      <c r="S45" s="605"/>
      <c r="T45" s="605"/>
      <c r="U45" s="605"/>
      <c r="V45" s="605"/>
      <c r="W45" s="605"/>
      <c r="X45" s="605"/>
      <c r="Y45" s="605"/>
      <c r="Z45" s="605"/>
      <c r="AA45" s="605"/>
      <c r="AB45" s="605"/>
      <c r="AC45" s="605"/>
      <c r="AD45" s="605"/>
      <c r="AE45" s="605"/>
      <c r="AF45" s="605"/>
      <c r="AG45" s="605"/>
      <c r="AH45" s="605"/>
      <c r="AI45" s="606"/>
    </row>
    <row r="46" spans="2:35" s="128" customFormat="1" x14ac:dyDescent="0.35">
      <c r="B46" s="604"/>
      <c r="C46" s="605"/>
      <c r="D46" s="605"/>
      <c r="E46" s="605"/>
      <c r="F46" s="605"/>
      <c r="G46" s="605"/>
      <c r="H46" s="605"/>
      <c r="I46" s="605"/>
      <c r="J46" s="605"/>
      <c r="K46" s="605"/>
      <c r="L46" s="605"/>
      <c r="M46" s="605"/>
      <c r="N46" s="605"/>
      <c r="O46" s="605"/>
      <c r="P46" s="605"/>
      <c r="Q46" s="605"/>
      <c r="R46" s="605"/>
      <c r="S46" s="605"/>
      <c r="T46" s="605"/>
      <c r="U46" s="605"/>
      <c r="V46" s="605"/>
      <c r="W46" s="605"/>
      <c r="X46" s="605"/>
      <c r="Y46" s="605"/>
      <c r="Z46" s="605"/>
      <c r="AA46" s="605"/>
      <c r="AB46" s="605"/>
      <c r="AC46" s="605"/>
      <c r="AD46" s="605"/>
      <c r="AE46" s="605"/>
      <c r="AF46" s="605"/>
      <c r="AG46" s="605"/>
      <c r="AH46" s="605"/>
      <c r="AI46" s="606"/>
    </row>
    <row r="47" spans="2:35" s="128" customFormat="1" x14ac:dyDescent="0.35">
      <c r="B47" s="604"/>
      <c r="C47" s="605"/>
      <c r="D47" s="605"/>
      <c r="E47" s="605"/>
      <c r="F47" s="605"/>
      <c r="G47" s="605"/>
      <c r="H47" s="605"/>
      <c r="I47" s="605"/>
      <c r="J47" s="605"/>
      <c r="K47" s="605"/>
      <c r="L47" s="605"/>
      <c r="M47" s="605"/>
      <c r="N47" s="605"/>
      <c r="O47" s="605"/>
      <c r="P47" s="605"/>
      <c r="Q47" s="605"/>
      <c r="R47" s="605"/>
      <c r="S47" s="605"/>
      <c r="T47" s="605"/>
      <c r="U47" s="605"/>
      <c r="V47" s="605"/>
      <c r="W47" s="605"/>
      <c r="X47" s="605"/>
      <c r="Y47" s="605"/>
      <c r="Z47" s="605"/>
      <c r="AA47" s="605"/>
      <c r="AB47" s="605"/>
      <c r="AC47" s="605"/>
      <c r="AD47" s="605"/>
      <c r="AE47" s="605"/>
      <c r="AF47" s="605"/>
      <c r="AG47" s="605"/>
      <c r="AH47" s="605"/>
      <c r="AI47" s="606"/>
    </row>
    <row r="48" spans="2:35" s="128" customFormat="1" x14ac:dyDescent="0.35">
      <c r="B48" s="604"/>
      <c r="C48" s="605"/>
      <c r="D48" s="605"/>
      <c r="E48" s="605"/>
      <c r="F48" s="605"/>
      <c r="G48" s="605"/>
      <c r="H48" s="605"/>
      <c r="I48" s="605"/>
      <c r="J48" s="605"/>
      <c r="K48" s="605"/>
      <c r="L48" s="605"/>
      <c r="M48" s="605"/>
      <c r="N48" s="605"/>
      <c r="O48" s="605"/>
      <c r="P48" s="605"/>
      <c r="Q48" s="605"/>
      <c r="R48" s="605"/>
      <c r="S48" s="605"/>
      <c r="T48" s="605"/>
      <c r="U48" s="605"/>
      <c r="V48" s="605"/>
      <c r="W48" s="605"/>
      <c r="X48" s="605"/>
      <c r="Y48" s="605"/>
      <c r="Z48" s="605"/>
      <c r="AA48" s="605"/>
      <c r="AB48" s="605"/>
      <c r="AC48" s="605"/>
      <c r="AD48" s="605"/>
      <c r="AE48" s="605"/>
      <c r="AF48" s="605"/>
      <c r="AG48" s="605"/>
      <c r="AH48" s="605"/>
      <c r="AI48" s="606"/>
    </row>
    <row r="49" spans="2:35" s="128" customFormat="1" x14ac:dyDescent="0.35">
      <c r="B49" s="604"/>
      <c r="C49" s="605"/>
      <c r="D49" s="605"/>
      <c r="E49" s="605"/>
      <c r="F49" s="605"/>
      <c r="G49" s="605"/>
      <c r="H49" s="605"/>
      <c r="I49" s="605"/>
      <c r="J49" s="605"/>
      <c r="K49" s="605"/>
      <c r="L49" s="605"/>
      <c r="M49" s="605"/>
      <c r="N49" s="605"/>
      <c r="O49" s="605"/>
      <c r="P49" s="605"/>
      <c r="Q49" s="605"/>
      <c r="R49" s="605"/>
      <c r="S49" s="605"/>
      <c r="T49" s="605"/>
      <c r="U49" s="605"/>
      <c r="V49" s="605"/>
      <c r="W49" s="605"/>
      <c r="X49" s="605"/>
      <c r="Y49" s="605"/>
      <c r="Z49" s="605"/>
      <c r="AA49" s="605"/>
      <c r="AB49" s="605"/>
      <c r="AC49" s="605"/>
      <c r="AD49" s="605"/>
      <c r="AE49" s="605"/>
      <c r="AF49" s="605"/>
      <c r="AG49" s="605"/>
      <c r="AH49" s="605"/>
      <c r="AI49" s="606"/>
    </row>
    <row r="50" spans="2:35" s="128" customFormat="1" x14ac:dyDescent="0.35">
      <c r="B50" s="604"/>
      <c r="C50" s="605"/>
      <c r="D50" s="605"/>
      <c r="E50" s="605"/>
      <c r="F50" s="605"/>
      <c r="G50" s="605"/>
      <c r="H50" s="605"/>
      <c r="I50" s="605"/>
      <c r="J50" s="605"/>
      <c r="K50" s="605"/>
      <c r="L50" s="605"/>
      <c r="M50" s="605"/>
      <c r="N50" s="605"/>
      <c r="O50" s="605"/>
      <c r="P50" s="605"/>
      <c r="Q50" s="605"/>
      <c r="R50" s="605"/>
      <c r="S50" s="605"/>
      <c r="T50" s="605"/>
      <c r="U50" s="605"/>
      <c r="V50" s="605"/>
      <c r="W50" s="605"/>
      <c r="X50" s="605"/>
      <c r="Y50" s="605"/>
      <c r="Z50" s="605"/>
      <c r="AA50" s="605"/>
      <c r="AB50" s="605"/>
      <c r="AC50" s="605"/>
      <c r="AD50" s="605"/>
      <c r="AE50" s="605"/>
      <c r="AF50" s="605"/>
      <c r="AG50" s="605"/>
      <c r="AH50" s="605"/>
      <c r="AI50" s="606"/>
    </row>
    <row r="51" spans="2:35" s="128" customFormat="1" x14ac:dyDescent="0.35">
      <c r="B51" s="604"/>
      <c r="C51" s="605"/>
      <c r="D51" s="605"/>
      <c r="E51" s="605"/>
      <c r="F51" s="605"/>
      <c r="G51" s="605"/>
      <c r="H51" s="605"/>
      <c r="I51" s="605"/>
      <c r="J51" s="605"/>
      <c r="K51" s="605"/>
      <c r="L51" s="605"/>
      <c r="M51" s="605"/>
      <c r="N51" s="605"/>
      <c r="O51" s="605"/>
      <c r="P51" s="605"/>
      <c r="Q51" s="605"/>
      <c r="R51" s="605"/>
      <c r="S51" s="605"/>
      <c r="T51" s="605"/>
      <c r="U51" s="605"/>
      <c r="V51" s="605"/>
      <c r="W51" s="605"/>
      <c r="X51" s="605"/>
      <c r="Y51" s="605"/>
      <c r="Z51" s="605"/>
      <c r="AA51" s="605"/>
      <c r="AB51" s="605"/>
      <c r="AC51" s="605"/>
      <c r="AD51" s="605"/>
      <c r="AE51" s="605"/>
      <c r="AF51" s="605"/>
      <c r="AG51" s="605"/>
      <c r="AH51" s="605"/>
      <c r="AI51" s="606"/>
    </row>
    <row r="52" spans="2:35" s="128" customFormat="1" x14ac:dyDescent="0.35">
      <c r="B52" s="604"/>
      <c r="C52" s="605"/>
      <c r="D52" s="605"/>
      <c r="E52" s="605"/>
      <c r="F52" s="605"/>
      <c r="G52" s="605"/>
      <c r="H52" s="605"/>
      <c r="I52" s="605"/>
      <c r="J52" s="605"/>
      <c r="K52" s="605"/>
      <c r="L52" s="605"/>
      <c r="M52" s="605"/>
      <c r="N52" s="605"/>
      <c r="O52" s="605"/>
      <c r="P52" s="605"/>
      <c r="Q52" s="605"/>
      <c r="R52" s="605"/>
      <c r="S52" s="605"/>
      <c r="T52" s="605"/>
      <c r="U52" s="605"/>
      <c r="V52" s="605"/>
      <c r="W52" s="605"/>
      <c r="X52" s="605"/>
      <c r="Y52" s="605"/>
      <c r="Z52" s="605"/>
      <c r="AA52" s="605"/>
      <c r="AB52" s="605"/>
      <c r="AC52" s="605"/>
      <c r="AD52" s="605"/>
      <c r="AE52" s="605"/>
      <c r="AF52" s="605"/>
      <c r="AG52" s="605"/>
      <c r="AH52" s="605"/>
      <c r="AI52" s="606"/>
    </row>
    <row r="53" spans="2:35" s="128" customFormat="1" x14ac:dyDescent="0.35">
      <c r="B53" s="604"/>
      <c r="C53" s="605"/>
      <c r="D53" s="605"/>
      <c r="E53" s="605"/>
      <c r="F53" s="605"/>
      <c r="G53" s="605"/>
      <c r="H53" s="605"/>
      <c r="I53" s="605"/>
      <c r="J53" s="605"/>
      <c r="K53" s="605"/>
      <c r="L53" s="605"/>
      <c r="M53" s="605"/>
      <c r="N53" s="605"/>
      <c r="O53" s="605"/>
      <c r="P53" s="605"/>
      <c r="Q53" s="605"/>
      <c r="R53" s="605"/>
      <c r="S53" s="605"/>
      <c r="T53" s="605"/>
      <c r="U53" s="605"/>
      <c r="V53" s="605"/>
      <c r="W53" s="605"/>
      <c r="X53" s="605"/>
      <c r="Y53" s="605"/>
      <c r="Z53" s="605"/>
      <c r="AA53" s="605"/>
      <c r="AB53" s="605"/>
      <c r="AC53" s="605"/>
      <c r="AD53" s="605"/>
      <c r="AE53" s="605"/>
      <c r="AF53" s="605"/>
      <c r="AG53" s="605"/>
      <c r="AH53" s="605"/>
      <c r="AI53" s="606"/>
    </row>
    <row r="54" spans="2:35" s="128" customFormat="1" x14ac:dyDescent="0.35">
      <c r="B54" s="604"/>
      <c r="C54" s="605"/>
      <c r="D54" s="605"/>
      <c r="E54" s="605"/>
      <c r="F54" s="605"/>
      <c r="G54" s="605"/>
      <c r="H54" s="605"/>
      <c r="I54" s="605"/>
      <c r="J54" s="605"/>
      <c r="K54" s="605"/>
      <c r="L54" s="605"/>
      <c r="M54" s="605"/>
      <c r="N54" s="605"/>
      <c r="O54" s="605"/>
      <c r="P54" s="605"/>
      <c r="Q54" s="605"/>
      <c r="R54" s="605"/>
      <c r="S54" s="605"/>
      <c r="T54" s="605"/>
      <c r="U54" s="605"/>
      <c r="V54" s="605"/>
      <c r="W54" s="605"/>
      <c r="X54" s="605"/>
      <c r="Y54" s="605"/>
      <c r="Z54" s="605"/>
      <c r="AA54" s="605"/>
      <c r="AB54" s="605"/>
      <c r="AC54" s="605"/>
      <c r="AD54" s="605"/>
      <c r="AE54" s="605"/>
      <c r="AF54" s="605"/>
      <c r="AG54" s="605"/>
      <c r="AH54" s="605"/>
      <c r="AI54" s="606"/>
    </row>
    <row r="55" spans="2:35" s="128" customFormat="1" ht="18.75" thickBot="1" x14ac:dyDescent="0.4">
      <c r="B55" s="607"/>
      <c r="C55" s="608"/>
      <c r="D55" s="608"/>
      <c r="E55" s="608"/>
      <c r="F55" s="608"/>
      <c r="G55" s="608"/>
      <c r="H55" s="608"/>
      <c r="I55" s="608"/>
      <c r="J55" s="608"/>
      <c r="K55" s="608"/>
      <c r="L55" s="608"/>
      <c r="M55" s="608"/>
      <c r="N55" s="608"/>
      <c r="O55" s="608"/>
      <c r="P55" s="608"/>
      <c r="Q55" s="608"/>
      <c r="R55" s="608"/>
      <c r="S55" s="608"/>
      <c r="T55" s="608"/>
      <c r="U55" s="608"/>
      <c r="V55" s="608"/>
      <c r="W55" s="608"/>
      <c r="X55" s="608"/>
      <c r="Y55" s="608"/>
      <c r="Z55" s="608"/>
      <c r="AA55" s="608"/>
      <c r="AB55" s="608"/>
      <c r="AC55" s="608"/>
      <c r="AD55" s="608"/>
      <c r="AE55" s="608"/>
      <c r="AF55" s="608"/>
      <c r="AG55" s="608"/>
      <c r="AH55" s="608"/>
      <c r="AI55" s="609"/>
    </row>
  </sheetData>
  <sheetProtection algorithmName="SHA-512" hashValue="SZ5oY2ye0YKjJMW49otl6lLfRrzqc2IAdRq3E59Apa7i9l+oEBkYeXdXfHSIZBtkDHukAEhM+RHMECcS/FHIYg==" saltValue="VF3tAE13+Lo11E1otXr+DQ==" spinCount="100000" sheet="1" objects="1" scenarios="1"/>
  <mergeCells count="37">
    <mergeCell ref="B33:AI55"/>
    <mergeCell ref="A31:AJ31"/>
    <mergeCell ref="B26:F26"/>
    <mergeCell ref="G26:M26"/>
    <mergeCell ref="N26:AJ26"/>
    <mergeCell ref="B27:AJ27"/>
    <mergeCell ref="B28:F28"/>
    <mergeCell ref="G28:H28"/>
    <mergeCell ref="I28:AJ28"/>
    <mergeCell ref="B29:F29"/>
    <mergeCell ref="N29:AJ29"/>
    <mergeCell ref="B30:F30"/>
    <mergeCell ref="G30:AJ30"/>
    <mergeCell ref="S17:V18"/>
    <mergeCell ref="W17:AJ18"/>
    <mergeCell ref="A20:AJ20"/>
    <mergeCell ref="A23:A30"/>
    <mergeCell ref="G25:M25"/>
    <mergeCell ref="K24:AJ24"/>
    <mergeCell ref="B23:F23"/>
    <mergeCell ref="K23:AJ23"/>
    <mergeCell ref="AB2:AJ2"/>
    <mergeCell ref="B24:F24"/>
    <mergeCell ref="B25:F25"/>
    <mergeCell ref="N13:R18"/>
    <mergeCell ref="S13:V14"/>
    <mergeCell ref="W13:AJ14"/>
    <mergeCell ref="S15:V16"/>
    <mergeCell ref="A3:AJ5"/>
    <mergeCell ref="N7:R8"/>
    <mergeCell ref="S7:AJ8"/>
    <mergeCell ref="N9:R10"/>
    <mergeCell ref="S9:AJ10"/>
    <mergeCell ref="N11:R12"/>
    <mergeCell ref="N25:AJ25"/>
    <mergeCell ref="S11:AJ12"/>
    <mergeCell ref="W15:AJ16"/>
  </mergeCells>
  <phoneticPr fontId="1"/>
  <conditionalFormatting sqref="AK22">
    <cfRule type="containsText" dxfId="54" priority="1" operator="containsText" text="不十分">
      <formula>NOT(ISERROR(SEARCH("不十分",AK22)))</formula>
    </cfRule>
    <cfRule type="containsText" dxfId="53" priority="2" operator="containsText" text="藤生bん">
      <formula>NOT(ISERROR(SEARCH("藤生bん",AK22)))</formula>
    </cfRule>
  </conditionalFormatting>
  <dataValidations count="4">
    <dataValidation allowBlank="1" showInputMessage="1" showErrorMessage="1" errorTitle="指定口座への振り込みが希望されています。" error="国保連登録口座以外への振込を希望する際は上段で「希望する」を選択してください。" promptTitle="金融機関名の入力" prompt="略称等は用いず、正式な名称を誤りのないように入力してください。" sqref="G25" xr:uid="{00000000-0002-0000-0200-000000000000}"/>
    <dataValidation type="custom" imeMode="halfAlpha"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29:M29" xr:uid="{00000000-0002-0000-0200-000001000000}">
      <formula1>AND(LENB(G29:M29)=LEN(G29:M29))</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24:I24" xr:uid="{00000000-0002-0000-0200-000002000000}">
      <formula1>AND(LENB(G24:I24)=LEN(G24:I24))</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23:J23" xr:uid="{00000000-0002-0000-0200-000003000000}">
      <formula1>AND(LENB(D23:G23)=LEN(D23:G23))</formula1>
    </dataValidation>
  </dataValidations>
  <pageMargins left="0.7" right="0.7" top="0.75" bottom="0.75" header="0.3" footer="0.3"/>
  <pageSetup paperSize="9" scale="6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FD539-E41C-45C2-85E4-387341A07A90}">
  <sheetPr>
    <pageSetUpPr fitToPage="1"/>
  </sheetPr>
  <dimension ref="A1:BK70"/>
  <sheetViews>
    <sheetView showGridLines="0" view="pageBreakPreview" zoomScale="60" zoomScaleNormal="50" workbookViewId="0">
      <selection activeCell="B14" sqref="B14:AU17"/>
    </sheetView>
  </sheetViews>
  <sheetFormatPr defaultColWidth="9" defaultRowHeight="33" x14ac:dyDescent="0.4"/>
  <cols>
    <col min="1" max="48" width="3.625" style="113" customWidth="1"/>
    <col min="49" max="16384" width="9" style="113"/>
  </cols>
  <sheetData>
    <row r="1" spans="1:47" x14ac:dyDescent="0.4">
      <c r="A1" s="115">
        <v>1</v>
      </c>
      <c r="B1" s="115">
        <v>2</v>
      </c>
      <c r="C1" s="115">
        <v>3</v>
      </c>
      <c r="D1" s="115">
        <v>4</v>
      </c>
      <c r="E1" s="115">
        <v>5</v>
      </c>
      <c r="F1" s="115">
        <v>6</v>
      </c>
      <c r="G1" s="115">
        <v>7</v>
      </c>
      <c r="H1" s="115">
        <v>8</v>
      </c>
      <c r="I1" s="115">
        <v>9</v>
      </c>
      <c r="J1" s="115">
        <v>10</v>
      </c>
      <c r="K1" s="115">
        <v>11</v>
      </c>
      <c r="L1" s="115">
        <v>12</v>
      </c>
      <c r="M1" s="115">
        <v>13</v>
      </c>
      <c r="N1" s="115">
        <v>14</v>
      </c>
      <c r="O1" s="115">
        <v>15</v>
      </c>
      <c r="P1" s="115">
        <v>16</v>
      </c>
      <c r="Q1" s="115">
        <v>17</v>
      </c>
      <c r="R1" s="115">
        <v>18</v>
      </c>
      <c r="S1" s="115">
        <v>19</v>
      </c>
      <c r="T1" s="115">
        <v>20</v>
      </c>
      <c r="U1" s="115">
        <v>21</v>
      </c>
      <c r="V1" s="115">
        <v>22</v>
      </c>
      <c r="W1" s="115">
        <v>23</v>
      </c>
      <c r="X1" s="115">
        <v>24</v>
      </c>
      <c r="Y1" s="115">
        <v>25</v>
      </c>
      <c r="Z1" s="115">
        <v>26</v>
      </c>
      <c r="AA1" s="115">
        <v>27</v>
      </c>
      <c r="AB1" s="115">
        <v>28</v>
      </c>
      <c r="AC1" s="115">
        <v>29</v>
      </c>
      <c r="AD1" s="115">
        <v>30</v>
      </c>
      <c r="AE1" s="115">
        <v>31</v>
      </c>
      <c r="AF1" s="115">
        <v>32</v>
      </c>
      <c r="AG1" s="115">
        <v>33</v>
      </c>
      <c r="AH1" s="115">
        <v>34</v>
      </c>
      <c r="AI1" s="115">
        <v>35</v>
      </c>
      <c r="AJ1" s="115">
        <v>36</v>
      </c>
      <c r="AK1" s="115">
        <v>37</v>
      </c>
      <c r="AL1" s="115">
        <v>38</v>
      </c>
      <c r="AM1" s="115">
        <v>39</v>
      </c>
      <c r="AN1" s="115">
        <v>40</v>
      </c>
      <c r="AO1" s="115">
        <v>41</v>
      </c>
      <c r="AP1" s="115">
        <v>42</v>
      </c>
      <c r="AQ1" s="115">
        <v>43</v>
      </c>
      <c r="AR1" s="115">
        <v>44</v>
      </c>
      <c r="AS1" s="115">
        <v>45</v>
      </c>
      <c r="AT1" s="115">
        <v>46</v>
      </c>
      <c r="AU1" s="115">
        <v>47</v>
      </c>
    </row>
    <row r="2" spans="1:47" ht="20.100000000000001" customHeight="1" x14ac:dyDescent="0.4"/>
    <row r="3" spans="1:47" ht="33" customHeight="1" x14ac:dyDescent="0.4">
      <c r="AK3" s="629" t="str">
        <f>IF(はじめに入力してください!O12="×","令和　年　月　日",はじめに入力してください!AF12)</f>
        <v>令和　年　月　日</v>
      </c>
      <c r="AL3" s="637"/>
      <c r="AM3" s="637"/>
      <c r="AN3" s="637"/>
      <c r="AO3" s="637"/>
      <c r="AP3" s="637"/>
      <c r="AQ3" s="637"/>
      <c r="AR3" s="637"/>
      <c r="AS3" s="637"/>
      <c r="AT3" s="637"/>
      <c r="AU3" s="637"/>
    </row>
    <row r="4" spans="1:47" x14ac:dyDescent="0.4">
      <c r="AK4" s="637"/>
      <c r="AL4" s="637"/>
      <c r="AM4" s="637"/>
      <c r="AN4" s="637"/>
      <c r="AO4" s="637"/>
      <c r="AP4" s="637"/>
      <c r="AQ4" s="637"/>
      <c r="AR4" s="637"/>
      <c r="AS4" s="637"/>
      <c r="AT4" s="637"/>
      <c r="AU4" s="637"/>
    </row>
    <row r="5" spans="1:47" x14ac:dyDescent="0.4">
      <c r="B5" s="629" t="s">
        <v>237</v>
      </c>
      <c r="C5" s="630"/>
      <c r="D5" s="630"/>
      <c r="E5" s="630"/>
      <c r="F5" s="630"/>
      <c r="G5" s="630"/>
      <c r="H5" s="630"/>
      <c r="I5" s="630"/>
      <c r="J5" s="642"/>
      <c r="K5" s="646"/>
      <c r="L5" s="646"/>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row>
    <row r="6" spans="1:47" ht="20.100000000000001" customHeight="1" x14ac:dyDescent="0.4">
      <c r="B6" s="123"/>
      <c r="C6" s="122"/>
      <c r="D6" s="122"/>
      <c r="E6" s="122"/>
      <c r="F6" s="122"/>
      <c r="G6" s="122"/>
      <c r="H6" s="122"/>
      <c r="I6" s="122"/>
      <c r="J6" s="121"/>
      <c r="K6" s="120"/>
      <c r="L6" s="120"/>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row>
    <row r="7" spans="1:47" ht="33" customHeight="1" x14ac:dyDescent="0.4">
      <c r="X7" s="638" t="s">
        <v>236</v>
      </c>
      <c r="Y7" s="639"/>
      <c r="Z7" s="639"/>
      <c r="AA7" s="639"/>
      <c r="AB7" s="639"/>
      <c r="AC7" s="639"/>
      <c r="AD7" s="639"/>
      <c r="AF7" s="633" t="str">
        <f>IF(はじめに入力してください!H9="","",はじめに入力してください!H9)</f>
        <v/>
      </c>
      <c r="AG7" s="634"/>
      <c r="AH7" s="634"/>
      <c r="AI7" s="634"/>
      <c r="AJ7" s="634"/>
      <c r="AK7" s="634"/>
      <c r="AL7" s="634"/>
      <c r="AM7" s="634"/>
      <c r="AN7" s="634"/>
      <c r="AO7" s="634"/>
      <c r="AP7" s="634"/>
      <c r="AQ7" s="634"/>
      <c r="AR7" s="634"/>
      <c r="AS7" s="634"/>
      <c r="AT7" s="634"/>
      <c r="AU7" s="634"/>
    </row>
    <row r="8" spans="1:47" ht="33" customHeight="1" x14ac:dyDescent="0.4">
      <c r="X8" s="638" t="s">
        <v>235</v>
      </c>
      <c r="Y8" s="639"/>
      <c r="Z8" s="639"/>
      <c r="AA8" s="639"/>
      <c r="AB8" s="639"/>
      <c r="AC8" s="639"/>
      <c r="AD8" s="639"/>
      <c r="AF8" s="633" t="str">
        <f>IF(はじめに入力してください!H6="","",はじめに入力してください!H6)</f>
        <v/>
      </c>
      <c r="AG8" s="634"/>
      <c r="AH8" s="634"/>
      <c r="AI8" s="634"/>
      <c r="AJ8" s="634"/>
      <c r="AK8" s="634"/>
      <c r="AL8" s="634"/>
      <c r="AM8" s="634"/>
      <c r="AN8" s="634"/>
      <c r="AO8" s="634"/>
      <c r="AP8" s="634"/>
      <c r="AQ8" s="634"/>
      <c r="AR8" s="634"/>
      <c r="AS8" s="634"/>
      <c r="AT8" s="634"/>
      <c r="AU8" s="634"/>
    </row>
    <row r="9" spans="1:47" ht="33" customHeight="1" x14ac:dyDescent="0.4">
      <c r="X9" s="638" t="s">
        <v>234</v>
      </c>
      <c r="Y9" s="639"/>
      <c r="Z9" s="639"/>
      <c r="AA9" s="639"/>
      <c r="AB9" s="639"/>
      <c r="AC9" s="639"/>
      <c r="AD9" s="639"/>
      <c r="AF9" s="633" t="str">
        <f>IF(はじめに入力してください!H7="","",はじめに入力してください!H7)</f>
        <v/>
      </c>
      <c r="AG9" s="634"/>
      <c r="AH9" s="634"/>
      <c r="AI9" s="634"/>
      <c r="AJ9" s="634"/>
      <c r="AK9" s="119"/>
      <c r="AL9" s="633" t="str">
        <f>IF(はじめに入力してください!H8="","",はじめに入力してください!H8)</f>
        <v/>
      </c>
      <c r="AM9" s="633"/>
      <c r="AN9" s="633"/>
      <c r="AO9" s="633"/>
      <c r="AP9" s="633"/>
      <c r="AQ9" s="633"/>
      <c r="AR9" s="633"/>
      <c r="AS9" s="633"/>
      <c r="AT9" s="633"/>
      <c r="AU9" s="633"/>
    </row>
    <row r="10" spans="1:47" ht="20.100000000000001" customHeight="1" x14ac:dyDescent="0.4"/>
    <row r="11" spans="1:47" x14ac:dyDescent="0.4">
      <c r="B11" s="640" t="s">
        <v>388</v>
      </c>
      <c r="C11" s="641"/>
      <c r="D11" s="641"/>
      <c r="E11" s="641"/>
      <c r="F11" s="641"/>
      <c r="G11" s="641"/>
      <c r="H11" s="641"/>
      <c r="I11" s="641"/>
      <c r="J11" s="641"/>
      <c r="K11" s="641"/>
      <c r="L11" s="641"/>
      <c r="M11" s="641"/>
      <c r="N11" s="641"/>
      <c r="O11" s="641"/>
      <c r="P11" s="641"/>
      <c r="Q11" s="641"/>
      <c r="R11" s="641"/>
      <c r="S11" s="641"/>
      <c r="T11" s="641"/>
      <c r="U11" s="641"/>
      <c r="V11" s="641"/>
      <c r="W11" s="641"/>
      <c r="X11" s="641"/>
      <c r="Y11" s="641"/>
      <c r="Z11" s="641"/>
      <c r="AA11" s="641"/>
      <c r="AB11" s="641"/>
      <c r="AC11" s="641"/>
      <c r="AD11" s="641"/>
      <c r="AE11" s="641"/>
      <c r="AF11" s="641"/>
      <c r="AG11" s="641"/>
      <c r="AH11" s="641"/>
      <c r="AI11" s="641"/>
      <c r="AJ11" s="641"/>
      <c r="AK11" s="641"/>
      <c r="AL11" s="641"/>
      <c r="AM11" s="641"/>
      <c r="AN11" s="641"/>
      <c r="AO11" s="641"/>
      <c r="AP11" s="641"/>
      <c r="AQ11" s="641"/>
      <c r="AR11" s="641"/>
      <c r="AS11" s="641"/>
      <c r="AT11" s="641"/>
      <c r="AU11" s="641"/>
    </row>
    <row r="12" spans="1:47" x14ac:dyDescent="0.4">
      <c r="B12" s="641"/>
      <c r="C12" s="641"/>
      <c r="D12" s="641"/>
      <c r="E12" s="641"/>
      <c r="F12" s="641"/>
      <c r="G12" s="641"/>
      <c r="H12" s="641"/>
      <c r="I12" s="641"/>
      <c r="J12" s="641"/>
      <c r="K12" s="641"/>
      <c r="L12" s="641"/>
      <c r="M12" s="641"/>
      <c r="N12" s="641"/>
      <c r="O12" s="641"/>
      <c r="P12" s="641"/>
      <c r="Q12" s="641"/>
      <c r="R12" s="641"/>
      <c r="S12" s="641"/>
      <c r="T12" s="641"/>
      <c r="U12" s="641"/>
      <c r="V12" s="641"/>
      <c r="W12" s="641"/>
      <c r="X12" s="641"/>
      <c r="Y12" s="641"/>
      <c r="Z12" s="641"/>
      <c r="AA12" s="641"/>
      <c r="AB12" s="641"/>
      <c r="AC12" s="641"/>
      <c r="AD12" s="641"/>
      <c r="AE12" s="641"/>
      <c r="AF12" s="641"/>
      <c r="AG12" s="641"/>
      <c r="AH12" s="641"/>
      <c r="AI12" s="641"/>
      <c r="AJ12" s="641"/>
      <c r="AK12" s="641"/>
      <c r="AL12" s="641"/>
      <c r="AM12" s="641"/>
      <c r="AN12" s="641"/>
      <c r="AO12" s="641"/>
      <c r="AP12" s="641"/>
      <c r="AQ12" s="641"/>
      <c r="AR12" s="641"/>
      <c r="AS12" s="641"/>
      <c r="AT12" s="641"/>
      <c r="AU12" s="641"/>
    </row>
    <row r="13" spans="1:47" ht="20.100000000000001" customHeight="1" x14ac:dyDescent="0.4">
      <c r="B13" s="118"/>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row>
    <row r="14" spans="1:47" x14ac:dyDescent="0.4">
      <c r="B14" s="635" t="s">
        <v>233</v>
      </c>
      <c r="C14" s="636"/>
      <c r="D14" s="636"/>
      <c r="E14" s="636"/>
      <c r="F14" s="636"/>
      <c r="G14" s="636"/>
      <c r="H14" s="636"/>
      <c r="I14" s="636"/>
      <c r="J14" s="636"/>
      <c r="K14" s="636"/>
      <c r="L14" s="636"/>
      <c r="M14" s="636"/>
      <c r="N14" s="636"/>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6"/>
      <c r="AP14" s="636"/>
      <c r="AQ14" s="636"/>
      <c r="AR14" s="636"/>
      <c r="AS14" s="636"/>
      <c r="AT14" s="636"/>
      <c r="AU14" s="636"/>
    </row>
    <row r="15" spans="1:47" x14ac:dyDescent="0.4">
      <c r="B15" s="636"/>
      <c r="C15" s="636"/>
      <c r="D15" s="636"/>
      <c r="E15" s="636"/>
      <c r="F15" s="636"/>
      <c r="G15" s="636"/>
      <c r="H15" s="636"/>
      <c r="I15" s="636"/>
      <c r="J15" s="636"/>
      <c r="K15" s="636"/>
      <c r="L15" s="636"/>
      <c r="M15" s="636"/>
      <c r="N15" s="636"/>
      <c r="O15" s="636"/>
      <c r="P15" s="636"/>
      <c r="Q15" s="636"/>
      <c r="R15" s="636"/>
      <c r="S15" s="636"/>
      <c r="T15" s="636"/>
      <c r="U15" s="636"/>
      <c r="V15" s="636"/>
      <c r="W15" s="636"/>
      <c r="X15" s="636"/>
      <c r="Y15" s="636"/>
      <c r="Z15" s="636"/>
      <c r="AA15" s="636"/>
      <c r="AB15" s="636"/>
      <c r="AC15" s="636"/>
      <c r="AD15" s="636"/>
      <c r="AE15" s="636"/>
      <c r="AF15" s="636"/>
      <c r="AG15" s="636"/>
      <c r="AH15" s="636"/>
      <c r="AI15" s="636"/>
      <c r="AJ15" s="636"/>
      <c r="AK15" s="636"/>
      <c r="AL15" s="636"/>
      <c r="AM15" s="636"/>
      <c r="AN15" s="636"/>
      <c r="AO15" s="636"/>
      <c r="AP15" s="636"/>
      <c r="AQ15" s="636"/>
      <c r="AR15" s="636"/>
      <c r="AS15" s="636"/>
      <c r="AT15" s="636"/>
      <c r="AU15" s="636"/>
    </row>
    <row r="16" spans="1:47" x14ac:dyDescent="0.4">
      <c r="B16" s="636"/>
      <c r="C16" s="636"/>
      <c r="D16" s="636"/>
      <c r="E16" s="636"/>
      <c r="F16" s="636"/>
      <c r="G16" s="636"/>
      <c r="H16" s="636"/>
      <c r="I16" s="636"/>
      <c r="J16" s="636"/>
      <c r="K16" s="636"/>
      <c r="L16" s="636"/>
      <c r="M16" s="636"/>
      <c r="N16" s="636"/>
      <c r="O16" s="636"/>
      <c r="P16" s="636"/>
      <c r="Q16" s="636"/>
      <c r="R16" s="636"/>
      <c r="S16" s="636"/>
      <c r="T16" s="636"/>
      <c r="U16" s="636"/>
      <c r="V16" s="636"/>
      <c r="W16" s="636"/>
      <c r="X16" s="636"/>
      <c r="Y16" s="636"/>
      <c r="Z16" s="636"/>
      <c r="AA16" s="636"/>
      <c r="AB16" s="636"/>
      <c r="AC16" s="636"/>
      <c r="AD16" s="636"/>
      <c r="AE16" s="636"/>
      <c r="AF16" s="636"/>
      <c r="AG16" s="636"/>
      <c r="AH16" s="636"/>
      <c r="AI16" s="636"/>
      <c r="AJ16" s="636"/>
      <c r="AK16" s="636"/>
      <c r="AL16" s="636"/>
      <c r="AM16" s="636"/>
      <c r="AN16" s="636"/>
      <c r="AO16" s="636"/>
      <c r="AP16" s="636"/>
      <c r="AQ16" s="636"/>
      <c r="AR16" s="636"/>
      <c r="AS16" s="636"/>
      <c r="AT16" s="636"/>
      <c r="AU16" s="636"/>
    </row>
    <row r="17" spans="2:47" x14ac:dyDescent="0.4">
      <c r="B17" s="642"/>
      <c r="C17" s="642"/>
      <c r="D17" s="642"/>
      <c r="E17" s="642"/>
      <c r="F17" s="642"/>
      <c r="G17" s="642"/>
      <c r="H17" s="642"/>
      <c r="I17" s="642"/>
      <c r="J17" s="642"/>
      <c r="K17" s="642"/>
      <c r="L17" s="642"/>
      <c r="M17" s="642"/>
      <c r="N17" s="642"/>
      <c r="O17" s="642"/>
      <c r="P17" s="642"/>
      <c r="Q17" s="642"/>
      <c r="R17" s="642"/>
      <c r="S17" s="642"/>
      <c r="T17" s="642"/>
      <c r="U17" s="642"/>
      <c r="V17" s="642"/>
      <c r="W17" s="642"/>
      <c r="X17" s="642"/>
      <c r="Y17" s="642"/>
      <c r="Z17" s="642"/>
      <c r="AA17" s="642"/>
      <c r="AB17" s="642"/>
      <c r="AC17" s="642"/>
      <c r="AD17" s="642"/>
      <c r="AE17" s="642"/>
      <c r="AF17" s="642"/>
      <c r="AG17" s="642"/>
      <c r="AH17" s="642"/>
      <c r="AI17" s="642"/>
      <c r="AJ17" s="642"/>
      <c r="AK17" s="642"/>
      <c r="AL17" s="642"/>
      <c r="AM17" s="642"/>
      <c r="AN17" s="642"/>
      <c r="AO17" s="642"/>
      <c r="AP17" s="642"/>
      <c r="AQ17" s="642"/>
      <c r="AR17" s="642"/>
      <c r="AS17" s="642"/>
      <c r="AT17" s="642"/>
      <c r="AU17" s="642"/>
    </row>
    <row r="18" spans="2:47" ht="20.100000000000001" customHeight="1" x14ac:dyDescent="0.4"/>
    <row r="19" spans="2:47" x14ac:dyDescent="0.4">
      <c r="B19" s="627" t="s">
        <v>232</v>
      </c>
      <c r="C19" s="636"/>
      <c r="D19" s="636"/>
      <c r="E19" s="636"/>
      <c r="F19" s="636"/>
      <c r="G19" s="636"/>
      <c r="H19" s="636"/>
      <c r="I19" s="636"/>
      <c r="J19" s="636"/>
      <c r="K19" s="636"/>
      <c r="L19" s="636"/>
      <c r="M19" s="636"/>
      <c r="N19" s="636"/>
      <c r="O19" s="636"/>
      <c r="P19" s="636"/>
      <c r="Q19" s="636"/>
      <c r="R19" s="636"/>
      <c r="S19" s="636"/>
      <c r="T19" s="636"/>
      <c r="U19" s="636"/>
      <c r="V19" s="636"/>
      <c r="W19" s="636"/>
      <c r="X19" s="636"/>
      <c r="Y19" s="636"/>
      <c r="Z19" s="636"/>
      <c r="AA19" s="636"/>
      <c r="AB19" s="636"/>
      <c r="AC19" s="636"/>
      <c r="AD19" s="636"/>
      <c r="AE19" s="636"/>
      <c r="AF19" s="636"/>
      <c r="AG19" s="636"/>
      <c r="AH19" s="636"/>
      <c r="AI19" s="636"/>
      <c r="AJ19" s="636"/>
      <c r="AK19" s="636"/>
      <c r="AL19" s="636"/>
      <c r="AM19" s="636"/>
      <c r="AN19" s="636"/>
      <c r="AO19" s="636"/>
      <c r="AP19" s="636"/>
      <c r="AQ19" s="636"/>
      <c r="AR19" s="636"/>
      <c r="AS19" s="636"/>
      <c r="AT19" s="636"/>
      <c r="AU19" s="636"/>
    </row>
    <row r="20" spans="2:47" x14ac:dyDescent="0.4">
      <c r="C20" s="145"/>
      <c r="D20" s="633" t="str">
        <f>IF(はじめに入力してください!H10="","",はじめに入力してください!H10)</f>
        <v/>
      </c>
      <c r="E20" s="645"/>
      <c r="F20" s="645"/>
      <c r="G20" s="645"/>
      <c r="H20" s="645"/>
      <c r="I20" s="645"/>
      <c r="J20" s="645"/>
      <c r="K20" s="645"/>
      <c r="L20" s="645"/>
      <c r="M20" s="645"/>
      <c r="N20" s="645"/>
      <c r="O20" s="645"/>
      <c r="P20" s="645"/>
      <c r="Q20" s="645"/>
      <c r="R20" s="645"/>
      <c r="S20" s="645"/>
      <c r="T20" s="645"/>
      <c r="U20" s="645"/>
      <c r="V20" s="645"/>
      <c r="W20" s="645"/>
      <c r="X20" s="645"/>
      <c r="Y20" s="645"/>
      <c r="Z20" s="645"/>
      <c r="AA20" s="645"/>
      <c r="AB20" s="645"/>
      <c r="AC20" s="645"/>
      <c r="AD20" s="645"/>
      <c r="AE20" s="645"/>
      <c r="AF20" s="645"/>
      <c r="AG20" s="645"/>
      <c r="AH20" s="645"/>
      <c r="AI20" s="645"/>
      <c r="AJ20" s="645"/>
      <c r="AK20" s="645"/>
      <c r="AL20" s="645"/>
      <c r="AM20" s="645"/>
      <c r="AN20" s="645"/>
      <c r="AO20" s="645"/>
      <c r="AP20" s="645"/>
      <c r="AQ20" s="645"/>
      <c r="AR20" s="645"/>
      <c r="AS20" s="645"/>
      <c r="AT20" s="645"/>
      <c r="AU20" s="645"/>
    </row>
    <row r="21" spans="2:47" x14ac:dyDescent="0.4">
      <c r="C21" s="145"/>
      <c r="D21" s="633" t="str">
        <f>IF(はじめに入力してください!H11="","",はじめに入力してください!H11)</f>
        <v/>
      </c>
      <c r="E21" s="645"/>
      <c r="F21" s="645"/>
      <c r="G21" s="645"/>
      <c r="H21" s="645"/>
      <c r="I21" s="645"/>
      <c r="J21" s="645"/>
      <c r="K21" s="645"/>
      <c r="L21" s="645"/>
      <c r="M21" s="645"/>
      <c r="N21" s="645"/>
      <c r="O21" s="645"/>
      <c r="P21" s="645"/>
      <c r="Q21" s="645"/>
      <c r="R21" s="645"/>
      <c r="S21" s="645"/>
      <c r="T21" s="645"/>
      <c r="U21" s="645"/>
      <c r="V21" s="645"/>
      <c r="W21" s="645"/>
      <c r="X21" s="645"/>
      <c r="Y21" s="645"/>
      <c r="Z21" s="645"/>
      <c r="AA21" s="645"/>
      <c r="AB21" s="645"/>
      <c r="AC21" s="645"/>
      <c r="AD21" s="645"/>
      <c r="AE21" s="645"/>
      <c r="AF21" s="645"/>
      <c r="AG21" s="645"/>
      <c r="AH21" s="645"/>
      <c r="AI21" s="645"/>
      <c r="AJ21" s="645"/>
      <c r="AK21" s="645"/>
      <c r="AL21" s="645"/>
      <c r="AM21" s="645"/>
      <c r="AN21" s="645"/>
      <c r="AO21" s="645"/>
      <c r="AP21" s="645"/>
      <c r="AQ21" s="645"/>
      <c r="AR21" s="645"/>
      <c r="AS21" s="645"/>
      <c r="AT21" s="645"/>
      <c r="AU21" s="645"/>
    </row>
    <row r="22" spans="2:47" ht="20.100000000000001" customHeight="1" x14ac:dyDescent="0.4">
      <c r="B22" s="631"/>
      <c r="C22" s="632"/>
      <c r="D22" s="632"/>
      <c r="E22" s="632"/>
      <c r="F22" s="632"/>
      <c r="G22" s="632"/>
      <c r="H22" s="632"/>
      <c r="I22" s="632"/>
      <c r="J22" s="632"/>
      <c r="K22" s="632"/>
      <c r="L22" s="632"/>
      <c r="M22" s="632"/>
      <c r="N22" s="632"/>
      <c r="O22" s="632"/>
      <c r="P22" s="632"/>
      <c r="Q22" s="632"/>
      <c r="R22" s="632"/>
      <c r="S22" s="632"/>
      <c r="T22" s="632"/>
      <c r="U22" s="632"/>
      <c r="V22" s="632"/>
      <c r="W22" s="632"/>
      <c r="X22" s="632"/>
      <c r="Y22" s="632"/>
      <c r="Z22" s="632"/>
      <c r="AA22" s="632"/>
      <c r="AB22" s="632"/>
      <c r="AC22" s="632"/>
      <c r="AD22" s="632"/>
      <c r="AE22" s="632"/>
      <c r="AF22" s="632"/>
      <c r="AG22" s="632"/>
      <c r="AH22" s="632"/>
      <c r="AI22" s="632"/>
      <c r="AJ22" s="632"/>
      <c r="AK22" s="632"/>
      <c r="AL22" s="632"/>
      <c r="AM22" s="632"/>
      <c r="AN22" s="632"/>
      <c r="AO22" s="632"/>
      <c r="AP22" s="632"/>
      <c r="AQ22" s="632"/>
      <c r="AR22" s="632"/>
      <c r="AS22" s="632"/>
      <c r="AT22" s="632"/>
      <c r="AU22" s="632"/>
    </row>
    <row r="23" spans="2:47" x14ac:dyDescent="0.4">
      <c r="B23" s="627" t="s">
        <v>231</v>
      </c>
      <c r="C23" s="636"/>
      <c r="D23" s="636"/>
      <c r="E23" s="636"/>
      <c r="F23" s="636"/>
      <c r="G23" s="636"/>
      <c r="H23" s="636"/>
      <c r="I23" s="636"/>
      <c r="J23" s="636"/>
      <c r="K23" s="636"/>
      <c r="L23" s="636"/>
      <c r="M23" s="636"/>
      <c r="N23" s="636"/>
      <c r="O23" s="636"/>
      <c r="P23" s="636"/>
      <c r="Q23" s="636"/>
      <c r="R23" s="636"/>
      <c r="S23" s="636"/>
      <c r="T23" s="636"/>
      <c r="U23" s="636"/>
      <c r="V23" s="636"/>
      <c r="W23" s="636"/>
      <c r="X23" s="636"/>
      <c r="Y23" s="636"/>
      <c r="Z23" s="636"/>
      <c r="AA23" s="636"/>
      <c r="AB23" s="636"/>
      <c r="AC23" s="636"/>
      <c r="AD23" s="636"/>
      <c r="AE23" s="636"/>
      <c r="AF23" s="636"/>
      <c r="AG23" s="636"/>
      <c r="AH23" s="636"/>
      <c r="AI23" s="636"/>
      <c r="AJ23" s="636"/>
      <c r="AK23" s="636"/>
      <c r="AL23" s="636"/>
      <c r="AM23" s="636"/>
      <c r="AN23" s="636"/>
      <c r="AO23" s="636"/>
      <c r="AP23" s="636"/>
      <c r="AQ23" s="636"/>
      <c r="AR23" s="636"/>
      <c r="AS23" s="636"/>
      <c r="AT23" s="636"/>
      <c r="AU23" s="636"/>
    </row>
    <row r="24" spans="2:47" x14ac:dyDescent="0.4">
      <c r="C24" s="144"/>
      <c r="D24" s="643" t="str">
        <f ca="1">IF(経費書!I16&gt;0,経費書!I18,"金　　　　　　　　円")</f>
        <v>金　　　　　　　　円</v>
      </c>
      <c r="E24" s="644"/>
      <c r="F24" s="644"/>
      <c r="G24" s="644"/>
      <c r="H24" s="644"/>
      <c r="I24" s="644"/>
      <c r="J24" s="644"/>
      <c r="K24" s="644"/>
      <c r="L24" s="644"/>
      <c r="M24" s="645"/>
      <c r="N24" s="645"/>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row>
    <row r="25" spans="2:47" ht="20.100000000000001" customHeight="1" x14ac:dyDescent="0.4"/>
    <row r="26" spans="2:47" x14ac:dyDescent="0.4">
      <c r="B26" s="627" t="s">
        <v>230</v>
      </c>
      <c r="C26" s="636"/>
      <c r="D26" s="636"/>
      <c r="E26" s="636"/>
      <c r="F26" s="636"/>
      <c r="G26" s="636"/>
      <c r="H26" s="636"/>
      <c r="I26" s="636"/>
      <c r="J26" s="636"/>
      <c r="K26" s="636"/>
      <c r="L26" s="636"/>
      <c r="M26" s="636"/>
      <c r="N26" s="636"/>
      <c r="O26" s="636"/>
      <c r="P26" s="636"/>
      <c r="Q26" s="636"/>
      <c r="R26" s="636"/>
      <c r="S26" s="636"/>
      <c r="T26" s="636"/>
      <c r="U26" s="636"/>
      <c r="V26" s="636"/>
      <c r="W26" s="636"/>
      <c r="X26" s="636"/>
      <c r="Y26" s="636"/>
      <c r="Z26" s="636"/>
      <c r="AA26" s="636"/>
      <c r="AB26" s="636"/>
      <c r="AC26" s="636"/>
      <c r="AD26" s="636"/>
      <c r="AE26" s="636"/>
      <c r="AF26" s="636"/>
      <c r="AG26" s="636"/>
      <c r="AH26" s="636"/>
      <c r="AI26" s="636"/>
      <c r="AJ26" s="636"/>
      <c r="AK26" s="636"/>
      <c r="AL26" s="636"/>
      <c r="AM26" s="636"/>
      <c r="AN26" s="636"/>
      <c r="AO26" s="636"/>
      <c r="AP26" s="636"/>
      <c r="AQ26" s="636"/>
      <c r="AR26" s="636"/>
      <c r="AS26" s="636"/>
      <c r="AT26" s="636"/>
      <c r="AU26" s="636"/>
    </row>
    <row r="27" spans="2:47" x14ac:dyDescent="0.4">
      <c r="B27" s="627" t="s">
        <v>229</v>
      </c>
      <c r="C27" s="636"/>
      <c r="D27" s="636"/>
      <c r="E27" s="636"/>
      <c r="F27" s="636"/>
      <c r="G27" s="636"/>
      <c r="H27" s="636"/>
      <c r="I27" s="636"/>
      <c r="J27" s="636"/>
      <c r="K27" s="636"/>
      <c r="L27" s="636"/>
      <c r="M27" s="636"/>
      <c r="N27" s="636"/>
      <c r="O27" s="636"/>
      <c r="P27" s="636"/>
      <c r="Q27" s="636"/>
      <c r="R27" s="636"/>
      <c r="S27" s="636"/>
      <c r="T27" s="636"/>
      <c r="U27" s="636"/>
      <c r="V27" s="636"/>
      <c r="W27" s="636"/>
      <c r="X27" s="636"/>
      <c r="Y27" s="636"/>
      <c r="Z27" s="636"/>
      <c r="AA27" s="636"/>
      <c r="AB27" s="636"/>
      <c r="AC27" s="636"/>
      <c r="AD27" s="636"/>
      <c r="AE27" s="636"/>
      <c r="AF27" s="636"/>
      <c r="AG27" s="636"/>
      <c r="AH27" s="636"/>
      <c r="AI27" s="636"/>
      <c r="AJ27" s="636"/>
      <c r="AK27" s="636"/>
      <c r="AL27" s="636"/>
      <c r="AM27" s="636"/>
      <c r="AN27" s="636"/>
      <c r="AO27" s="636"/>
      <c r="AP27" s="636"/>
      <c r="AQ27" s="636"/>
      <c r="AR27" s="636"/>
      <c r="AS27" s="636"/>
      <c r="AT27" s="636"/>
      <c r="AU27" s="636"/>
    </row>
    <row r="28" spans="2:47" x14ac:dyDescent="0.4">
      <c r="B28" s="627" t="s">
        <v>228</v>
      </c>
      <c r="C28" s="636"/>
      <c r="D28" s="636"/>
      <c r="E28" s="636"/>
      <c r="F28" s="636"/>
      <c r="G28" s="636"/>
      <c r="H28" s="636"/>
      <c r="I28" s="636"/>
      <c r="J28" s="636"/>
      <c r="K28" s="636"/>
      <c r="L28" s="636"/>
      <c r="M28" s="636"/>
      <c r="N28" s="636"/>
      <c r="O28" s="636"/>
      <c r="P28" s="636"/>
      <c r="Q28" s="636"/>
      <c r="R28" s="636"/>
      <c r="S28" s="636"/>
      <c r="T28" s="636"/>
      <c r="U28" s="636"/>
      <c r="V28" s="636"/>
      <c r="W28" s="636"/>
      <c r="X28" s="636"/>
      <c r="Y28" s="636"/>
      <c r="Z28" s="636"/>
      <c r="AA28" s="636"/>
      <c r="AB28" s="636"/>
      <c r="AC28" s="636"/>
      <c r="AD28" s="636"/>
      <c r="AE28" s="636"/>
      <c r="AF28" s="636"/>
      <c r="AG28" s="636"/>
      <c r="AH28" s="636"/>
      <c r="AI28" s="636"/>
      <c r="AJ28" s="636"/>
      <c r="AK28" s="636"/>
      <c r="AL28" s="636"/>
      <c r="AM28" s="636"/>
      <c r="AN28" s="636"/>
      <c r="AO28" s="636"/>
      <c r="AP28" s="636"/>
      <c r="AQ28" s="636"/>
      <c r="AR28" s="636"/>
      <c r="AS28" s="636"/>
      <c r="AT28" s="636"/>
      <c r="AU28" s="636"/>
    </row>
    <row r="29" spans="2:47" x14ac:dyDescent="0.4">
      <c r="B29" s="627" t="s">
        <v>227</v>
      </c>
      <c r="C29" s="636"/>
      <c r="D29" s="636"/>
      <c r="E29" s="636"/>
      <c r="F29" s="636"/>
      <c r="G29" s="636"/>
      <c r="H29" s="636"/>
      <c r="I29" s="636"/>
      <c r="J29" s="636"/>
      <c r="K29" s="636"/>
      <c r="L29" s="636"/>
      <c r="M29" s="636"/>
      <c r="N29" s="636"/>
      <c r="O29" s="636"/>
      <c r="P29" s="636"/>
      <c r="Q29" s="636"/>
      <c r="R29" s="636"/>
      <c r="S29" s="636"/>
      <c r="T29" s="636"/>
      <c r="U29" s="636"/>
      <c r="V29" s="636"/>
      <c r="W29" s="636"/>
      <c r="X29" s="636"/>
      <c r="Y29" s="636"/>
      <c r="Z29" s="636"/>
      <c r="AA29" s="636"/>
      <c r="AB29" s="636"/>
      <c r="AC29" s="636"/>
      <c r="AD29" s="636"/>
      <c r="AE29" s="636"/>
      <c r="AF29" s="636"/>
      <c r="AG29" s="636"/>
      <c r="AH29" s="636"/>
      <c r="AI29" s="636"/>
      <c r="AJ29" s="636"/>
      <c r="AK29" s="636"/>
      <c r="AL29" s="636"/>
      <c r="AM29" s="636"/>
      <c r="AN29" s="636"/>
      <c r="AO29" s="636"/>
      <c r="AP29" s="636"/>
      <c r="AQ29" s="636"/>
      <c r="AR29" s="636"/>
      <c r="AS29" s="636"/>
      <c r="AT29" s="636"/>
      <c r="AU29" s="636"/>
    </row>
    <row r="30" spans="2:47" x14ac:dyDescent="0.4">
      <c r="B30" s="627" t="s">
        <v>226</v>
      </c>
      <c r="C30" s="636"/>
      <c r="D30" s="636"/>
      <c r="E30" s="636"/>
      <c r="F30" s="636"/>
      <c r="G30" s="636"/>
      <c r="H30" s="636"/>
      <c r="I30" s="636"/>
      <c r="J30" s="636"/>
      <c r="K30" s="636"/>
      <c r="L30" s="636"/>
      <c r="M30" s="636"/>
      <c r="N30" s="636"/>
      <c r="O30" s="636"/>
      <c r="P30" s="636"/>
      <c r="Q30" s="636"/>
      <c r="R30" s="636"/>
      <c r="S30" s="636"/>
      <c r="T30" s="636"/>
      <c r="U30" s="636"/>
      <c r="V30" s="636"/>
      <c r="W30" s="636"/>
      <c r="X30" s="636"/>
      <c r="Y30" s="636"/>
      <c r="Z30" s="636"/>
      <c r="AA30" s="636"/>
      <c r="AB30" s="636"/>
      <c r="AC30" s="636"/>
      <c r="AD30" s="636"/>
      <c r="AE30" s="636"/>
      <c r="AF30" s="636"/>
      <c r="AG30" s="636"/>
      <c r="AH30" s="636"/>
      <c r="AI30" s="636"/>
      <c r="AJ30" s="636"/>
      <c r="AK30" s="636"/>
      <c r="AL30" s="636"/>
      <c r="AM30" s="636"/>
      <c r="AN30" s="636"/>
      <c r="AO30" s="636"/>
      <c r="AP30" s="636"/>
      <c r="AQ30" s="636"/>
      <c r="AR30" s="636"/>
      <c r="AS30" s="636"/>
      <c r="AT30" s="636"/>
      <c r="AU30" s="636"/>
    </row>
    <row r="31" spans="2:47" x14ac:dyDescent="0.4">
      <c r="B31" s="627" t="s">
        <v>225</v>
      </c>
      <c r="C31" s="636"/>
      <c r="D31" s="636"/>
      <c r="E31" s="636"/>
      <c r="F31" s="636"/>
      <c r="G31" s="636"/>
      <c r="H31" s="636"/>
      <c r="I31" s="636"/>
      <c r="J31" s="636"/>
      <c r="K31" s="636"/>
      <c r="L31" s="636"/>
      <c r="M31" s="636"/>
      <c r="N31" s="636"/>
      <c r="O31" s="636"/>
      <c r="P31" s="636"/>
      <c r="Q31" s="636"/>
      <c r="R31" s="636"/>
      <c r="S31" s="636"/>
      <c r="T31" s="636"/>
      <c r="U31" s="636"/>
      <c r="V31" s="636"/>
      <c r="W31" s="636"/>
      <c r="X31" s="636"/>
      <c r="Y31" s="636"/>
      <c r="Z31" s="636"/>
      <c r="AA31" s="636"/>
      <c r="AB31" s="636"/>
      <c r="AC31" s="636"/>
      <c r="AD31" s="636"/>
      <c r="AE31" s="636"/>
      <c r="AF31" s="636"/>
      <c r="AG31" s="636"/>
      <c r="AH31" s="636"/>
      <c r="AI31" s="636"/>
      <c r="AJ31" s="636"/>
      <c r="AK31" s="636"/>
      <c r="AL31" s="636"/>
      <c r="AM31" s="636"/>
      <c r="AN31" s="636"/>
      <c r="AO31" s="636"/>
      <c r="AP31" s="636"/>
      <c r="AQ31" s="636"/>
      <c r="AR31" s="636"/>
      <c r="AS31" s="636"/>
      <c r="AT31" s="636"/>
      <c r="AU31" s="636"/>
    </row>
    <row r="32" spans="2:47" ht="20.100000000000001" customHeight="1" x14ac:dyDescent="0.4"/>
    <row r="33" spans="2:47" ht="33" customHeight="1" x14ac:dyDescent="0.4">
      <c r="Z33" s="629" t="s">
        <v>216</v>
      </c>
      <c r="AA33" s="637"/>
      <c r="AB33" s="637"/>
      <c r="AC33" s="637"/>
      <c r="AD33" s="637"/>
      <c r="AE33" s="637"/>
      <c r="AF33" s="637"/>
      <c r="AG33" s="637"/>
      <c r="AI33" s="633" t="str">
        <f>IF(はじめに入力してください!H14="","",はじめに入力してください!H14)</f>
        <v/>
      </c>
      <c r="AJ33" s="634"/>
      <c r="AK33" s="634"/>
      <c r="AL33" s="634"/>
      <c r="AM33" s="634"/>
      <c r="AN33" s="634"/>
      <c r="AO33" s="634"/>
      <c r="AP33" s="634"/>
      <c r="AQ33" s="634"/>
      <c r="AR33" s="634"/>
      <c r="AS33" s="634"/>
      <c r="AT33" s="634"/>
      <c r="AU33" s="634"/>
    </row>
    <row r="34" spans="2:47" ht="33" customHeight="1" x14ac:dyDescent="0.4">
      <c r="Z34" s="629" t="s">
        <v>224</v>
      </c>
      <c r="AA34" s="637"/>
      <c r="AB34" s="637"/>
      <c r="AC34" s="637"/>
      <c r="AD34" s="637"/>
      <c r="AE34" s="637"/>
      <c r="AF34" s="637"/>
      <c r="AG34" s="637"/>
      <c r="AI34" s="633" t="str">
        <f>IF(はじめに入力してください!H15="","",はじめに入力してください!H15)</f>
        <v/>
      </c>
      <c r="AJ34" s="634"/>
      <c r="AK34" s="634"/>
      <c r="AL34" s="634"/>
      <c r="AM34" s="634"/>
      <c r="AN34" s="634"/>
      <c r="AO34" s="634"/>
      <c r="AP34" s="634"/>
      <c r="AQ34" s="634"/>
      <c r="AR34" s="634"/>
      <c r="AS34" s="634"/>
      <c r="AT34" s="634"/>
      <c r="AU34" s="634"/>
    </row>
    <row r="35" spans="2:47" ht="33" customHeight="1" x14ac:dyDescent="0.4">
      <c r="Z35" s="629" t="s">
        <v>215</v>
      </c>
      <c r="AA35" s="637"/>
      <c r="AB35" s="637"/>
      <c r="AC35" s="637"/>
      <c r="AD35" s="637"/>
      <c r="AE35" s="637"/>
      <c r="AF35" s="637"/>
      <c r="AG35" s="637"/>
      <c r="AI35" s="633" t="str">
        <f>IF(はじめに入力してください!AF16="","",はじめに入力してください!AF16)</f>
        <v/>
      </c>
      <c r="AJ35" s="634"/>
      <c r="AK35" s="634"/>
      <c r="AL35" s="634"/>
      <c r="AM35" s="634"/>
      <c r="AN35" s="634"/>
      <c r="AO35" s="634"/>
      <c r="AP35" s="634"/>
      <c r="AQ35" s="634"/>
      <c r="AR35" s="634"/>
      <c r="AS35" s="634"/>
      <c r="AT35" s="634"/>
      <c r="AU35" s="634"/>
    </row>
    <row r="36" spans="2:47" ht="33" customHeight="1" x14ac:dyDescent="0.4">
      <c r="Z36" s="629" t="s">
        <v>223</v>
      </c>
      <c r="AA36" s="637"/>
      <c r="AB36" s="637"/>
      <c r="AC36" s="637"/>
      <c r="AD36" s="637"/>
      <c r="AE36" s="637"/>
      <c r="AF36" s="637"/>
      <c r="AG36" s="637"/>
      <c r="AI36" s="633" t="str">
        <f>IF(はじめに入力してください!AF17="","",はじめに入力してください!AF17)</f>
        <v/>
      </c>
      <c r="AJ36" s="634"/>
      <c r="AK36" s="634"/>
      <c r="AL36" s="634"/>
      <c r="AM36" s="634"/>
      <c r="AN36" s="634"/>
      <c r="AO36" s="634"/>
      <c r="AP36" s="634"/>
      <c r="AQ36" s="634"/>
      <c r="AR36" s="634"/>
      <c r="AS36" s="634"/>
      <c r="AT36" s="634"/>
      <c r="AU36" s="634"/>
    </row>
    <row r="37" spans="2:47" ht="20.100000000000001" customHeight="1" x14ac:dyDescent="0.4"/>
    <row r="38" spans="2:47" x14ac:dyDescent="0.4">
      <c r="B38" s="627" t="s">
        <v>222</v>
      </c>
      <c r="C38" s="636"/>
      <c r="D38" s="636"/>
      <c r="E38" s="636"/>
      <c r="F38" s="636"/>
      <c r="G38" s="636"/>
      <c r="H38" s="636"/>
      <c r="I38" s="636"/>
      <c r="J38" s="636"/>
      <c r="K38" s="636"/>
      <c r="L38" s="636"/>
      <c r="M38" s="636"/>
      <c r="N38" s="636"/>
      <c r="O38" s="636"/>
      <c r="P38" s="636"/>
      <c r="Q38" s="636"/>
      <c r="R38" s="636"/>
      <c r="S38" s="636"/>
      <c r="T38" s="636"/>
      <c r="U38" s="636"/>
      <c r="V38" s="636"/>
      <c r="W38" s="636"/>
      <c r="X38" s="636"/>
      <c r="Y38" s="636"/>
      <c r="Z38" s="636"/>
      <c r="AA38" s="636"/>
      <c r="AB38" s="636"/>
      <c r="AC38" s="636"/>
      <c r="AD38" s="636"/>
      <c r="AE38" s="636"/>
      <c r="AF38" s="636"/>
      <c r="AG38" s="636"/>
      <c r="AH38" s="636"/>
      <c r="AI38" s="636"/>
      <c r="AJ38" s="636"/>
      <c r="AK38" s="636"/>
      <c r="AL38" s="636"/>
      <c r="AM38" s="636"/>
      <c r="AN38" s="636"/>
      <c r="AO38" s="636"/>
      <c r="AP38" s="636"/>
      <c r="AQ38" s="636"/>
      <c r="AR38" s="636"/>
      <c r="AS38" s="636"/>
      <c r="AT38" s="636"/>
      <c r="AU38" s="636"/>
    </row>
    <row r="39" spans="2:47" x14ac:dyDescent="0.4">
      <c r="B39" s="635" t="str">
        <f>IF(AX55="回答",AX56,"")</f>
        <v/>
      </c>
      <c r="C39" s="636"/>
      <c r="D39" s="636"/>
      <c r="E39" s="636"/>
      <c r="F39" s="636"/>
      <c r="G39" s="636"/>
      <c r="H39" s="636"/>
      <c r="I39" s="636"/>
      <c r="J39" s="636"/>
      <c r="K39" s="636"/>
      <c r="L39" s="636"/>
      <c r="M39" s="636"/>
      <c r="N39" s="636"/>
      <c r="O39" s="636"/>
      <c r="P39" s="636"/>
      <c r="Q39" s="636"/>
      <c r="R39" s="636"/>
      <c r="S39" s="636"/>
      <c r="T39" s="636"/>
      <c r="U39" s="636"/>
      <c r="V39" s="636"/>
      <c r="W39" s="636"/>
      <c r="X39" s="636"/>
      <c r="Y39" s="636"/>
      <c r="Z39" s="636"/>
      <c r="AA39" s="636"/>
      <c r="AB39" s="636"/>
      <c r="AC39" s="636"/>
      <c r="AD39" s="636"/>
      <c r="AE39" s="636"/>
      <c r="AF39" s="636"/>
      <c r="AG39" s="636"/>
      <c r="AH39" s="636"/>
      <c r="AI39" s="636"/>
      <c r="AJ39" s="636"/>
      <c r="AK39" s="636"/>
      <c r="AL39" s="636"/>
      <c r="AM39" s="636"/>
      <c r="AN39" s="636"/>
      <c r="AO39" s="636"/>
      <c r="AP39" s="636"/>
      <c r="AQ39" s="636"/>
      <c r="AR39" s="636"/>
      <c r="AS39" s="636"/>
      <c r="AT39" s="636"/>
      <c r="AU39" s="636"/>
    </row>
    <row r="40" spans="2:47" x14ac:dyDescent="0.4">
      <c r="B40" s="636"/>
      <c r="C40" s="636"/>
      <c r="D40" s="636"/>
      <c r="E40" s="636"/>
      <c r="F40" s="636"/>
      <c r="G40" s="636"/>
      <c r="H40" s="636"/>
      <c r="I40" s="636"/>
      <c r="J40" s="636"/>
      <c r="K40" s="636"/>
      <c r="L40" s="636"/>
      <c r="M40" s="636"/>
      <c r="N40" s="636"/>
      <c r="O40" s="636"/>
      <c r="P40" s="636"/>
      <c r="Q40" s="636"/>
      <c r="R40" s="636"/>
      <c r="S40" s="636"/>
      <c r="T40" s="636"/>
      <c r="U40" s="636"/>
      <c r="V40" s="636"/>
      <c r="W40" s="636"/>
      <c r="X40" s="636"/>
      <c r="Y40" s="636"/>
      <c r="Z40" s="636"/>
      <c r="AA40" s="636"/>
      <c r="AB40" s="636"/>
      <c r="AC40" s="636"/>
      <c r="AD40" s="636"/>
      <c r="AE40" s="636"/>
      <c r="AF40" s="636"/>
      <c r="AG40" s="636"/>
      <c r="AH40" s="636"/>
      <c r="AI40" s="636"/>
      <c r="AJ40" s="636"/>
      <c r="AK40" s="636"/>
      <c r="AL40" s="636"/>
      <c r="AM40" s="636"/>
      <c r="AN40" s="636"/>
      <c r="AO40" s="636"/>
      <c r="AP40" s="636"/>
      <c r="AQ40" s="636"/>
      <c r="AR40" s="636"/>
      <c r="AS40" s="636"/>
      <c r="AT40" s="636"/>
      <c r="AU40" s="636"/>
    </row>
    <row r="41" spans="2:47" x14ac:dyDescent="0.4">
      <c r="B41" s="626" t="s">
        <v>221</v>
      </c>
      <c r="C41" s="625"/>
      <c r="D41" s="625"/>
      <c r="E41" s="625"/>
      <c r="F41" s="625"/>
      <c r="G41" s="625"/>
      <c r="H41" s="625"/>
      <c r="I41" s="625"/>
      <c r="J41" s="625"/>
      <c r="K41" s="625"/>
      <c r="L41" s="626"/>
      <c r="M41" s="625"/>
      <c r="N41" s="625"/>
      <c r="O41" s="625"/>
      <c r="P41" s="625"/>
      <c r="Q41" s="625"/>
      <c r="R41" s="625"/>
      <c r="S41" s="625"/>
      <c r="T41" s="625"/>
      <c r="U41" s="625"/>
      <c r="V41" s="625"/>
      <c r="W41" s="625"/>
      <c r="X41" s="625"/>
      <c r="Y41" s="625"/>
      <c r="Z41" s="625"/>
      <c r="AA41" s="625"/>
      <c r="AB41" s="625"/>
      <c r="AC41" s="625"/>
      <c r="AD41" s="625"/>
      <c r="AE41" s="625"/>
      <c r="AF41" s="625"/>
      <c r="AG41" s="625"/>
      <c r="AH41" s="625"/>
      <c r="AI41" s="625"/>
      <c r="AJ41" s="625"/>
      <c r="AK41" s="625"/>
      <c r="AL41" s="625"/>
      <c r="AM41" s="625"/>
      <c r="AN41" s="625"/>
      <c r="AO41" s="625"/>
      <c r="AP41" s="625"/>
      <c r="AQ41" s="625"/>
      <c r="AR41" s="625"/>
      <c r="AS41" s="625"/>
      <c r="AT41" s="625"/>
      <c r="AU41" s="625"/>
    </row>
    <row r="42" spans="2:47" x14ac:dyDescent="0.4">
      <c r="B42" s="625"/>
      <c r="C42" s="625"/>
      <c r="D42" s="625"/>
      <c r="E42" s="625"/>
      <c r="F42" s="625"/>
      <c r="G42" s="625"/>
      <c r="H42" s="625"/>
      <c r="I42" s="625"/>
      <c r="J42" s="625"/>
      <c r="K42" s="625"/>
      <c r="L42" s="625"/>
      <c r="M42" s="625"/>
      <c r="N42" s="625"/>
      <c r="O42" s="625"/>
      <c r="P42" s="625"/>
      <c r="Q42" s="625"/>
      <c r="R42" s="625"/>
      <c r="S42" s="625"/>
      <c r="T42" s="625"/>
      <c r="U42" s="625"/>
      <c r="V42" s="625"/>
      <c r="W42" s="625"/>
      <c r="X42" s="625"/>
      <c r="Y42" s="625"/>
      <c r="Z42" s="625"/>
      <c r="AA42" s="625"/>
      <c r="AB42" s="625"/>
      <c r="AC42" s="625"/>
      <c r="AD42" s="625"/>
      <c r="AE42" s="625"/>
      <c r="AF42" s="625"/>
      <c r="AG42" s="625"/>
      <c r="AH42" s="625"/>
      <c r="AI42" s="625"/>
      <c r="AJ42" s="625"/>
      <c r="AK42" s="625"/>
      <c r="AL42" s="625"/>
      <c r="AM42" s="625"/>
      <c r="AN42" s="625"/>
      <c r="AO42" s="625"/>
      <c r="AP42" s="625"/>
      <c r="AQ42" s="625"/>
      <c r="AR42" s="625"/>
      <c r="AS42" s="625"/>
      <c r="AT42" s="625"/>
      <c r="AU42" s="625"/>
    </row>
    <row r="43" spans="2:47" x14ac:dyDescent="0.4">
      <c r="B43" s="626" t="s">
        <v>220</v>
      </c>
      <c r="C43" s="625"/>
      <c r="D43" s="625"/>
      <c r="E43" s="625"/>
      <c r="F43" s="625"/>
      <c r="G43" s="625"/>
      <c r="H43" s="625"/>
      <c r="I43" s="625"/>
      <c r="J43" s="625"/>
      <c r="K43" s="625"/>
      <c r="L43" s="626"/>
      <c r="M43" s="625"/>
      <c r="N43" s="625"/>
      <c r="O43" s="625"/>
      <c r="P43" s="625"/>
      <c r="Q43" s="625"/>
      <c r="R43" s="625"/>
      <c r="S43" s="625"/>
      <c r="T43" s="625"/>
      <c r="U43" s="625"/>
      <c r="V43" s="625"/>
      <c r="W43" s="625"/>
      <c r="X43" s="625"/>
      <c r="Y43" s="625"/>
      <c r="Z43" s="625"/>
      <c r="AA43" s="625"/>
      <c r="AB43" s="625"/>
      <c r="AC43" s="625"/>
      <c r="AD43" s="625"/>
      <c r="AE43" s="625"/>
      <c r="AF43" s="625"/>
      <c r="AG43" s="625"/>
      <c r="AH43" s="625"/>
      <c r="AI43" s="625"/>
      <c r="AJ43" s="625"/>
      <c r="AK43" s="625"/>
      <c r="AL43" s="625"/>
      <c r="AM43" s="625"/>
      <c r="AN43" s="625"/>
      <c r="AO43" s="625"/>
      <c r="AP43" s="625"/>
      <c r="AQ43" s="625"/>
      <c r="AR43" s="625"/>
      <c r="AS43" s="625"/>
      <c r="AT43" s="625"/>
      <c r="AU43" s="625"/>
    </row>
    <row r="44" spans="2:47" x14ac:dyDescent="0.4">
      <c r="B44" s="625"/>
      <c r="C44" s="625"/>
      <c r="D44" s="625"/>
      <c r="E44" s="625"/>
      <c r="F44" s="625"/>
      <c r="G44" s="625"/>
      <c r="H44" s="625"/>
      <c r="I44" s="625"/>
      <c r="J44" s="625"/>
      <c r="K44" s="625"/>
      <c r="L44" s="625"/>
      <c r="M44" s="625"/>
      <c r="N44" s="625"/>
      <c r="O44" s="625"/>
      <c r="P44" s="625"/>
      <c r="Q44" s="625"/>
      <c r="R44" s="625"/>
      <c r="S44" s="625"/>
      <c r="T44" s="625"/>
      <c r="U44" s="625"/>
      <c r="V44" s="625"/>
      <c r="W44" s="625"/>
      <c r="X44" s="625"/>
      <c r="Y44" s="625"/>
      <c r="Z44" s="625"/>
      <c r="AA44" s="625"/>
      <c r="AB44" s="625"/>
      <c r="AC44" s="625"/>
      <c r="AD44" s="625"/>
      <c r="AE44" s="625"/>
      <c r="AF44" s="625"/>
      <c r="AG44" s="625"/>
      <c r="AH44" s="625"/>
      <c r="AI44" s="625"/>
      <c r="AJ44" s="625"/>
      <c r="AK44" s="625"/>
      <c r="AL44" s="625"/>
      <c r="AM44" s="625"/>
      <c r="AN44" s="625"/>
      <c r="AO44" s="625"/>
      <c r="AP44" s="625"/>
      <c r="AQ44" s="625"/>
      <c r="AR44" s="625"/>
      <c r="AS44" s="625"/>
      <c r="AT44" s="625"/>
      <c r="AU44" s="625"/>
    </row>
    <row r="45" spans="2:47" x14ac:dyDescent="0.4">
      <c r="B45" s="626" t="s">
        <v>219</v>
      </c>
      <c r="C45" s="625"/>
      <c r="D45" s="625"/>
      <c r="E45" s="625"/>
      <c r="F45" s="625"/>
      <c r="G45" s="625"/>
      <c r="H45" s="625"/>
      <c r="I45" s="625"/>
      <c r="J45" s="625"/>
      <c r="K45" s="625"/>
      <c r="L45" s="626"/>
      <c r="M45" s="625"/>
      <c r="N45" s="625"/>
      <c r="O45" s="625"/>
      <c r="P45" s="625"/>
      <c r="Q45" s="625"/>
      <c r="R45" s="625"/>
      <c r="S45" s="625"/>
      <c r="T45" s="625"/>
      <c r="U45" s="625"/>
      <c r="V45" s="625"/>
      <c r="W45" s="625"/>
      <c r="X45" s="625"/>
      <c r="Y45" s="625"/>
      <c r="Z45" s="625"/>
      <c r="AA45" s="625"/>
      <c r="AB45" s="625"/>
      <c r="AC45" s="625"/>
      <c r="AD45" s="625"/>
      <c r="AE45" s="625"/>
      <c r="AF45" s="625"/>
      <c r="AG45" s="625"/>
      <c r="AH45" s="625"/>
      <c r="AI45" s="625"/>
      <c r="AJ45" s="625"/>
      <c r="AK45" s="625"/>
      <c r="AL45" s="625"/>
      <c r="AM45" s="625"/>
      <c r="AN45" s="625"/>
      <c r="AO45" s="625"/>
      <c r="AP45" s="625"/>
      <c r="AQ45" s="625"/>
      <c r="AR45" s="625"/>
      <c r="AS45" s="625"/>
      <c r="AT45" s="625"/>
      <c r="AU45" s="625"/>
    </row>
    <row r="46" spans="2:47" x14ac:dyDescent="0.4">
      <c r="B46" s="625"/>
      <c r="C46" s="625"/>
      <c r="D46" s="625"/>
      <c r="E46" s="625"/>
      <c r="F46" s="625"/>
      <c r="G46" s="625"/>
      <c r="H46" s="625"/>
      <c r="I46" s="625"/>
      <c r="J46" s="625"/>
      <c r="K46" s="625"/>
      <c r="L46" s="625"/>
      <c r="M46" s="625"/>
      <c r="N46" s="625"/>
      <c r="O46" s="625"/>
      <c r="P46" s="625"/>
      <c r="Q46" s="625"/>
      <c r="R46" s="625"/>
      <c r="S46" s="625"/>
      <c r="T46" s="625"/>
      <c r="U46" s="625"/>
      <c r="V46" s="625"/>
      <c r="W46" s="625"/>
      <c r="X46" s="625"/>
      <c r="Y46" s="625"/>
      <c r="Z46" s="625"/>
      <c r="AA46" s="625"/>
      <c r="AB46" s="625"/>
      <c r="AC46" s="625"/>
      <c r="AD46" s="625"/>
      <c r="AE46" s="625"/>
      <c r="AF46" s="625"/>
      <c r="AG46" s="625"/>
      <c r="AH46" s="625"/>
      <c r="AI46" s="625"/>
      <c r="AJ46" s="625"/>
      <c r="AK46" s="625"/>
      <c r="AL46" s="625"/>
      <c r="AM46" s="625"/>
      <c r="AN46" s="625"/>
      <c r="AO46" s="625"/>
      <c r="AP46" s="625"/>
      <c r="AQ46" s="625"/>
      <c r="AR46" s="625"/>
      <c r="AS46" s="625"/>
      <c r="AT46" s="625"/>
      <c r="AU46" s="625"/>
    </row>
    <row r="47" spans="2:47" x14ac:dyDescent="0.4">
      <c r="B47" s="626" t="s">
        <v>218</v>
      </c>
      <c r="C47" s="625"/>
      <c r="D47" s="625"/>
      <c r="E47" s="625"/>
      <c r="F47" s="625"/>
      <c r="G47" s="625"/>
      <c r="H47" s="625"/>
      <c r="I47" s="625"/>
      <c r="J47" s="625"/>
      <c r="K47" s="625"/>
      <c r="L47" s="626"/>
      <c r="M47" s="625"/>
      <c r="N47" s="625"/>
      <c r="O47" s="625"/>
      <c r="P47" s="625"/>
      <c r="Q47" s="625"/>
      <c r="R47" s="625"/>
      <c r="S47" s="625"/>
      <c r="T47" s="625"/>
      <c r="U47" s="625"/>
      <c r="V47" s="625"/>
      <c r="W47" s="625"/>
      <c r="X47" s="625"/>
      <c r="Y47" s="625"/>
      <c r="Z47" s="625"/>
      <c r="AA47" s="625"/>
      <c r="AB47" s="625"/>
      <c r="AC47" s="625"/>
      <c r="AD47" s="625"/>
      <c r="AE47" s="625"/>
      <c r="AF47" s="625"/>
      <c r="AG47" s="625"/>
      <c r="AH47" s="625"/>
      <c r="AI47" s="625"/>
      <c r="AJ47" s="625"/>
      <c r="AK47" s="625"/>
      <c r="AL47" s="625"/>
      <c r="AM47" s="625"/>
      <c r="AN47" s="625"/>
      <c r="AO47" s="625"/>
      <c r="AP47" s="625"/>
      <c r="AQ47" s="625"/>
      <c r="AR47" s="625"/>
      <c r="AS47" s="625"/>
      <c r="AT47" s="625"/>
      <c r="AU47" s="625"/>
    </row>
    <row r="48" spans="2:47" x14ac:dyDescent="0.4">
      <c r="B48" s="625"/>
      <c r="C48" s="625"/>
      <c r="D48" s="625"/>
      <c r="E48" s="625"/>
      <c r="F48" s="625"/>
      <c r="G48" s="625"/>
      <c r="H48" s="625"/>
      <c r="I48" s="625"/>
      <c r="J48" s="625"/>
      <c r="K48" s="625"/>
      <c r="L48" s="625"/>
      <c r="M48" s="625"/>
      <c r="N48" s="625"/>
      <c r="O48" s="625"/>
      <c r="P48" s="625"/>
      <c r="Q48" s="625"/>
      <c r="R48" s="625"/>
      <c r="S48" s="625"/>
      <c r="T48" s="625"/>
      <c r="U48" s="625"/>
      <c r="V48" s="625"/>
      <c r="W48" s="625"/>
      <c r="X48" s="625"/>
      <c r="Y48" s="625"/>
      <c r="Z48" s="625"/>
      <c r="AA48" s="625"/>
      <c r="AB48" s="625"/>
      <c r="AC48" s="625"/>
      <c r="AD48" s="625"/>
      <c r="AE48" s="625"/>
      <c r="AF48" s="625"/>
      <c r="AG48" s="625"/>
      <c r="AH48" s="625"/>
      <c r="AI48" s="625"/>
      <c r="AJ48" s="625"/>
      <c r="AK48" s="625"/>
      <c r="AL48" s="625"/>
      <c r="AM48" s="625"/>
      <c r="AN48" s="625"/>
      <c r="AO48" s="625"/>
      <c r="AP48" s="625"/>
      <c r="AQ48" s="625"/>
      <c r="AR48" s="625"/>
      <c r="AS48" s="625"/>
      <c r="AT48" s="625"/>
      <c r="AU48" s="625"/>
    </row>
    <row r="49" spans="2:63" x14ac:dyDescent="0.4">
      <c r="B49" s="624" t="s">
        <v>217</v>
      </c>
      <c r="C49" s="625"/>
      <c r="D49" s="625"/>
      <c r="E49" s="625"/>
      <c r="F49" s="625"/>
      <c r="G49" s="625"/>
      <c r="H49" s="625"/>
      <c r="I49" s="625"/>
      <c r="J49" s="625"/>
      <c r="K49" s="625"/>
      <c r="L49" s="626"/>
      <c r="M49" s="625"/>
      <c r="N49" s="625"/>
      <c r="O49" s="625"/>
      <c r="P49" s="625"/>
      <c r="Q49" s="625"/>
      <c r="R49" s="625"/>
      <c r="S49" s="625"/>
      <c r="T49" s="625"/>
      <c r="U49" s="625"/>
      <c r="V49" s="625"/>
      <c r="W49" s="625"/>
      <c r="X49" s="625"/>
      <c r="Y49" s="625"/>
      <c r="Z49" s="625"/>
      <c r="AA49" s="625"/>
      <c r="AB49" s="625"/>
      <c r="AC49" s="625"/>
      <c r="AD49" s="625"/>
      <c r="AE49" s="625"/>
      <c r="AF49" s="625"/>
      <c r="AG49" s="625"/>
      <c r="AH49" s="625"/>
      <c r="AI49" s="625"/>
      <c r="AJ49" s="625"/>
      <c r="AK49" s="625"/>
      <c r="AL49" s="625"/>
      <c r="AM49" s="625"/>
      <c r="AN49" s="625"/>
      <c r="AO49" s="625"/>
      <c r="AP49" s="625"/>
      <c r="AQ49" s="625"/>
      <c r="AR49" s="625"/>
      <c r="AS49" s="625"/>
      <c r="AT49" s="625"/>
      <c r="AU49" s="625"/>
    </row>
    <row r="50" spans="2:63" x14ac:dyDescent="0.4">
      <c r="B50" s="625"/>
      <c r="C50" s="625"/>
      <c r="D50" s="625"/>
      <c r="E50" s="625"/>
      <c r="F50" s="625"/>
      <c r="G50" s="625"/>
      <c r="H50" s="625"/>
      <c r="I50" s="625"/>
      <c r="J50" s="625"/>
      <c r="K50" s="625"/>
      <c r="L50" s="625"/>
      <c r="M50" s="625"/>
      <c r="N50" s="625"/>
      <c r="O50" s="625"/>
      <c r="P50" s="625"/>
      <c r="Q50" s="625"/>
      <c r="R50" s="625"/>
      <c r="S50" s="625"/>
      <c r="T50" s="625"/>
      <c r="U50" s="625"/>
      <c r="V50" s="625"/>
      <c r="W50" s="625"/>
      <c r="X50" s="625"/>
      <c r="Y50" s="625"/>
      <c r="Z50" s="625"/>
      <c r="AA50" s="625"/>
      <c r="AB50" s="625"/>
      <c r="AC50" s="625"/>
      <c r="AD50" s="625"/>
      <c r="AE50" s="625"/>
      <c r="AF50" s="625"/>
      <c r="AG50" s="625"/>
      <c r="AH50" s="625"/>
      <c r="AI50" s="625"/>
      <c r="AJ50" s="625"/>
      <c r="AK50" s="625"/>
      <c r="AL50" s="625"/>
      <c r="AM50" s="625"/>
      <c r="AN50" s="625"/>
      <c r="AO50" s="625"/>
      <c r="AP50" s="625"/>
      <c r="AQ50" s="625"/>
      <c r="AR50" s="625"/>
      <c r="AS50" s="625"/>
      <c r="AT50" s="625"/>
      <c r="AU50" s="625"/>
    </row>
    <row r="51" spans="2:63" ht="20.100000000000001" customHeight="1" x14ac:dyDescent="0.4"/>
    <row r="52" spans="2:63" x14ac:dyDescent="0.4">
      <c r="X52" s="629" t="s">
        <v>216</v>
      </c>
      <c r="Y52" s="630"/>
      <c r="Z52" s="630"/>
      <c r="AA52" s="630"/>
      <c r="AB52" s="630"/>
      <c r="AD52" s="627" t="str">
        <f>IF(AX55="回答",AX69,"")</f>
        <v/>
      </c>
      <c r="AE52" s="628"/>
      <c r="AF52" s="628"/>
      <c r="AG52" s="628"/>
      <c r="AH52" s="628"/>
      <c r="AI52" s="628"/>
      <c r="AJ52" s="628"/>
      <c r="AK52" s="628"/>
      <c r="AL52" s="628"/>
      <c r="AM52" s="628"/>
      <c r="AN52" s="628"/>
      <c r="AO52" s="628"/>
      <c r="AP52" s="628"/>
      <c r="AQ52" s="628"/>
      <c r="AR52" s="628"/>
      <c r="AS52" s="628"/>
      <c r="AT52" s="628"/>
      <c r="AU52" s="628"/>
      <c r="AY52" s="117"/>
      <c r="AZ52" s="117"/>
      <c r="BA52" s="117"/>
      <c r="BB52" s="117"/>
      <c r="BC52" s="117"/>
      <c r="BD52" s="117"/>
      <c r="BE52" s="117"/>
      <c r="BF52" s="117"/>
      <c r="BG52" s="117"/>
      <c r="BH52" s="117"/>
      <c r="BI52" s="117"/>
      <c r="BJ52" s="117"/>
      <c r="BK52" s="117"/>
    </row>
    <row r="53" spans="2:63" x14ac:dyDescent="0.4">
      <c r="X53" s="629" t="s">
        <v>215</v>
      </c>
      <c r="Y53" s="630"/>
      <c r="Z53" s="630"/>
      <c r="AA53" s="630"/>
      <c r="AB53" s="630"/>
      <c r="AD53" s="627" t="str">
        <f>IF(AX55="回答",AX70,"")</f>
        <v/>
      </c>
      <c r="AE53" s="628"/>
      <c r="AF53" s="628"/>
      <c r="AG53" s="628"/>
      <c r="AH53" s="628"/>
      <c r="AI53" s="628"/>
      <c r="AJ53" s="628"/>
      <c r="AK53" s="628"/>
      <c r="AL53" s="628"/>
      <c r="AM53" s="628"/>
      <c r="AN53" s="628"/>
      <c r="AO53" s="628"/>
      <c r="AP53" s="628"/>
      <c r="AQ53" s="628"/>
      <c r="AR53" s="628"/>
      <c r="AS53" s="628"/>
      <c r="AT53" s="628"/>
      <c r="AU53" s="628"/>
      <c r="AY53" s="117"/>
      <c r="AZ53" s="117"/>
      <c r="BA53" s="117"/>
      <c r="BB53" s="117"/>
      <c r="BC53" s="117"/>
      <c r="BD53" s="117"/>
      <c r="BE53" s="117"/>
      <c r="BF53" s="117"/>
      <c r="BG53" s="117"/>
      <c r="BH53" s="117"/>
      <c r="BI53" s="117"/>
      <c r="BJ53" s="117"/>
      <c r="BK53" s="117"/>
    </row>
    <row r="54" spans="2:63" ht="20.100000000000001" customHeight="1" x14ac:dyDescent="0.4"/>
    <row r="55" spans="2:63" x14ac:dyDescent="0.4">
      <c r="AX55" s="116" t="s">
        <v>213</v>
      </c>
    </row>
    <row r="56" spans="2:63" x14ac:dyDescent="0.4">
      <c r="AX56" s="115" t="s">
        <v>214</v>
      </c>
    </row>
    <row r="57" spans="2:63" x14ac:dyDescent="0.4">
      <c r="AX57" s="113" t="s">
        <v>213</v>
      </c>
    </row>
    <row r="58" spans="2:63" x14ac:dyDescent="0.4">
      <c r="AX58" s="113" t="s">
        <v>212</v>
      </c>
    </row>
    <row r="69" spans="50:50" x14ac:dyDescent="0.4">
      <c r="AX69" s="114" t="s">
        <v>211</v>
      </c>
    </row>
    <row r="70" spans="50:50" x14ac:dyDescent="0.4">
      <c r="AX70" s="114" t="s">
        <v>210</v>
      </c>
    </row>
  </sheetData>
  <sheetProtection algorithmName="SHA-512" hashValue="Splab0uapCJkNE5hImxBOpj9TmJkHLqauh1wTymginGMXUyXizhf+GubfHFounfXra4dlzq/vcvmh6ZlIqQbeQ==" saltValue="Y5vQhH90leO7uIvggLBQJg==" spinCount="100000" sheet="1" objects="1" scenarios="1"/>
  <mergeCells count="47">
    <mergeCell ref="D24:N24"/>
    <mergeCell ref="D20:AU20"/>
    <mergeCell ref="D21:AU21"/>
    <mergeCell ref="AF7:AU7"/>
    <mergeCell ref="B5:L5"/>
    <mergeCell ref="AK3:AU4"/>
    <mergeCell ref="X7:AD7"/>
    <mergeCell ref="B11:AU12"/>
    <mergeCell ref="B19:AU19"/>
    <mergeCell ref="AF8:AU8"/>
    <mergeCell ref="AF9:AJ9"/>
    <mergeCell ref="AL9:AU9"/>
    <mergeCell ref="X9:AD9"/>
    <mergeCell ref="X8:AD8"/>
    <mergeCell ref="B14:AU17"/>
    <mergeCell ref="Z33:AG33"/>
    <mergeCell ref="B29:AU29"/>
    <mergeCell ref="B30:AU30"/>
    <mergeCell ref="B31:AU31"/>
    <mergeCell ref="AI33:AU33"/>
    <mergeCell ref="L41:AU42"/>
    <mergeCell ref="AD52:AU52"/>
    <mergeCell ref="B22:AU22"/>
    <mergeCell ref="AI35:AU35"/>
    <mergeCell ref="AI36:AU36"/>
    <mergeCell ref="B39:AU40"/>
    <mergeCell ref="B38:AU38"/>
    <mergeCell ref="Z36:AG36"/>
    <mergeCell ref="Z35:AG35"/>
    <mergeCell ref="AI34:AU34"/>
    <mergeCell ref="B23:AU23"/>
    <mergeCell ref="B26:AU26"/>
    <mergeCell ref="B27:AU27"/>
    <mergeCell ref="B28:AU28"/>
    <mergeCell ref="Z34:AG34"/>
    <mergeCell ref="B41:K42"/>
    <mergeCell ref="B49:K50"/>
    <mergeCell ref="B47:K48"/>
    <mergeCell ref="B45:K46"/>
    <mergeCell ref="B43:K44"/>
    <mergeCell ref="AD53:AU53"/>
    <mergeCell ref="X53:AB53"/>
    <mergeCell ref="L43:AU44"/>
    <mergeCell ref="L45:AU46"/>
    <mergeCell ref="L47:AU48"/>
    <mergeCell ref="L49:AU50"/>
    <mergeCell ref="X52:AB52"/>
  </mergeCells>
  <phoneticPr fontId="1"/>
  <dataValidations count="1">
    <dataValidation type="list" allowBlank="1" showInputMessage="1" showErrorMessage="1" sqref="AX55" xr:uid="{BF7F3F19-000F-45DC-A7F4-04998F990967}">
      <formula1>$AX$57:$AX$58</formula1>
    </dataValidation>
  </dataValidations>
  <pageMargins left="0.7" right="0.7" top="0.75" bottom="0.75" header="0.3" footer="0.3"/>
  <pageSetup paperSize="9" scale="46"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BB56"/>
  <sheetViews>
    <sheetView showGridLines="0" view="pageBreakPreview" zoomScaleNormal="100" zoomScaleSheetLayoutView="100" workbookViewId="0">
      <selection activeCell="A31" sqref="A1:XFD1048576"/>
    </sheetView>
  </sheetViews>
  <sheetFormatPr defaultColWidth="5.625" defaultRowHeight="20.100000000000001" customHeight="1" x14ac:dyDescent="0.4"/>
  <cols>
    <col min="1" max="1" width="2.625" style="223" customWidth="1"/>
    <col min="2" max="18" width="4.625" style="223" customWidth="1"/>
    <col min="19" max="19" width="2.625" style="223" customWidth="1"/>
    <col min="20" max="20" width="1.75" style="223" customWidth="1"/>
    <col min="21" max="25" width="10.125" style="223" customWidth="1"/>
    <col min="26" max="26" width="7" style="223" customWidth="1"/>
    <col min="27" max="38" width="10.25" style="223" customWidth="1"/>
    <col min="39" max="39" width="4.625" style="223" customWidth="1"/>
    <col min="40" max="41" width="10.625" style="223" customWidth="1"/>
    <col min="42" max="42" width="4.625" style="223" customWidth="1"/>
    <col min="43" max="44" width="10.25" style="223" customWidth="1"/>
    <col min="45" max="47" width="6.625" style="223" customWidth="1"/>
    <col min="48" max="54" width="10.25" style="223" customWidth="1"/>
    <col min="55" max="16384" width="5.625" style="223"/>
  </cols>
  <sheetData>
    <row r="1" spans="1:54" ht="9.9499999999999993" customHeight="1" x14ac:dyDescent="0.4"/>
    <row r="2" spans="1:54" ht="15.95" customHeight="1" x14ac:dyDescent="0.4">
      <c r="O2" s="647"/>
      <c r="P2" s="648"/>
      <c r="Q2" s="648"/>
      <c r="R2" s="648"/>
      <c r="S2" s="648"/>
    </row>
    <row r="3" spans="1:54" ht="15.95" customHeight="1" x14ac:dyDescent="0.4">
      <c r="B3" s="223" t="str">
        <f xml:space="preserve">
IF(テーブル!B3=テーブル!D3,"様式１",
IF(テーブル!B3=テーブル!D6,"様式１",
IF(テーブル!B3=テーブル!D7,"様式１",
IF(テーブル!B3=テーブル!D8,"様式１",
IF(テーブル!B3=テーブル!D4,"様式２",
IF(テーブル!B3=テーブル!D5,"様式３"))))))</f>
        <v>様式１</v>
      </c>
    </row>
    <row r="4" spans="1:54" ht="15.95" customHeight="1" x14ac:dyDescent="0.4">
      <c r="N4" s="660" t="str">
        <f>IF(はじめに入力してください!H13="","",はじめに入力してください!H13)</f>
        <v/>
      </c>
      <c r="O4" s="660"/>
      <c r="P4" s="660"/>
      <c r="Q4" s="660"/>
      <c r="R4" s="650"/>
      <c r="Z4" s="160"/>
      <c r="AA4" s="160"/>
      <c r="AB4" s="161"/>
      <c r="AC4" s="160"/>
      <c r="AD4" s="162"/>
      <c r="AE4" s="162"/>
      <c r="AF4" s="162"/>
      <c r="AG4" s="160"/>
      <c r="AH4" s="160"/>
      <c r="AI4" s="162"/>
      <c r="AJ4" s="162"/>
      <c r="AK4" s="163"/>
      <c r="AL4" s="163"/>
      <c r="AM4" s="163"/>
      <c r="AN4" s="163"/>
      <c r="AO4" s="163"/>
      <c r="AP4" s="163"/>
      <c r="AQ4" s="163"/>
      <c r="AR4" s="163"/>
      <c r="AS4" s="162"/>
      <c r="AT4" s="164"/>
      <c r="AU4" s="164"/>
      <c r="AV4" s="219"/>
      <c r="AW4" s="219"/>
      <c r="AX4" s="219"/>
      <c r="AY4" s="219"/>
      <c r="AZ4" s="219"/>
      <c r="BA4" s="165"/>
      <c r="BB4" s="165"/>
    </row>
    <row r="5" spans="1:54" ht="15.95" customHeight="1" x14ac:dyDescent="0.4">
      <c r="N5" s="663" t="str">
        <f>IF(COUNTA(はじめに入力してください!I12,はじめに入力してください!K12,はじめに入力してください!M12)&lt;&gt;3,
"令和　年　月　　日",
はじめに入力してください!H12&amp;はじめに入力してください!I12&amp;はじめに入力してください!J12&amp;はじめに入力してください!K12&amp;はじめに入力してください!L12&amp;はじめに入力してください!M12&amp;はじめに入力してください!N12)</f>
        <v>令和　年　月　　日</v>
      </c>
      <c r="O5" s="656"/>
      <c r="P5" s="656"/>
      <c r="Q5" s="656"/>
      <c r="R5" s="664"/>
      <c r="Z5" s="160"/>
      <c r="AA5" s="160"/>
      <c r="AB5" s="161"/>
      <c r="AC5" s="160"/>
      <c r="AD5" s="162"/>
      <c r="AE5" s="162"/>
      <c r="AF5" s="162"/>
      <c r="AG5" s="160"/>
      <c r="AH5" s="160"/>
      <c r="AI5" s="162"/>
      <c r="AJ5" s="162"/>
      <c r="AK5" s="166"/>
      <c r="AL5" s="167"/>
      <c r="AM5" s="166"/>
      <c r="AN5" s="167"/>
      <c r="AO5" s="163"/>
      <c r="AP5" s="166"/>
      <c r="AQ5" s="167"/>
      <c r="AR5" s="163"/>
      <c r="AS5" s="162"/>
      <c r="AT5" s="164"/>
      <c r="AU5" s="164"/>
      <c r="AV5" s="219"/>
      <c r="AW5" s="219"/>
      <c r="AX5" s="219"/>
      <c r="AY5" s="219"/>
      <c r="AZ5" s="219"/>
      <c r="BA5" s="165"/>
      <c r="BB5" s="165"/>
    </row>
    <row r="6" spans="1:54" ht="15.95" customHeight="1" x14ac:dyDescent="0.4">
      <c r="B6" s="665" t="s">
        <v>5</v>
      </c>
      <c r="C6" s="665"/>
      <c r="D6" s="665"/>
      <c r="E6" s="665"/>
      <c r="F6" s="665"/>
      <c r="G6" s="665"/>
      <c r="Z6" s="168"/>
      <c r="AA6" s="219"/>
      <c r="AB6" s="219"/>
      <c r="AC6" s="169"/>
      <c r="AD6" s="169"/>
      <c r="AE6" s="169"/>
      <c r="AF6" s="169"/>
      <c r="AG6" s="169"/>
      <c r="AH6" s="169"/>
      <c r="AI6" s="169"/>
      <c r="AJ6" s="169"/>
      <c r="AK6" s="169"/>
      <c r="AL6" s="169"/>
      <c r="AM6" s="169"/>
      <c r="AN6" s="169"/>
      <c r="AO6" s="169"/>
      <c r="AP6" s="169"/>
      <c r="AQ6" s="169"/>
      <c r="AR6" s="169"/>
      <c r="AS6" s="219"/>
      <c r="AT6" s="170"/>
      <c r="AU6" s="219"/>
      <c r="AV6" s="219"/>
      <c r="AW6" s="219"/>
      <c r="AX6" s="219"/>
      <c r="AY6" s="219"/>
      <c r="AZ6" s="219"/>
      <c r="BA6" s="219"/>
      <c r="BB6" s="219"/>
    </row>
    <row r="7" spans="1:54" ht="15.95" customHeight="1" x14ac:dyDescent="0.4">
      <c r="Z7" s="219"/>
      <c r="AA7" s="219"/>
      <c r="AB7" s="219"/>
      <c r="AC7" s="219"/>
      <c r="AD7" s="219"/>
      <c r="AE7" s="219"/>
      <c r="AF7" s="219"/>
      <c r="AG7" s="219"/>
      <c r="AH7" s="219"/>
      <c r="AI7" s="219"/>
      <c r="AJ7" s="219"/>
      <c r="AK7" s="219"/>
      <c r="AL7" s="219"/>
      <c r="AM7" s="219"/>
      <c r="AN7" s="219"/>
      <c r="AO7" s="219"/>
      <c r="AP7" s="219"/>
      <c r="AQ7" s="219"/>
      <c r="AR7" s="219"/>
      <c r="AS7" s="219"/>
      <c r="AT7" s="219"/>
      <c r="AU7" s="219"/>
      <c r="AV7" s="219"/>
      <c r="AW7" s="219"/>
      <c r="AX7" s="219"/>
      <c r="AY7" s="219"/>
      <c r="AZ7" s="219"/>
      <c r="BA7" s="219"/>
      <c r="BB7" s="219"/>
    </row>
    <row r="8" spans="1:54" ht="15.95" customHeight="1" x14ac:dyDescent="0.4">
      <c r="I8" s="656" t="s">
        <v>38</v>
      </c>
      <c r="J8" s="656"/>
      <c r="K8" s="656"/>
      <c r="L8" s="667" t="str">
        <f>IF(はじめに入力してください!H9=0,"",はじめに入力してください!H9)</f>
        <v/>
      </c>
      <c r="M8" s="667"/>
      <c r="N8" s="667"/>
      <c r="O8" s="667"/>
      <c r="P8" s="667"/>
      <c r="Q8" s="667"/>
      <c r="R8" s="667"/>
      <c r="Z8" s="219"/>
      <c r="AA8" s="50"/>
      <c r="AB8" s="50"/>
      <c r="AC8" s="50"/>
      <c r="AD8" s="50"/>
      <c r="AE8" s="50"/>
      <c r="AF8" s="50"/>
      <c r="AG8" s="50"/>
      <c r="AH8" s="219"/>
      <c r="AI8" s="219"/>
      <c r="AJ8" s="219"/>
      <c r="AK8" s="219"/>
      <c r="AL8" s="219"/>
      <c r="AM8" s="219"/>
      <c r="AN8" s="219"/>
      <c r="AO8" s="219"/>
      <c r="AP8" s="219"/>
      <c r="AQ8" s="219"/>
      <c r="AR8" s="219"/>
      <c r="AS8" s="219"/>
      <c r="AT8" s="219"/>
      <c r="AU8" s="219"/>
      <c r="AV8" s="219"/>
      <c r="AW8" s="219"/>
      <c r="AX8" s="219"/>
      <c r="AY8" s="219"/>
      <c r="AZ8" s="219"/>
      <c r="BA8" s="219"/>
      <c r="BB8" s="219"/>
    </row>
    <row r="9" spans="1:54" ht="15.95" customHeight="1" x14ac:dyDescent="0.4">
      <c r="I9" s="656" t="s">
        <v>3</v>
      </c>
      <c r="J9" s="656"/>
      <c r="K9" s="656"/>
      <c r="L9" s="667" t="str">
        <f xml:space="preserve">
IF(はじめに入力してください!O3="×","",
IF(はじめに入力してください!O3="○"&amp;CHAR(10)&amp;"（個人）",はじめに入力してください!H6,
IF(はじめに入力してください!O3="○"&amp;CHAR(10)&amp;"（法人）",はじめに入力してください!H6&amp;"("&amp;はじめに入力してください!H10&amp;")",
IF(はじめに入力してください!O3="○"&amp;CHAR(10)&amp;"（公立）",はじめに入力してください!H6&amp;"("&amp;はじめに入力してください!H10&amp;")"))))</f>
        <v/>
      </c>
      <c r="M9" s="667"/>
      <c r="N9" s="667"/>
      <c r="O9" s="667"/>
      <c r="P9" s="667"/>
      <c r="Q9" s="667"/>
      <c r="R9" s="667"/>
      <c r="Z9" s="219"/>
      <c r="AA9" s="50"/>
      <c r="AB9" s="50"/>
      <c r="AC9" s="50"/>
      <c r="AD9" s="50"/>
      <c r="AE9" s="50"/>
      <c r="AF9" s="50"/>
      <c r="AG9" s="50"/>
      <c r="AH9" s="219"/>
      <c r="AI9" s="219"/>
      <c r="AJ9" s="219"/>
      <c r="AK9" s="219"/>
      <c r="AL9" s="219"/>
      <c r="AM9" s="219"/>
      <c r="AN9" s="219"/>
      <c r="AO9" s="219"/>
      <c r="AP9" s="219"/>
      <c r="AQ9" s="219"/>
      <c r="AR9" s="219"/>
      <c r="AS9" s="219"/>
      <c r="AT9" s="219"/>
      <c r="AU9" s="219"/>
      <c r="AV9" s="219"/>
      <c r="AW9" s="219"/>
      <c r="AX9" s="219"/>
      <c r="AY9" s="219"/>
      <c r="AZ9" s="219"/>
      <c r="BA9" s="219"/>
      <c r="BB9" s="219"/>
    </row>
    <row r="10" spans="1:54" ht="15.95" customHeight="1" x14ac:dyDescent="0.4">
      <c r="I10" s="656" t="s">
        <v>28</v>
      </c>
      <c r="J10" s="656"/>
      <c r="K10" s="656"/>
      <c r="L10" s="668" t="str">
        <f>はじめに入力してください!H7&amp;"　"&amp;はじめに入力してください!H8</f>
        <v>　</v>
      </c>
      <c r="M10" s="668"/>
      <c r="N10" s="668"/>
      <c r="O10" s="668"/>
      <c r="P10" s="668"/>
      <c r="Q10" s="668"/>
      <c r="R10" s="668"/>
      <c r="Z10" s="219"/>
      <c r="AA10" s="219"/>
      <c r="AB10" s="219"/>
      <c r="AC10" s="219"/>
      <c r="AD10" s="219"/>
      <c r="AE10" s="219"/>
      <c r="AF10" s="219"/>
      <c r="AG10" s="219"/>
      <c r="AH10" s="219"/>
      <c r="AI10" s="219"/>
      <c r="AJ10" s="219"/>
      <c r="AK10" s="219"/>
      <c r="AL10" s="219"/>
      <c r="AM10" s="219"/>
      <c r="AN10" s="219"/>
      <c r="AO10" s="219"/>
      <c r="AP10" s="219"/>
      <c r="AQ10" s="219"/>
      <c r="AR10" s="219"/>
      <c r="AS10" s="219"/>
      <c r="AT10" s="219"/>
      <c r="AU10" s="219"/>
      <c r="AV10" s="219"/>
      <c r="AW10" s="219"/>
      <c r="AX10" s="219"/>
      <c r="AY10" s="219"/>
      <c r="AZ10" s="219"/>
      <c r="BA10" s="219"/>
      <c r="BB10" s="219"/>
    </row>
    <row r="11" spans="1:54" ht="9.9499999999999993" customHeight="1" x14ac:dyDescent="0.4"/>
    <row r="12" spans="1:54" ht="32.1" customHeight="1" x14ac:dyDescent="0.4">
      <c r="B12" s="657" t="str">
        <f xml:space="preserve">
IF(テーブル!B3="交付申請兼実績報告書",
"　　　令和５年度　新型コロナウイルス感染症外来対応医療機関確保事業費補助金"&amp;CHAR(10)&amp;
"　　　交付申請書兼実績報告書兼請求書",
IF(テーブル!B3="事前協議",
"　　　令和５年度　新型コロナウイルス感染症外来対応医療機関確保事業費補助金"&amp;CHAR(10)&amp;
"　　　交付申請書兼実績報告書兼請求書（案）"))</f>
        <v>　　　令和５年度　新型コロナウイルス感染症外来対応医療機関確保事業費補助金
　　　交付申請書兼実績報告書兼請求書（案）</v>
      </c>
      <c r="C12" s="657"/>
      <c r="D12" s="657"/>
      <c r="E12" s="657"/>
      <c r="F12" s="657"/>
      <c r="G12" s="657"/>
      <c r="H12" s="657"/>
      <c r="I12" s="657"/>
      <c r="J12" s="657"/>
      <c r="K12" s="657"/>
      <c r="L12" s="657"/>
      <c r="M12" s="657"/>
      <c r="N12" s="657"/>
      <c r="O12" s="657"/>
      <c r="P12" s="657"/>
      <c r="Q12" s="657"/>
      <c r="R12" s="657"/>
    </row>
    <row r="13" spans="1:54" ht="9.9499999999999993" customHeight="1" x14ac:dyDescent="0.4"/>
    <row r="14" spans="1:54" ht="39.950000000000003" customHeight="1" x14ac:dyDescent="0.4">
      <c r="A14" s="658" t="s">
        <v>170</v>
      </c>
      <c r="B14" s="659"/>
      <c r="C14" s="659"/>
      <c r="D14" s="659"/>
      <c r="E14" s="659"/>
      <c r="F14" s="659"/>
      <c r="G14" s="659"/>
      <c r="H14" s="659"/>
      <c r="I14" s="659"/>
      <c r="J14" s="659"/>
      <c r="K14" s="659"/>
      <c r="L14" s="659"/>
      <c r="M14" s="659"/>
      <c r="N14" s="659"/>
      <c r="O14" s="659"/>
      <c r="P14" s="659"/>
      <c r="Q14" s="659"/>
      <c r="R14" s="659"/>
      <c r="S14" s="659"/>
    </row>
    <row r="15" spans="1:54" ht="15.95" customHeight="1" x14ac:dyDescent="0.4">
      <c r="B15" s="666" t="s">
        <v>8</v>
      </c>
      <c r="C15" s="666"/>
      <c r="D15" s="666"/>
      <c r="E15" s="666"/>
      <c r="F15" s="666"/>
      <c r="G15" s="666"/>
      <c r="H15" s="666"/>
      <c r="I15" s="666"/>
      <c r="J15" s="666"/>
      <c r="K15" s="666"/>
      <c r="L15" s="666"/>
      <c r="M15" s="666"/>
      <c r="N15" s="666"/>
      <c r="O15" s="666"/>
      <c r="P15" s="666"/>
      <c r="Q15" s="666"/>
      <c r="R15" s="666"/>
    </row>
    <row r="16" spans="1:54" ht="18" customHeight="1" x14ac:dyDescent="0.4">
      <c r="B16" s="223" t="s">
        <v>29</v>
      </c>
      <c r="C16" s="225"/>
      <c r="D16" s="225"/>
      <c r="E16" s="225"/>
      <c r="F16" s="225"/>
      <c r="G16" s="225"/>
      <c r="H16" s="225"/>
      <c r="I16" s="225"/>
      <c r="J16" s="225"/>
      <c r="K16" s="225"/>
      <c r="L16" s="225"/>
      <c r="M16" s="225"/>
      <c r="N16" s="225"/>
      <c r="O16" s="225"/>
      <c r="P16" s="225"/>
      <c r="Q16" s="225"/>
      <c r="R16" s="225"/>
      <c r="V16" s="219"/>
      <c r="W16" s="220"/>
    </row>
    <row r="17" spans="2:23" ht="18" customHeight="1" x14ac:dyDescent="0.4">
      <c r="B17" s="659" t="str">
        <f>"　　"&amp;IF(はじめに入力してください!H10=0,"",はじめに入力してください!H10)</f>
        <v>　　</v>
      </c>
      <c r="C17" s="519"/>
      <c r="D17" s="519"/>
      <c r="E17" s="519"/>
      <c r="F17" s="519"/>
      <c r="G17" s="519"/>
      <c r="H17" s="519"/>
      <c r="I17" s="519"/>
      <c r="J17" s="519"/>
      <c r="K17" s="519"/>
      <c r="L17" s="519"/>
      <c r="M17" s="519"/>
      <c r="N17" s="519"/>
      <c r="O17" s="519"/>
      <c r="P17" s="519"/>
      <c r="Q17" s="519"/>
      <c r="R17" s="519"/>
      <c r="V17" s="220"/>
      <c r="W17" s="220"/>
    </row>
    <row r="18" spans="2:23" ht="18" customHeight="1" x14ac:dyDescent="0.4">
      <c r="B18" s="659" t="str">
        <f>"　　"&amp;IF(はじめに入力してください!H11=0,"",はじめに入力してください!H11)</f>
        <v>　　</v>
      </c>
      <c r="C18" s="519"/>
      <c r="D18" s="519"/>
      <c r="E18" s="519"/>
      <c r="F18" s="519"/>
      <c r="G18" s="519"/>
      <c r="H18" s="519"/>
      <c r="I18" s="519"/>
      <c r="J18" s="519"/>
      <c r="K18" s="519"/>
      <c r="L18" s="519"/>
      <c r="M18" s="519"/>
      <c r="N18" s="519"/>
      <c r="O18" s="519"/>
      <c r="P18" s="519"/>
      <c r="Q18" s="519"/>
      <c r="R18" s="519"/>
      <c r="V18" s="683"/>
      <c r="W18" s="683"/>
    </row>
    <row r="19" spans="2:23" ht="18" customHeight="1" x14ac:dyDescent="0.4">
      <c r="B19" s="658" t="str">
        <f xml:space="preserve">
IF(テーブル!B3=テーブル!D3,"２　補助金申請額",
IF(テーブル!B3=テーブル!D6,"２　補助金申請額",
IF(テーブル!B3=テーブル!D4,"２　補助額",
IF(OR(テーブル!B3=テーブル!D5,テーブル!B3=テーブル!D7,テーブル!B3=テーブル!D8),"２　補助金精算額"))))</f>
        <v>２　補助金精算額</v>
      </c>
      <c r="C19" s="684"/>
      <c r="D19" s="684"/>
      <c r="E19" s="684"/>
      <c r="F19" s="684"/>
      <c r="G19" s="684"/>
      <c r="H19" s="684"/>
      <c r="I19" s="684"/>
      <c r="J19" s="684"/>
      <c r="K19" s="684"/>
      <c r="L19" s="684"/>
      <c r="M19" s="684"/>
      <c r="N19" s="684"/>
      <c r="O19" s="684"/>
      <c r="P19" s="684"/>
      <c r="Q19" s="684"/>
      <c r="R19" s="684"/>
      <c r="V19" s="683"/>
      <c r="W19" s="683"/>
    </row>
    <row r="20" spans="2:23" ht="18" customHeight="1" x14ac:dyDescent="0.4">
      <c r="C20" s="649" t="str">
        <f xml:space="preserve">
IF(テーブル!B3=テーブル!D3,"",
IF(テーブル!B3=テーブル!D6,"",
IF(テーブル!B3=テーブル!D4,"（１）申請額",
IF(OR(テーブル!B3=テーブル!D5,テーブル!B3=テーブル!D7,テーブル!B3=テーブル!D8),""))))</f>
        <v/>
      </c>
      <c r="D20" s="650"/>
      <c r="E20" s="650"/>
      <c r="F20" s="650"/>
      <c r="H20" s="651" t="str">
        <f ca="1" xml:space="preserve">
IF(AND(テーブル!B3="交付申請",はじめに入力してください!F37="×"),"金　　　　　　　　　円",
IF(AND(テーブル!B3="交付申請",はじめに入力してください!F37="○"),経費書!I16,
IF(AND(テーブル!B3="交付申請（２次以降）",はじめに入力してください!F37="×"),"金　　　　　　　　　円",
IF(AND(テーブル!B3="交付申請（２次以降）",はじめに入力してください!F37="○"),経費書!I16,
IF(AND(テーブル!B3="変更申請",はじめに入力してください!F37="×"),"金　　　　　　　　　円",
IF(AND(テーブル!B3="変更申請",はじめに入力してください!F37="○"),経費書!I16,
IF(AND(OR(テーブル!B3="交付申請兼実績報告書",,テーブル!B3="事前協議"),はじめに入力してください!F37="×"),"金　　　　　　　　　円",
IF(AND(OR(テーブル!B3="交付申請兼実績報告書",,テーブル!B3="事前協議"),はじめに入力してください!F37="○"),経費書!I18,
IF(AND(テーブル!B3="実績報告",はじめに入力してください!F37="×"),"金　　　　　　　　　円",
IF(AND(テーブル!B3="実績報告",はじめに入力してください!F37="○"),経費書!K16))))))))))</f>
        <v>金　　　　　　　　　円</v>
      </c>
      <c r="I20" s="652"/>
      <c r="J20" s="652"/>
      <c r="K20" s="652"/>
      <c r="L20" s="653"/>
      <c r="M20" s="661"/>
      <c r="N20" s="662"/>
      <c r="O20" s="662"/>
      <c r="P20" s="662"/>
      <c r="Q20" s="662"/>
      <c r="R20" s="662"/>
      <c r="S20" s="662"/>
      <c r="V20" s="220"/>
      <c r="W20" s="220"/>
    </row>
    <row r="21" spans="2:23" ht="18" customHeight="1" x14ac:dyDescent="0.4">
      <c r="C21" s="649" t="str">
        <f xml:space="preserve">
IF(テーブル!B3=テーブル!D3,"",
IF(テーブル!B3=テーブル!D6,"",
IF(テーブル!B3=テーブル!D4,"（２）既交付決定額",
IF(OR(テーブル!B3=テーブル!D5,テーブル!B3=テーブル!D7,テーブル!B3=テーブル!D8),""))))</f>
        <v/>
      </c>
      <c r="D21" s="650"/>
      <c r="E21" s="650"/>
      <c r="F21" s="650"/>
      <c r="H21" s="655"/>
      <c r="I21" s="652"/>
      <c r="J21" s="652"/>
      <c r="K21" s="652"/>
      <c r="L21" s="653"/>
      <c r="M21" s="662"/>
      <c r="N21" s="662"/>
      <c r="O21" s="662"/>
      <c r="P21" s="662"/>
      <c r="Q21" s="662"/>
      <c r="R21" s="662"/>
      <c r="S21" s="662"/>
      <c r="V21" s="220"/>
      <c r="W21" s="220"/>
    </row>
    <row r="22" spans="2:23" ht="15.95" customHeight="1" x14ac:dyDescent="0.4">
      <c r="C22" s="649" t="str">
        <f xml:space="preserve">
IF(テーブル!B3=テーブル!D3,"",
IF(テーブル!B3=テーブル!D6,"",
IF(テーブル!B3=テーブル!D4,"（３）差引増減額",
IF(OR(テーブル!B3=テーブル!D5,テーブル!B3=テーブル!D7,テーブル!B3=テーブル!D8),""))))</f>
        <v/>
      </c>
      <c r="D22" s="650"/>
      <c r="E22" s="650"/>
      <c r="F22" s="650"/>
      <c r="H22" s="654" t="str">
        <f xml:space="preserve">
IF(テーブル!B3=テーブル!D3,"",
IF(テーブル!B3=テーブル!D6,"",
IF(AND(テーブル!B3=テーブル!D4,はじめに入力してください!H24=""),"金　　　　　　　　　円",
IF(AND(テーブル!B3=テーブル!D4,はじめに入力してください!H24&lt;&gt;""),IFERROR(H20-H21,"金　　　　　　　　　円"),
IF(OR(テーブル!B3=テーブル!D5,テーブル!B3=テーブル!D7,テーブル!B3=テーブル!D8),"")))))</f>
        <v/>
      </c>
      <c r="I22" s="652"/>
      <c r="J22" s="652"/>
      <c r="K22" s="652"/>
      <c r="L22" s="653"/>
      <c r="M22" s="171"/>
      <c r="N22" s="171"/>
      <c r="O22" s="171"/>
      <c r="P22" s="171"/>
    </row>
    <row r="23" spans="2:23" ht="15.95" customHeight="1" x14ac:dyDescent="0.4">
      <c r="B23" s="223" t="s">
        <v>173</v>
      </c>
    </row>
    <row r="24" spans="2:23" ht="15.95" customHeight="1" x14ac:dyDescent="0.4">
      <c r="B24" s="172" t="s">
        <v>172</v>
      </c>
    </row>
    <row r="25" spans="2:23" ht="15.95" customHeight="1" x14ac:dyDescent="0.4">
      <c r="B25" s="173" t="s">
        <v>30</v>
      </c>
      <c r="C25" s="174"/>
      <c r="D25" s="174"/>
      <c r="E25" s="174"/>
      <c r="F25" s="174"/>
      <c r="G25" s="174"/>
      <c r="H25" s="174"/>
      <c r="I25" s="174"/>
      <c r="J25" s="174"/>
      <c r="K25" s="174"/>
      <c r="L25" s="174"/>
      <c r="M25" s="174"/>
    </row>
    <row r="26" spans="2:23" ht="15.95" customHeight="1" x14ac:dyDescent="0.4">
      <c r="B26" s="675" t="s">
        <v>171</v>
      </c>
      <c r="C26" s="675"/>
      <c r="D26" s="675"/>
      <c r="E26" s="675"/>
      <c r="F26" s="675"/>
      <c r="G26" s="675"/>
      <c r="H26" s="675"/>
      <c r="I26" s="675"/>
      <c r="J26" s="675"/>
      <c r="K26" s="675"/>
      <c r="L26" s="675"/>
      <c r="M26" s="675"/>
      <c r="N26" s="675"/>
      <c r="O26" s="675"/>
      <c r="P26" s="675"/>
      <c r="Q26" s="675"/>
      <c r="R26" s="675"/>
    </row>
    <row r="27" spans="2:23" s="218" customFormat="1" ht="32.1" customHeight="1" x14ac:dyDescent="0.4">
      <c r="B27" s="680" t="str">
        <f xml:space="preserve">
IF(テーブル!B3=テーブル!D3,"　　（注）公立医療機関に限る。"&amp;CHAR(10)&amp;"　　　　　予算書には、当該事業の補助対象事業に係る額を備考欄に記入すること。",
IF(テーブル!B3=テーブル!D6,"　　（注）公立医療機関に限る。"&amp;CHAR(10)&amp;"　　　　　予算書には、当該事業の補助対象事業に係る額を備考欄に記入すること。",
IF(テーブル!B3=テーブル!D4,"　　（注）公立医療機関に限る。"&amp;CHAR(10)&amp;"　　　　　予算書には、当該事業の補助対象事業に係る額を備考欄に記入すること。",
IF(OR(テーブル!B3=テーブル!D7,テーブル!B3=テーブル!D8),"　　（注）公立医療機関に限る。"&amp;CHAR(10)&amp;"　　　　　決算書には、当該事業の補助対象事業に係る額を備考欄に記入すること。",
IF(テーブル!B3=テーブル!D5,"　　（注）公立医療機関に限る。"&amp;CHAR(10)&amp;"　　　　　決算書には、当該事業の補助対象事業に係る額を備考欄に記入すること。")))))</f>
        <v>　　（注）公立医療機関に限る。
　　　　　決算書には、当該事業の補助対象事業に係る額を備考欄に記入すること。</v>
      </c>
      <c r="C27" s="680"/>
      <c r="D27" s="680"/>
      <c r="E27" s="680"/>
      <c r="F27" s="680"/>
      <c r="G27" s="680"/>
      <c r="H27" s="680"/>
      <c r="I27" s="680"/>
      <c r="J27" s="680"/>
      <c r="K27" s="680"/>
      <c r="L27" s="680"/>
      <c r="M27" s="680"/>
      <c r="N27" s="680"/>
      <c r="O27" s="680"/>
      <c r="P27" s="680"/>
      <c r="Q27" s="680"/>
      <c r="R27" s="680"/>
    </row>
    <row r="28" spans="2:23" s="218" customFormat="1" ht="15.95" customHeight="1" x14ac:dyDescent="0.4">
      <c r="B28" s="675" t="s">
        <v>158</v>
      </c>
      <c r="C28" s="675"/>
      <c r="D28" s="675"/>
      <c r="E28" s="675"/>
      <c r="F28" s="675"/>
      <c r="G28" s="675"/>
      <c r="H28" s="675"/>
      <c r="I28" s="675"/>
      <c r="J28" s="675"/>
      <c r="K28" s="675"/>
      <c r="L28" s="675"/>
      <c r="M28" s="675"/>
      <c r="N28" s="675"/>
      <c r="O28" s="675"/>
      <c r="P28" s="675"/>
      <c r="Q28" s="675"/>
      <c r="R28" s="675"/>
    </row>
    <row r="29" spans="2:23" ht="15.95" customHeight="1" x14ac:dyDescent="0.4">
      <c r="B29" s="675" t="s">
        <v>159</v>
      </c>
      <c r="C29" s="672"/>
      <c r="D29" s="672"/>
      <c r="E29" s="672"/>
      <c r="F29" s="672"/>
      <c r="G29" s="672"/>
      <c r="H29" s="672"/>
      <c r="I29" s="672"/>
      <c r="J29" s="222"/>
      <c r="K29" s="222"/>
      <c r="L29" s="222"/>
      <c r="M29" s="222"/>
      <c r="N29" s="222"/>
      <c r="O29" s="222"/>
      <c r="P29" s="222"/>
      <c r="Q29" s="222"/>
      <c r="R29" s="222"/>
    </row>
    <row r="30" spans="2:23" ht="15.95" customHeight="1" x14ac:dyDescent="0.4">
      <c r="B30" s="222"/>
      <c r="C30" s="672"/>
      <c r="D30" s="672"/>
      <c r="E30" s="672"/>
      <c r="F30" s="672"/>
      <c r="G30" s="672"/>
      <c r="H30" s="672"/>
      <c r="I30" s="672"/>
      <c r="J30" s="673"/>
      <c r="K30" s="673"/>
      <c r="L30" s="673"/>
      <c r="M30" s="673"/>
      <c r="N30" s="674"/>
      <c r="O30" s="219"/>
      <c r="P30" s="219"/>
      <c r="Q30" s="219"/>
      <c r="R30" s="219"/>
      <c r="S30" s="51"/>
    </row>
    <row r="31" spans="2:23" ht="15.95" customHeight="1" x14ac:dyDescent="0.4">
      <c r="B31" s="681" t="s">
        <v>174</v>
      </c>
      <c r="C31" s="681"/>
      <c r="D31" s="681"/>
      <c r="E31" s="681"/>
      <c r="F31" s="681"/>
      <c r="G31" s="681"/>
      <c r="H31" s="681"/>
      <c r="I31" s="681"/>
      <c r="J31" s="681"/>
      <c r="K31" s="681"/>
      <c r="L31" s="681"/>
      <c r="M31" s="681"/>
      <c r="N31" s="681"/>
      <c r="O31" s="681"/>
      <c r="P31" s="681"/>
      <c r="Q31" s="681"/>
      <c r="R31" s="219"/>
      <c r="S31" s="51"/>
    </row>
    <row r="32" spans="2:23" ht="15.95" customHeight="1" x14ac:dyDescent="0.4">
      <c r="B32" s="685" t="str">
        <f xml:space="preserve">
"　"&amp;
IF(はじめに入力してください!AF19="","","《金融機関名》"&amp;はじめに入力してください!AF19&amp;
IF(はじめに入力してください!AF21="","","《支店名》"&amp;はじめに入力してください!AF21&amp;
IF(はじめに入力してください!AF22="","","《口座種別》"&amp;IF(はじめに入力してください!AF22=1,"普通","当座")&amp;
IF(はじめに入力してください!AF23="","","《口座番号》"&amp;はじめに入力してください!AF23))))</f>
        <v>　</v>
      </c>
      <c r="C32" s="685"/>
      <c r="D32" s="685"/>
      <c r="E32" s="685"/>
      <c r="F32" s="685"/>
      <c r="G32" s="685"/>
      <c r="H32" s="685"/>
      <c r="I32" s="685"/>
      <c r="J32" s="685"/>
      <c r="K32" s="685"/>
      <c r="L32" s="685"/>
      <c r="M32" s="685"/>
      <c r="N32" s="685"/>
      <c r="O32" s="685"/>
      <c r="P32" s="685"/>
      <c r="Q32" s="685"/>
      <c r="R32" s="685"/>
      <c r="S32" s="685"/>
    </row>
    <row r="33" spans="2:22" ht="15.95" customHeight="1" x14ac:dyDescent="0.4">
      <c r="B33" s="685"/>
      <c r="C33" s="685"/>
      <c r="D33" s="685"/>
      <c r="E33" s="685"/>
      <c r="F33" s="685"/>
      <c r="G33" s="685"/>
      <c r="H33" s="685"/>
      <c r="I33" s="685"/>
      <c r="J33" s="685"/>
      <c r="K33" s="685"/>
      <c r="L33" s="685"/>
      <c r="M33" s="685"/>
      <c r="N33" s="685"/>
      <c r="O33" s="685"/>
      <c r="P33" s="685"/>
      <c r="Q33" s="685"/>
      <c r="R33" s="685"/>
      <c r="S33" s="685"/>
    </row>
    <row r="34" spans="2:22" ht="15.95" customHeight="1" x14ac:dyDescent="0.4">
      <c r="N34" s="219"/>
      <c r="O34" s="219"/>
      <c r="P34" s="219"/>
      <c r="Q34" s="219"/>
      <c r="R34" s="219"/>
      <c r="S34" s="51"/>
      <c r="V34" s="221" t="s">
        <v>360</v>
      </c>
    </row>
    <row r="35" spans="2:22" ht="15.95" customHeight="1" x14ac:dyDescent="0.4">
      <c r="B35" s="682" t="str">
        <f xml:space="preserve">
IF(OR(テーブル!B3=テーブル!D3,テーブル!B3=テーブル!D6,テーブル!B3=テーブル!D7,テーブル!B3=テーブル!D8),"【申請にあたっての申立事項】",
IF(OR(テーブル!B3=テーブル!D4,テーブル!B3=テーブル!D5),""))</f>
        <v>【申請にあたっての申立事項】</v>
      </c>
      <c r="C35" s="519"/>
      <c r="D35" s="519"/>
      <c r="E35" s="519"/>
      <c r="F35" s="519"/>
      <c r="G35" s="519"/>
      <c r="H35" s="519"/>
      <c r="I35" s="519"/>
      <c r="J35" s="519"/>
      <c r="K35" s="519"/>
      <c r="L35" s="519"/>
      <c r="M35" s="519"/>
      <c r="N35" s="519"/>
      <c r="O35" s="519"/>
      <c r="P35" s="519"/>
      <c r="Q35" s="519"/>
      <c r="R35" s="519"/>
      <c r="S35" s="51"/>
      <c r="V35" s="221" t="s">
        <v>361</v>
      </c>
    </row>
    <row r="36" spans="2:22" ht="5.0999999999999996" customHeight="1" x14ac:dyDescent="0.4">
      <c r="B36" s="676" t="str">
        <f xml:space="preserve">
IF(はじめに入力してください!H31="申立てする",表紙!V35,
IF(OR(はじめに入力してください!H31="申立てしない",はじめに入力してください!H31=""),表紙!V34))</f>
        <v>　申請者は、以下いずれの事項にも該当するものであることを申し立てます。
□　補助を受ける経費について他の補助金等の交付を受けていないこと。
□　外来対応医療機関として指定を受けてから少なくとも令和５年度中は指定継続の上、外来対応を行うこと。
□　令和５年度中に外来対応医療機関の指定が解除された際、本補助金の交付申請を取り下げること。
□　本補助金により整備した設備は新型コロナウイルス感染症対策の目的以外に使用しないこと。
□　本補助金の収入、支出等に係る証拠書類を５年間適切に整備保管すること。
□　暴力団員又は暴力団関係者と実質的を含めいかなる関係も有していないこと。</v>
      </c>
      <c r="C36" s="676"/>
      <c r="D36" s="676"/>
      <c r="E36" s="676"/>
      <c r="F36" s="676"/>
      <c r="G36" s="676"/>
      <c r="H36" s="676"/>
      <c r="I36" s="676"/>
      <c r="J36" s="676"/>
      <c r="K36" s="676"/>
      <c r="L36" s="676"/>
      <c r="M36" s="676"/>
      <c r="N36" s="676"/>
      <c r="O36" s="676"/>
      <c r="P36" s="676"/>
      <c r="Q36" s="676"/>
      <c r="R36" s="676"/>
    </row>
    <row r="37" spans="2:22" ht="30" customHeight="1" x14ac:dyDescent="0.4">
      <c r="B37" s="676"/>
      <c r="C37" s="676"/>
      <c r="D37" s="676"/>
      <c r="E37" s="676"/>
      <c r="F37" s="676"/>
      <c r="G37" s="676"/>
      <c r="H37" s="676"/>
      <c r="I37" s="676"/>
      <c r="J37" s="676"/>
      <c r="K37" s="676"/>
      <c r="L37" s="676"/>
      <c r="M37" s="676"/>
      <c r="N37" s="676"/>
      <c r="O37" s="676"/>
      <c r="P37" s="676"/>
      <c r="Q37" s="676"/>
      <c r="R37" s="676"/>
    </row>
    <row r="38" spans="2:22" ht="30" customHeight="1" x14ac:dyDescent="0.4">
      <c r="B38" s="676"/>
      <c r="C38" s="676"/>
      <c r="D38" s="676"/>
      <c r="E38" s="676"/>
      <c r="F38" s="676"/>
      <c r="G38" s="676"/>
      <c r="H38" s="676"/>
      <c r="I38" s="676"/>
      <c r="J38" s="676"/>
      <c r="K38" s="676"/>
      <c r="L38" s="676"/>
      <c r="M38" s="676"/>
      <c r="N38" s="676"/>
      <c r="O38" s="676"/>
      <c r="P38" s="676"/>
      <c r="Q38" s="676"/>
      <c r="R38" s="676"/>
    </row>
    <row r="39" spans="2:22" ht="30" customHeight="1" x14ac:dyDescent="0.4">
      <c r="B39" s="676"/>
      <c r="C39" s="676"/>
      <c r="D39" s="676"/>
      <c r="E39" s="676"/>
      <c r="F39" s="676"/>
      <c r="G39" s="676"/>
      <c r="H39" s="676"/>
      <c r="I39" s="676"/>
      <c r="J39" s="676"/>
      <c r="K39" s="676"/>
      <c r="L39" s="676"/>
      <c r="M39" s="676"/>
      <c r="N39" s="676"/>
      <c r="O39" s="676"/>
      <c r="P39" s="676"/>
      <c r="Q39" s="676"/>
      <c r="R39" s="676"/>
    </row>
    <row r="40" spans="2:22" ht="30" customHeight="1" x14ac:dyDescent="0.4">
      <c r="B40" s="676"/>
      <c r="C40" s="676"/>
      <c r="D40" s="676"/>
      <c r="E40" s="676"/>
      <c r="F40" s="676"/>
      <c r="G40" s="676"/>
      <c r="H40" s="676"/>
      <c r="I40" s="676"/>
      <c r="J40" s="676"/>
      <c r="K40" s="676"/>
      <c r="L40" s="676"/>
      <c r="M40" s="676"/>
      <c r="N40" s="676"/>
      <c r="O40" s="676"/>
      <c r="P40" s="676"/>
      <c r="Q40" s="676"/>
      <c r="R40" s="676"/>
    </row>
    <row r="41" spans="2:22" ht="5.0999999999999996" customHeight="1" x14ac:dyDescent="0.4">
      <c r="B41" s="676"/>
      <c r="C41" s="676"/>
      <c r="D41" s="676"/>
      <c r="E41" s="676"/>
      <c r="F41" s="676"/>
      <c r="G41" s="676"/>
      <c r="H41" s="676"/>
      <c r="I41" s="676"/>
      <c r="J41" s="676"/>
      <c r="K41" s="676"/>
      <c r="L41" s="676"/>
      <c r="M41" s="676"/>
      <c r="N41" s="676"/>
      <c r="O41" s="676"/>
      <c r="P41" s="676"/>
      <c r="Q41" s="676"/>
      <c r="R41" s="676"/>
    </row>
    <row r="42" spans="2:22" ht="9.9499999999999993" customHeight="1" x14ac:dyDescent="0.4">
      <c r="B42" s="165"/>
      <c r="C42" s="165"/>
      <c r="D42" s="165"/>
      <c r="E42" s="165"/>
      <c r="F42" s="165"/>
      <c r="G42" s="165"/>
      <c r="H42" s="165"/>
      <c r="I42" s="165"/>
      <c r="J42" s="165"/>
      <c r="K42" s="165"/>
      <c r="L42" s="165"/>
      <c r="M42" s="165"/>
      <c r="N42" s="165"/>
      <c r="O42" s="165"/>
      <c r="P42" s="165"/>
      <c r="Q42" s="165"/>
      <c r="R42" s="165"/>
    </row>
    <row r="43" spans="2:22" ht="15.95" customHeight="1" x14ac:dyDescent="0.4">
      <c r="B43" s="670"/>
      <c r="C43" s="671"/>
      <c r="D43" s="671"/>
      <c r="E43" s="671"/>
      <c r="F43" s="671"/>
      <c r="G43" s="671"/>
      <c r="H43" s="671"/>
      <c r="J43" s="677" t="s">
        <v>11</v>
      </c>
      <c r="K43" s="677"/>
      <c r="L43" s="678" t="str">
        <f>IF(はじめに入力してください!O14="×","",はじめに入力してください!H14)</f>
        <v/>
      </c>
      <c r="M43" s="678"/>
      <c r="N43" s="678"/>
      <c r="O43" s="678"/>
      <c r="P43" s="678"/>
      <c r="Q43" s="678"/>
      <c r="R43" s="678"/>
    </row>
    <row r="44" spans="2:22" ht="15.95" customHeight="1" x14ac:dyDescent="0.4">
      <c r="B44" s="671"/>
      <c r="C44" s="671"/>
      <c r="D44" s="671"/>
      <c r="E44" s="671"/>
      <c r="F44" s="671"/>
      <c r="G44" s="671"/>
      <c r="H44" s="671"/>
      <c r="J44" s="677" t="s">
        <v>12</v>
      </c>
      <c r="K44" s="677"/>
      <c r="L44" s="678" t="str">
        <f>IF(はじめに入力してください!O15="×","",はじめに入力してください!H15)</f>
        <v/>
      </c>
      <c r="M44" s="678"/>
      <c r="N44" s="678"/>
      <c r="O44" s="678"/>
      <c r="P44" s="678"/>
      <c r="Q44" s="678"/>
      <c r="R44" s="678"/>
    </row>
    <row r="45" spans="2:22" ht="15.95" customHeight="1" x14ac:dyDescent="0.4">
      <c r="B45" s="671"/>
      <c r="C45" s="671"/>
      <c r="D45" s="671"/>
      <c r="E45" s="671"/>
      <c r="F45" s="671"/>
      <c r="G45" s="671"/>
      <c r="H45" s="671"/>
      <c r="J45" s="677" t="s">
        <v>13</v>
      </c>
      <c r="K45" s="677"/>
      <c r="L45" s="678" t="str">
        <f>IF(はじめに入力してください!O16="×","",はじめに入力してください!AF16)</f>
        <v/>
      </c>
      <c r="M45" s="678"/>
      <c r="N45" s="678"/>
      <c r="O45" s="678"/>
      <c r="P45" s="678"/>
      <c r="Q45" s="678"/>
      <c r="R45" s="678"/>
    </row>
    <row r="46" spans="2:22" ht="15.95" customHeight="1" x14ac:dyDescent="0.4">
      <c r="B46" s="175"/>
      <c r="C46" s="175"/>
      <c r="D46" s="175"/>
      <c r="E46" s="175"/>
      <c r="F46" s="175"/>
      <c r="G46" s="175"/>
      <c r="H46" s="175"/>
      <c r="J46" s="677" t="s">
        <v>14</v>
      </c>
      <c r="K46" s="677"/>
      <c r="L46" s="679" t="str">
        <f>IF(はじめに入力してください!O17="×","",はじめに入力してください!H17)</f>
        <v/>
      </c>
      <c r="M46" s="679"/>
      <c r="N46" s="679"/>
      <c r="O46" s="679"/>
      <c r="P46" s="679"/>
      <c r="Q46" s="679"/>
      <c r="R46" s="679"/>
    </row>
    <row r="47" spans="2:22" ht="18" customHeight="1" x14ac:dyDescent="0.4"/>
    <row r="48" spans="2:22" ht="18" customHeight="1" x14ac:dyDescent="0.4"/>
    <row r="49" spans="37:42" ht="18" customHeight="1" x14ac:dyDescent="0.4"/>
    <row r="50" spans="37:42" ht="30" customHeight="1" x14ac:dyDescent="0.4">
      <c r="AM50" s="176"/>
      <c r="AN50" s="177"/>
      <c r="AO50" s="177"/>
      <c r="AP50" s="178"/>
    </row>
    <row r="51" spans="37:42" ht="30" customHeight="1" x14ac:dyDescent="0.4">
      <c r="AM51" s="179"/>
      <c r="AN51" s="51"/>
      <c r="AO51" s="51"/>
      <c r="AP51" s="180"/>
    </row>
    <row r="52" spans="37:42" ht="27" customHeight="1" x14ac:dyDescent="0.4">
      <c r="AM52" s="181"/>
      <c r="AN52" s="669" t="str">
        <f>はじめに入力してください!AF12</f>
        <v/>
      </c>
      <c r="AO52" s="669"/>
      <c r="AP52" s="182"/>
    </row>
    <row r="53" spans="37:42" ht="27" customHeight="1" x14ac:dyDescent="0.4">
      <c r="AK53" s="226">
        <v>12</v>
      </c>
      <c r="AM53" s="183"/>
      <c r="AN53" s="669" t="str">
        <f>IF(COUNTA(AK53)=1,"確保第"&amp;AK53&amp;"号","")</f>
        <v>確保第12号</v>
      </c>
      <c r="AO53" s="669"/>
      <c r="AP53" s="182"/>
    </row>
    <row r="54" spans="37:42" ht="24.95" customHeight="1" x14ac:dyDescent="0.4">
      <c r="AM54" s="183"/>
      <c r="AN54" s="184"/>
      <c r="AO54" s="185"/>
      <c r="AP54" s="182"/>
    </row>
    <row r="55" spans="37:42" ht="30" customHeight="1" x14ac:dyDescent="0.4">
      <c r="AM55" s="186"/>
      <c r="AN55" s="187"/>
      <c r="AO55" s="187"/>
      <c r="AP55" s="188"/>
    </row>
    <row r="56" spans="37:42" ht="20.100000000000001" customHeight="1" x14ac:dyDescent="0.4">
      <c r="AM56" s="189"/>
      <c r="AN56" s="190"/>
      <c r="AO56" s="190"/>
      <c r="AP56" s="191"/>
    </row>
  </sheetData>
  <sheetProtection algorithmName="SHA-512" hashValue="m9NQb8u3tmsjqfer9zDIbk7ZOPieuDqGI/AaPBafJA92p/8QgYIASWnsCElrF0/Xwf5y8Ei/QgUx+CbPzRaOdg==" saltValue="Du6zsFTlgnjMIWwFOa3P9A==" spinCount="100000" sheet="1" formatCells="0" formatColumns="0" formatRows="0"/>
  <mergeCells count="44">
    <mergeCell ref="J45:K45"/>
    <mergeCell ref="J43:K43"/>
    <mergeCell ref="B18:R18"/>
    <mergeCell ref="B35:R35"/>
    <mergeCell ref="V18:W19"/>
    <mergeCell ref="B19:R19"/>
    <mergeCell ref="B32:S33"/>
    <mergeCell ref="AN52:AO52"/>
    <mergeCell ref="AN53:AO53"/>
    <mergeCell ref="B43:H45"/>
    <mergeCell ref="C30:N30"/>
    <mergeCell ref="B26:R26"/>
    <mergeCell ref="B29:I29"/>
    <mergeCell ref="B36:R41"/>
    <mergeCell ref="J46:K46"/>
    <mergeCell ref="L43:R43"/>
    <mergeCell ref="L44:R44"/>
    <mergeCell ref="L45:R45"/>
    <mergeCell ref="L46:R46"/>
    <mergeCell ref="J44:K44"/>
    <mergeCell ref="B28:R28"/>
    <mergeCell ref="B27:R27"/>
    <mergeCell ref="B31:Q31"/>
    <mergeCell ref="L9:R9"/>
    <mergeCell ref="L10:R10"/>
    <mergeCell ref="I8:K8"/>
    <mergeCell ref="I9:K9"/>
    <mergeCell ref="B17:R17"/>
    <mergeCell ref="O2:S2"/>
    <mergeCell ref="C21:F21"/>
    <mergeCell ref="C22:F22"/>
    <mergeCell ref="H20:L20"/>
    <mergeCell ref="H22:L22"/>
    <mergeCell ref="H21:L21"/>
    <mergeCell ref="I10:K10"/>
    <mergeCell ref="B12:R12"/>
    <mergeCell ref="A14:S14"/>
    <mergeCell ref="N4:R4"/>
    <mergeCell ref="M20:S21"/>
    <mergeCell ref="N5:R5"/>
    <mergeCell ref="C20:F20"/>
    <mergeCell ref="B6:G6"/>
    <mergeCell ref="B15:R15"/>
    <mergeCell ref="L8:R8"/>
  </mergeCells>
  <phoneticPr fontId="1"/>
  <conditionalFormatting sqref="H20:H22">
    <cfRule type="containsText" dxfId="52" priority="1" operator="containsText" text="不備">
      <formula>NOT(ISERROR(SEARCH("不備",H20)))</formula>
    </cfRule>
  </conditionalFormatting>
  <printOptions horizontalCentered="1"/>
  <pageMargins left="0.59055118110236227" right="0.39370078740157483" top="0.39370078740157483" bottom="0.39370078740157483" header="0.31496062992125984" footer="0.31496062992125984"/>
  <pageSetup paperSize="9" scale="9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1:M21"/>
  <sheetViews>
    <sheetView showGridLines="0" view="pageBreakPreview" topLeftCell="B1" zoomScale="60" zoomScaleNormal="100" workbookViewId="0">
      <selection activeCell="L16" sqref="L16"/>
    </sheetView>
  </sheetViews>
  <sheetFormatPr defaultColWidth="9" defaultRowHeight="18" x14ac:dyDescent="0.4"/>
  <cols>
    <col min="1" max="1" width="2.625" style="47" customWidth="1"/>
    <col min="2" max="2" width="40.625" style="47" customWidth="1"/>
    <col min="3" max="9" width="15.625" style="47" customWidth="1"/>
    <col min="10" max="10" width="10.75" style="47" customWidth="1"/>
    <col min="11" max="11" width="12.625" style="47" customWidth="1"/>
    <col min="12" max="12" width="15" style="47" customWidth="1"/>
    <col min="13" max="13" width="12.75" style="49" customWidth="1"/>
    <col min="14" max="16384" width="9" style="47"/>
  </cols>
  <sheetData>
    <row r="1" spans="2:13" ht="24.95" customHeight="1" x14ac:dyDescent="0.4">
      <c r="B1" s="47" t="str">
        <f xml:space="preserve">
IF(OR(テーブル!B3="事前協議",テーブル!B3="交付申請兼実績報告書",テーブル!B3="交付申請",テーブル!B3="交付申請（２次以降）"),"様式１－１",
IF(テーブル!B3="変更申請","様式１－１",
IF(テーブル!B3="実績報告","様式３－１")))</f>
        <v>様式１－１</v>
      </c>
      <c r="I1" s="688"/>
      <c r="J1" s="689"/>
    </row>
    <row r="2" spans="2:13" ht="24.95" customHeight="1" x14ac:dyDescent="0.4">
      <c r="B2" s="666" t="str">
        <f xml:space="preserve">
IF(テーブル!B3="交付申請兼実績報告書",
"令和５年度　新型コロナウイルス感染症外来対応医療機関確保事業費補助金経費経費精算書",
IF(テーブル!B3="事前協議",
"令和５年度　新型コロナウイルス感染症外来対応医療機関確保事業費補助金経費経費精算書（案）"))</f>
        <v>令和５年度　新型コロナウイルス感染症外来対応医療機関確保事業費補助金経費経費精算書（案）</v>
      </c>
      <c r="C2" s="666"/>
      <c r="D2" s="666"/>
      <c r="E2" s="666"/>
      <c r="F2" s="666"/>
      <c r="G2" s="666"/>
      <c r="H2" s="666"/>
      <c r="I2" s="666"/>
      <c r="J2" s="130"/>
    </row>
    <row r="3" spans="2:13" ht="24.95" customHeight="1" x14ac:dyDescent="0.4">
      <c r="B3" s="130"/>
      <c r="C3" s="130"/>
      <c r="D3" s="130"/>
      <c r="E3" s="130"/>
      <c r="F3" s="130"/>
      <c r="G3" s="50" t="s">
        <v>33</v>
      </c>
      <c r="H3" s="692" t="str">
        <f>IF(はじめに入力してください!H10=0,"",はじめに入力してください!H10)</f>
        <v/>
      </c>
      <c r="I3" s="650"/>
      <c r="J3" s="21"/>
    </row>
    <row r="4" spans="2:13" ht="24.95" customHeight="1" x14ac:dyDescent="0.4">
      <c r="B4" s="51"/>
      <c r="C4" s="51"/>
      <c r="D4" s="51"/>
      <c r="E4" s="51"/>
      <c r="F4" s="51"/>
      <c r="G4" s="52" t="str">
        <f xml:space="preserve">
IF(OR(テーブル!B3="交付申請",テーブル!B3="交付申請（２次以降）"),"事業完了予定日",
IF(テーブル!B3="変更申請","事業完了予定日",
IF(OR(テーブル!B3="事前協議",テーブル!B3="交付申請兼実績報告書",テーブル!B3="実績報告"),"事業完了日")))</f>
        <v>事業完了日</v>
      </c>
      <c r="H4" s="693" t="str">
        <f ca="1">IF(MAX(額内訳書!AE6:AE10)=0,"",MAX(額内訳書!AE6:AE10))</f>
        <v/>
      </c>
      <c r="I4" s="693"/>
      <c r="J4" s="104"/>
    </row>
    <row r="5" spans="2:13" ht="60" customHeight="1" x14ac:dyDescent="0.4">
      <c r="B5" s="53" t="s">
        <v>37</v>
      </c>
      <c r="C5" s="53" t="s">
        <v>39</v>
      </c>
      <c r="D5" s="53" t="str">
        <f xml:space="preserve">
IF(OR(テーブル!B3="事前協議",テーブル!B3="交付申請兼実績報告書",テーブル!B3="交付申請",テーブル!B3="交付申請（２次以降）"),"寄付金その他の"&amp;CHAR(10)&amp;"収入予定額"&amp;CHAR(10)&amp;"(B)",
IF(テーブル!B3="変更申請","寄付金その他の"&amp;CHAR(10)&amp;"収入予定額"&amp;CHAR(10)&amp;"(B)",
IF(テーブル!B3="実績報告","寄付金その他の"&amp;CHAR(10)&amp;"収入済額"&amp;CHAR(10)&amp;"(B)")))</f>
        <v>寄付金その他の
収入予定額
(B)</v>
      </c>
      <c r="E5" s="53" t="s">
        <v>1</v>
      </c>
      <c r="F5" s="53" t="str">
        <f xml:space="preserve">
IF(OR(テーブル!B3="交付申請",テーブル!B3="交付申請（２次以降）"),"対象経費"&amp;CHAR(10)&amp;"支出予定額"&amp;CHAR(10)&amp;"(D)",
IF(テーブル!B3="変更申請","対象経費"&amp;CHAR(10)&amp;"支出予定額"&amp;CHAR(10)&amp;"(D)",
IF(OR(テーブル!B3="事前協議",テーブル!B3="交付申請兼実績報告書",テーブル!B3="実績報告"),"対象経費"&amp;CHAR(10)&amp;"支出済額"&amp;CHAR(10)&amp;"(D)")))</f>
        <v>対象経費
支出済額
(D)</v>
      </c>
      <c r="G5" s="53" t="s">
        <v>164</v>
      </c>
      <c r="H5" s="53" t="s">
        <v>165</v>
      </c>
      <c r="I5" s="53" t="s">
        <v>166</v>
      </c>
      <c r="J5" s="53" t="s">
        <v>36</v>
      </c>
    </row>
    <row r="6" spans="2:13" ht="30" customHeight="1" x14ac:dyDescent="0.4">
      <c r="B6" s="694" t="str">
        <f>額内訳書!B6</f>
        <v>患者案内のための看板の設置料</v>
      </c>
      <c r="C6" s="55">
        <f ca="1">額内訳書!F6</f>
        <v>0</v>
      </c>
      <c r="D6" s="141">
        <v>0</v>
      </c>
      <c r="E6" s="55">
        <f ca="1">C6-D6</f>
        <v>0</v>
      </c>
      <c r="F6" s="55">
        <f ca="1">E6</f>
        <v>0</v>
      </c>
      <c r="G6" s="55">
        <f ca="1">F6</f>
        <v>0</v>
      </c>
      <c r="H6" s="55">
        <f ca="1">G6</f>
        <v>0</v>
      </c>
      <c r="I6" s="55">
        <f ca="1">ROUNDDOWN(H6,-3)</f>
        <v>0</v>
      </c>
      <c r="J6" s="694" t="str">
        <f xml:space="preserve">
IF(OR(テーブル!B3="事前協議",テーブル!B3="交付申請兼実績報告書",テーブル!B3="交付申請",テーブル!B3="交付申請（２次以降）"),"内訳は様式1-2のとおり",
IF(テーブル!B3="変更申請","内訳は様式1-2のとおり",
IF(テーブル!B3="実績報告","内訳は様式3-2のとおり")))</f>
        <v>内訳は様式1-2のとおり</v>
      </c>
    </row>
    <row r="7" spans="2:13" ht="30" customHeight="1" x14ac:dyDescent="0.4">
      <c r="B7" s="695"/>
      <c r="C7" s="56"/>
      <c r="D7" s="142"/>
      <c r="E7" s="56"/>
      <c r="F7" s="56"/>
      <c r="G7" s="56"/>
      <c r="H7" s="56"/>
      <c r="I7" s="56"/>
      <c r="J7" s="696"/>
      <c r="L7" s="51"/>
      <c r="M7" s="54"/>
    </row>
    <row r="8" spans="2:13" ht="30" customHeight="1" x14ac:dyDescent="0.4">
      <c r="B8" s="694" t="str">
        <f>額内訳書!B7</f>
        <v xml:space="preserve"> ホームページ上に外来対応医療機関である
ことを明記するための改修費</v>
      </c>
      <c r="C8" s="55">
        <f>額内訳書!F7</f>
        <v>0</v>
      </c>
      <c r="D8" s="141">
        <v>0</v>
      </c>
      <c r="E8" s="55">
        <f>C8-D8</f>
        <v>0</v>
      </c>
      <c r="F8" s="55">
        <f>E8</f>
        <v>0</v>
      </c>
      <c r="G8" s="55">
        <f>F8</f>
        <v>0</v>
      </c>
      <c r="H8" s="55">
        <f>G8</f>
        <v>0</v>
      </c>
      <c r="I8" s="55">
        <f>ROUNDDOWN(H8,-3)</f>
        <v>0</v>
      </c>
      <c r="J8" s="696"/>
      <c r="L8" s="51"/>
      <c r="M8" s="54"/>
    </row>
    <row r="9" spans="2:13" ht="30" customHeight="1" x14ac:dyDescent="0.4">
      <c r="B9" s="695"/>
      <c r="C9" s="56"/>
      <c r="D9" s="142"/>
      <c r="E9" s="56"/>
      <c r="F9" s="56"/>
      <c r="G9" s="56"/>
      <c r="H9" s="56"/>
      <c r="I9" s="56"/>
      <c r="J9" s="696"/>
    </row>
    <row r="10" spans="2:13" ht="30" customHeight="1" x14ac:dyDescent="0.4">
      <c r="B10" s="694" t="str">
        <f>額内訳書!B8</f>
        <v>換気設備設置のための軽微な改修等の修繕費</v>
      </c>
      <c r="C10" s="55">
        <f>額内訳書!F8</f>
        <v>0</v>
      </c>
      <c r="D10" s="141">
        <v>0</v>
      </c>
      <c r="E10" s="55">
        <f>C10-D10</f>
        <v>0</v>
      </c>
      <c r="F10" s="55">
        <f>E10</f>
        <v>0</v>
      </c>
      <c r="G10" s="55">
        <f>F10</f>
        <v>0</v>
      </c>
      <c r="H10" s="55">
        <f>G10</f>
        <v>0</v>
      </c>
      <c r="I10" s="55">
        <f>ROUNDDOWN(H10,-3)</f>
        <v>0</v>
      </c>
      <c r="J10" s="696"/>
    </row>
    <row r="11" spans="2:13" ht="30" customHeight="1" x14ac:dyDescent="0.4">
      <c r="B11" s="695"/>
      <c r="C11" s="56"/>
      <c r="D11" s="142"/>
      <c r="E11" s="56"/>
      <c r="F11" s="56"/>
      <c r="G11" s="56"/>
      <c r="H11" s="56"/>
      <c r="I11" s="56"/>
      <c r="J11" s="696"/>
    </row>
    <row r="12" spans="2:13" ht="30" customHeight="1" x14ac:dyDescent="0.4">
      <c r="B12" s="694" t="str">
        <f>額内訳書!B9</f>
        <v>医療機器
（パルスオキシメーター等）</v>
      </c>
      <c r="C12" s="55">
        <f>額内訳書!F9</f>
        <v>0</v>
      </c>
      <c r="D12" s="141">
        <v>0</v>
      </c>
      <c r="E12" s="55">
        <f>C12-D12</f>
        <v>0</v>
      </c>
      <c r="F12" s="55">
        <f>E12</f>
        <v>0</v>
      </c>
      <c r="G12" s="55">
        <f>F12</f>
        <v>0</v>
      </c>
      <c r="H12" s="55">
        <f>G12</f>
        <v>0</v>
      </c>
      <c r="I12" s="55">
        <f>ROUNDDOWN(H12,-3)</f>
        <v>0</v>
      </c>
      <c r="J12" s="696"/>
    </row>
    <row r="13" spans="2:13" ht="30" customHeight="1" x14ac:dyDescent="0.4">
      <c r="B13" s="695"/>
      <c r="C13" s="56"/>
      <c r="D13" s="142"/>
      <c r="E13" s="56"/>
      <c r="F13" s="56"/>
      <c r="G13" s="56"/>
      <c r="H13" s="56"/>
      <c r="I13" s="56"/>
      <c r="J13" s="696"/>
    </row>
    <row r="14" spans="2:13" ht="30" customHeight="1" x14ac:dyDescent="0.4">
      <c r="B14" s="694" t="str">
        <f>額内訳書!B10</f>
        <v>非接触サーモグラフィーカメラ
（検温・消毒機能付き）</v>
      </c>
      <c r="C14" s="55">
        <f>額内訳書!F10</f>
        <v>0</v>
      </c>
      <c r="D14" s="141">
        <v>0</v>
      </c>
      <c r="E14" s="55">
        <f>C14-D14</f>
        <v>0</v>
      </c>
      <c r="F14" s="55">
        <f>E14</f>
        <v>0</v>
      </c>
      <c r="G14" s="55">
        <f>F14</f>
        <v>0</v>
      </c>
      <c r="H14" s="55">
        <f>G14</f>
        <v>0</v>
      </c>
      <c r="I14" s="55">
        <f>ROUNDDOWN(H14,-3)</f>
        <v>0</v>
      </c>
      <c r="J14" s="696"/>
    </row>
    <row r="15" spans="2:13" ht="30" customHeight="1" x14ac:dyDescent="0.4">
      <c r="B15" s="695"/>
      <c r="C15" s="56"/>
      <c r="D15" s="142"/>
      <c r="E15" s="56"/>
      <c r="F15" s="56"/>
      <c r="G15" s="56"/>
      <c r="H15" s="56"/>
      <c r="I15" s="56"/>
      <c r="J15" s="696"/>
    </row>
    <row r="16" spans="2:13" ht="30" customHeight="1" x14ac:dyDescent="0.4">
      <c r="B16" s="690" t="s">
        <v>2</v>
      </c>
      <c r="C16" s="55">
        <f ca="1">C6+C8+C10+C12+C14</f>
        <v>0</v>
      </c>
      <c r="D16" s="55">
        <f t="shared" ref="D16:H16" si="0">D6+D8+D10+D12+D14</f>
        <v>0</v>
      </c>
      <c r="E16" s="55">
        <f t="shared" ca="1" si="0"/>
        <v>0</v>
      </c>
      <c r="F16" s="55">
        <f t="shared" ca="1" si="0"/>
        <v>0</v>
      </c>
      <c r="G16" s="55">
        <f t="shared" ca="1" si="0"/>
        <v>0</v>
      </c>
      <c r="H16" s="55">
        <f t="shared" ca="1" si="0"/>
        <v>0</v>
      </c>
      <c r="I16" s="55">
        <f ca="1">SUM(I6,I8,I10,I12,I14)</f>
        <v>0</v>
      </c>
      <c r="J16" s="696"/>
      <c r="K16" s="99"/>
      <c r="M16" s="47"/>
    </row>
    <row r="17" spans="2:13" ht="30" customHeight="1" x14ac:dyDescent="0.4">
      <c r="B17" s="691"/>
      <c r="C17" s="56" t="str">
        <f>IF(テーブル!B3="変更申請",SUM(C7,C9,C11,C13,C15),"")</f>
        <v/>
      </c>
      <c r="D17" s="56" t="str">
        <f>IF(テーブル!B3="変更申請",SUM(D7,D9,D11,D13,D15),"")</f>
        <v/>
      </c>
      <c r="E17" s="56" t="str">
        <f>IF(テーブル!B3="変更申請",SUM(E7,E9,E11,E13,E15),"")</f>
        <v/>
      </c>
      <c r="F17" s="56" t="str">
        <f>IF(テーブル!B3="変更申請",SUM(F7,F9,F11,F13,F15),"")</f>
        <v/>
      </c>
      <c r="G17" s="56" t="str">
        <f>IF(テーブル!B3="変更申請",SUM(G7,G9,G11,G13,G15),"")</f>
        <v/>
      </c>
      <c r="H17" s="56" t="str">
        <f>IF(テーブル!B3="変更申請",SUM(H7,H9,H11,H13,H15),"")</f>
        <v/>
      </c>
      <c r="I17" s="56" t="str">
        <f>IF(テーブル!B3="変更申請",SUM(I7,I9,I11,I13,I15),"")</f>
        <v/>
      </c>
      <c r="J17" s="695"/>
      <c r="K17" s="98"/>
      <c r="M17" s="47"/>
    </row>
    <row r="18" spans="2:13" ht="21.75" customHeight="1" x14ac:dyDescent="0.4">
      <c r="B18" s="47" t="s">
        <v>167</v>
      </c>
      <c r="G18" s="686" t="str">
        <f ca="1">IF(I16&gt;0,"補助上限額：500,000円→補助額：","")</f>
        <v/>
      </c>
      <c r="H18" s="687"/>
      <c r="I18" s="213" t="str">
        <f ca="1">IF(I16&gt;0,MIN(I16,500000),"")</f>
        <v/>
      </c>
      <c r="M18" s="47"/>
    </row>
    <row r="19" spans="2:13" ht="20.100000000000001" customHeight="1" x14ac:dyDescent="0.4">
      <c r="M19" s="47"/>
    </row>
    <row r="20" spans="2:13" ht="20.100000000000001" customHeight="1" x14ac:dyDescent="0.4">
      <c r="M20" s="47"/>
    </row>
    <row r="21" spans="2:13" ht="20.100000000000001" customHeight="1" x14ac:dyDescent="0.4">
      <c r="M21" s="47"/>
    </row>
  </sheetData>
  <sheetProtection algorithmName="SHA-512" hashValue="b2HLvRXkDmmicl8RobBOlWl2owRkGr2e3LgvpSYlSZ995rwcw0Y/7hISs1cq4fUy8yzCG3nrGkNwpxdeD9v23w==" saltValue="vtQCGqHos1XcY3DN6CyHvA==" spinCount="100000" sheet="1" objects="1" scenarios="1"/>
  <mergeCells count="12">
    <mergeCell ref="G18:H18"/>
    <mergeCell ref="I1:J1"/>
    <mergeCell ref="B16:B17"/>
    <mergeCell ref="H3:I3"/>
    <mergeCell ref="H4:I4"/>
    <mergeCell ref="B14:B15"/>
    <mergeCell ref="B2:I2"/>
    <mergeCell ref="B6:B7"/>
    <mergeCell ref="B8:B9"/>
    <mergeCell ref="B10:B11"/>
    <mergeCell ref="B12:B13"/>
    <mergeCell ref="J6:J17"/>
  </mergeCells>
  <phoneticPr fontId="1"/>
  <dataValidations count="1">
    <dataValidation allowBlank="1" showInputMessage="1" showErrorMessage="1" promptTitle="「寄付金その他の収入予定額（B）」欄について" prompt="本補助金で申請した「総事業費（A）」に対して、本補助金以外の寄付金やその他の収入を充てている場合はその金額を、ない場合は「0」円を入力してください。 _x000a_" sqref="D6:D15" xr:uid="{00000000-0002-0000-0500-000000000000}"/>
  </dataValidations>
  <printOptions horizontalCentered="1"/>
  <pageMargins left="0.59055118110236227" right="0.39370078740157483" top="0.98425196850393704" bottom="0.39370078740157483" header="0.31496062992125984" footer="0.31496062992125984"/>
  <pageSetup paperSize="9" scale="70" fitToWidth="0" fitToHeight="0" orientation="landscape" r:id="rId1"/>
  <colBreaks count="1" manualBreakCount="1">
    <brk id="10" max="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B1:AW12"/>
  <sheetViews>
    <sheetView showGridLines="0" view="pageBreakPreview" topLeftCell="A7" zoomScale="60" zoomScaleNormal="37" workbookViewId="0">
      <selection activeCell="E17" sqref="E17"/>
    </sheetView>
  </sheetViews>
  <sheetFormatPr defaultColWidth="9" defaultRowHeight="24" x14ac:dyDescent="0.4"/>
  <cols>
    <col min="1" max="1" width="2.625" style="1" customWidth="1"/>
    <col min="2" max="2" width="50.625" style="1" customWidth="1"/>
    <col min="3" max="3" width="30.625" style="1" customWidth="1"/>
    <col min="4" max="4" width="20.625" style="1" customWidth="1"/>
    <col min="5" max="6" width="30.625" style="1" customWidth="1"/>
    <col min="7" max="7" width="10.625" style="1" customWidth="1"/>
    <col min="8" max="8" width="7.375" style="1" customWidth="1"/>
    <col min="9" max="9" width="7.625" style="1" customWidth="1"/>
    <col min="10" max="15" width="5.625" style="1" customWidth="1"/>
    <col min="16" max="16" width="5.625" style="2" customWidth="1"/>
    <col min="17" max="17" width="2.625" style="1" customWidth="1"/>
    <col min="18" max="25" width="8.625" style="1" customWidth="1"/>
    <col min="26" max="29" width="9" style="1"/>
    <col min="30" max="30" width="10.625" style="3" customWidth="1"/>
    <col min="31" max="33" width="9" style="1"/>
    <col min="34" max="34" width="14.125" style="1" bestFit="1" customWidth="1"/>
    <col min="35" max="35" width="10.625" style="1" customWidth="1"/>
    <col min="36" max="36" width="10.625" style="7" customWidth="1"/>
    <col min="37" max="43" width="10.625" style="1" customWidth="1"/>
    <col min="44" max="44" width="9" style="2"/>
    <col min="45" max="46" width="9" style="1"/>
    <col min="47" max="47" width="90.625" style="4" customWidth="1"/>
    <col min="48" max="48" width="30.625" style="75" customWidth="1"/>
    <col min="49" max="49" width="16.75" style="1" bestFit="1" customWidth="1"/>
    <col min="50" max="16384" width="9" style="1"/>
  </cols>
  <sheetData>
    <row r="1" spans="2:49" ht="39.950000000000003" customHeight="1" x14ac:dyDescent="0.4">
      <c r="B1" s="1" t="str">
        <f xml:space="preserve">
IF(OR(テーブル!B3="事前協議",テーブル!B3="交付申請兼実績報告書",テーブル!B3="交付申請",テーブル!B3="交付申請（２次以降）"),"様式１－２",
IF(テーブル!B3="変更申請","様式１－２",
IF(テーブル!B3="実績報告","様式３－２")))</f>
        <v>様式１－２</v>
      </c>
      <c r="J1" s="688"/>
      <c r="K1" s="650"/>
      <c r="L1" s="650"/>
      <c r="M1" s="650"/>
      <c r="N1" s="650"/>
      <c r="O1" s="650"/>
      <c r="P1" s="650"/>
      <c r="AI1" s="67"/>
      <c r="AJ1" s="68"/>
      <c r="AK1" s="68"/>
      <c r="AL1" s="68"/>
      <c r="AM1" s="68"/>
      <c r="AN1" s="68"/>
      <c r="AO1" s="66"/>
      <c r="AP1" s="1" t="e">
        <f>IF(AO2=#REF!,"OK","エラー")</f>
        <v>#REF!</v>
      </c>
    </row>
    <row r="2" spans="2:49" ht="24.95" customHeight="1" x14ac:dyDescent="0.4">
      <c r="B2" s="705" t="str">
        <f xml:space="preserve">
IF(テーブル!B3="交付申請兼実績報告書",
"令和５年度　新型コロナウイルス感染症外来対応医療機関確保事業費補助金　基準額算出内訳及び対象経費実支出額内訳書",
IF(テーブル!B3="事前協議",
"令和５年度　新型コロナウイルス感染症外来対応医療機関確保事業費補助金　基準額算出内訳及び対象経費実支出額内訳書（案）"))</f>
        <v>令和５年度　新型コロナウイルス感染症外来対応医療機関確保事業費補助金　基準額算出内訳及び対象経費実支出額内訳書（案）</v>
      </c>
      <c r="C2" s="531"/>
      <c r="D2" s="531"/>
      <c r="E2" s="531"/>
      <c r="F2" s="531"/>
      <c r="G2" s="531"/>
      <c r="H2" s="531"/>
      <c r="I2" s="531"/>
      <c r="J2" s="531"/>
      <c r="K2" s="531"/>
      <c r="L2" s="531"/>
      <c r="M2" s="531"/>
      <c r="N2" s="531"/>
      <c r="O2" s="531"/>
      <c r="P2" s="531"/>
      <c r="AI2" s="69"/>
      <c r="AJ2" s="5"/>
      <c r="AK2" s="5"/>
      <c r="AL2" s="5"/>
      <c r="AM2" s="5"/>
      <c r="AN2" s="5"/>
      <c r="AO2" s="5"/>
      <c r="AP2" s="5"/>
      <c r="AR2" s="706" t="s">
        <v>132</v>
      </c>
      <c r="AS2" s="707"/>
      <c r="AT2" s="710" t="str">
        <f ca="1" xml:space="preserve">
IF(COUNTIF(AQ6:AQ10,"×")&gt;=1,"×",
IF(AND(COUNTIF(AQ6:AQ10,"×")=0,COUNTIF(AQ6:AQ10,"◎")&gt;=1),"○",
IF(COUNTIF(AQ6:AQ10,"○")=8,"×")))</f>
        <v>×</v>
      </c>
      <c r="AU2" s="697" t="str">
        <f ca="1" xml:space="preserve">
IF(COUNTIF(AQ6:AQ10,"×")&gt;=1,"【要修正】未入力または記載不十分の箇所があるため赤色表示の行を確認してください。",
IF(AND(COUNTIF(AQ6:AQ10,"×")=0,COUNTIF(AQ6:AQ10,"◎")&gt;=1),"適切に入力がされました。",
IF(COUNTIF(AQ6:AQ10,"○")=8,"【要修正】未入力の状態です。")))</f>
        <v>【要修正】未入力または記載不十分の箇所があるため赤色表示の行を確認してください。</v>
      </c>
      <c r="AV2" s="107" t="s">
        <v>135</v>
      </c>
      <c r="AW2" s="105" t="s">
        <v>134</v>
      </c>
    </row>
    <row r="3" spans="2:49" ht="31.35" customHeight="1" x14ac:dyDescent="0.4">
      <c r="B3" s="6"/>
      <c r="C3" s="6"/>
      <c r="D3" s="6"/>
      <c r="E3" s="6"/>
      <c r="F3" s="6"/>
      <c r="G3" s="6"/>
      <c r="H3" s="6"/>
      <c r="I3" s="6"/>
      <c r="J3" s="6"/>
      <c r="K3" s="6"/>
      <c r="L3" s="6"/>
      <c r="M3" s="6"/>
      <c r="N3" s="6"/>
      <c r="O3" s="6"/>
      <c r="P3" s="66"/>
      <c r="R3" s="2"/>
      <c r="AI3" s="66"/>
      <c r="AJ3" s="5"/>
      <c r="AK3" s="5"/>
      <c r="AL3" s="5"/>
      <c r="AM3" s="5"/>
      <c r="AN3" s="5"/>
      <c r="AO3" s="5"/>
      <c r="AP3" s="5"/>
      <c r="AR3" s="708"/>
      <c r="AS3" s="709"/>
      <c r="AT3" s="711"/>
      <c r="AU3" s="698"/>
      <c r="AV3" s="108"/>
      <c r="AW3" s="106"/>
    </row>
    <row r="4" spans="2:49" ht="48" customHeight="1" x14ac:dyDescent="0.4">
      <c r="B4" s="701" t="s">
        <v>34</v>
      </c>
      <c r="C4" s="700" t="str">
        <f xml:space="preserve">
IF(OR(テーブル!B3="交付申請",テーブル!B3="交付申請（２次以降）"),"対象経費支出予定額",
IF(テーブル!B3="変更申請","対象経費支出予定額",
IF(OR(テーブル!B3="事前協議",テーブル!B3="実績報告",テーブル!B3="交付申請兼実績報告書"),"対象経費実支出額")))</f>
        <v>対象経費実支出額</v>
      </c>
      <c r="D4" s="700"/>
      <c r="E4" s="700"/>
      <c r="F4" s="700"/>
      <c r="G4" s="713" t="str">
        <f xml:space="preserve">
IF(OR(テーブル!B3="交付申請",テーブル!B3="交付申請（２次以降）"),"事業完了予定日"&amp;CHAR(10)&amp;"（複数の場合は最終納品の予定日）",
IF((テーブル!B3="変更申請"),"事業完了予定日"&amp;CHAR(10)&amp;"（複数の場合は最終納品の予定日）",
IF((テーブル!B3="事前協議"),"事業完了日"&amp;CHAR(10)&amp;"（複数の場合は最終の事業完了日）",
IF(OR(テーブル!B3="実績報告",テーブル!B3="交付申請兼実績報告書"),"事業完了日"&amp;CHAR(10)&amp;"（複数の場合は最終納品日）"))))</f>
        <v>事業完了日
（複数の場合は最終の事業完了日）</v>
      </c>
      <c r="H4" s="714"/>
      <c r="I4" s="714"/>
      <c r="J4" s="714"/>
      <c r="K4" s="715"/>
      <c r="L4" s="715"/>
      <c r="M4" s="617"/>
      <c r="P4" s="1"/>
      <c r="AA4" s="68"/>
      <c r="AB4" s="65"/>
      <c r="AC4" s="65"/>
      <c r="AD4" s="65"/>
      <c r="AF4" s="66"/>
      <c r="AG4" s="5"/>
      <c r="AH4" s="5"/>
      <c r="AI4" s="5"/>
      <c r="AJ4" s="5"/>
      <c r="AK4" s="5"/>
      <c r="AL4" s="5"/>
      <c r="AM4" s="5"/>
      <c r="AO4" s="712" t="s">
        <v>54</v>
      </c>
      <c r="AP4" s="699" t="s">
        <v>133</v>
      </c>
      <c r="AQ4" s="699" t="s">
        <v>68</v>
      </c>
      <c r="AR4" s="699" t="s">
        <v>43</v>
      </c>
      <c r="AS4" s="108"/>
      <c r="AT4" s="106"/>
      <c r="AU4" s="1"/>
      <c r="AV4" s="1"/>
    </row>
    <row r="5" spans="2:49" ht="51.95" customHeight="1" x14ac:dyDescent="0.4">
      <c r="B5" s="701"/>
      <c r="C5" s="192" t="s">
        <v>40</v>
      </c>
      <c r="D5" s="193" t="s">
        <v>0</v>
      </c>
      <c r="E5" s="194" t="s">
        <v>42</v>
      </c>
      <c r="F5" s="193" t="s">
        <v>35</v>
      </c>
      <c r="G5" s="616" t="s">
        <v>49</v>
      </c>
      <c r="H5" s="715"/>
      <c r="I5" s="715"/>
      <c r="J5" s="716" t="s">
        <v>51</v>
      </c>
      <c r="K5" s="717"/>
      <c r="L5" s="715" t="s">
        <v>53</v>
      </c>
      <c r="M5" s="617"/>
      <c r="P5" s="1"/>
      <c r="AA5" s="73"/>
      <c r="AB5" s="65"/>
      <c r="AC5" s="65"/>
      <c r="AD5" s="65"/>
      <c r="AG5" s="7"/>
      <c r="AH5" s="7"/>
      <c r="AI5" s="7"/>
      <c r="AK5" s="7"/>
      <c r="AO5" s="699"/>
      <c r="AP5" s="699"/>
      <c r="AQ5" s="699"/>
      <c r="AR5" s="699"/>
      <c r="AS5" s="109"/>
      <c r="AT5" s="131"/>
      <c r="AU5" s="1"/>
      <c r="AV5" s="1"/>
    </row>
    <row r="6" spans="2:49" ht="75" customHeight="1" x14ac:dyDescent="0.4">
      <c r="B6" s="97" t="s">
        <v>303</v>
      </c>
      <c r="C6" s="133" t="str">
        <f ca="1">IF(D6=1,"（別紙のとおり）","")</f>
        <v/>
      </c>
      <c r="D6" s="138">
        <f ca="1">IF(看板!AZ2="◎",1,0)</f>
        <v>0</v>
      </c>
      <c r="E6" s="135">
        <f ca="1">IF(D6=1,看板!AO3,0)</f>
        <v>0</v>
      </c>
      <c r="F6" s="134">
        <f ca="1">D6*E6</f>
        <v>0</v>
      </c>
      <c r="G6" s="110" t="s">
        <v>47</v>
      </c>
      <c r="H6" s="157" t="str">
        <f ca="1">IF(AND(はじめに入力してください!O26="○",はじめに入力してください!P26="適切に入力がされました。"),はじめに入力してください!I26,"")</f>
        <v/>
      </c>
      <c r="I6" s="111" t="s">
        <v>48</v>
      </c>
      <c r="J6" s="157" t="str">
        <f ca="1">IF(AND(はじめに入力してください!O26="○",はじめに入力してください!P26="適切に入力がされました。"),はじめに入力してください!K26,"")</f>
        <v/>
      </c>
      <c r="K6" s="111" t="s">
        <v>50</v>
      </c>
      <c r="L6" s="157" t="str">
        <f ca="1">IF(AND(はじめに入力してください!O26="○",はじめに入力してください!P26="適切に入力がされました。"),はじめに入力してください!M26,"")</f>
        <v/>
      </c>
      <c r="M6" s="112" t="s">
        <v>52</v>
      </c>
      <c r="P6" s="1"/>
      <c r="V6" s="2"/>
      <c r="AA6" s="74"/>
      <c r="AB6" s="65"/>
      <c r="AC6" s="70"/>
      <c r="AD6" s="1"/>
      <c r="AE6" s="100" t="str">
        <f t="shared" ref="AE6:AE10" ca="1" si="0">IFERROR(DATE(AF6,J6,L6),"")</f>
        <v/>
      </c>
      <c r="AF6" s="101" t="str">
        <f t="shared" ref="AF6:AF10" ca="1" si="1">IF(H6=4,2022,IF(H6=5,2023,""))</f>
        <v/>
      </c>
      <c r="AG6" s="102" t="str">
        <f ca="1">IF(J6="","",J6)</f>
        <v/>
      </c>
      <c r="AH6" s="103" t="str">
        <f ca="1">IF(L6="","",L6)</f>
        <v/>
      </c>
      <c r="AI6" s="8"/>
      <c r="AJ6" s="1"/>
      <c r="AN6" s="2" t="s">
        <v>45</v>
      </c>
      <c r="AO6" s="132" t="str">
        <f ca="1">IF(COUNTA(H6,J6,L6)=0,"○",
IF(AND(COUNTA(H6,J6,L6)&lt;3,COUNTA(H6,J6,L6)&gt;=1),"×",
IF(COUNTA(H6,J6,L6)=3,"◎")))</f>
        <v>◎</v>
      </c>
      <c r="AP6" s="132" t="str">
        <f ca="1">看板!AZ2</f>
        <v>○</v>
      </c>
      <c r="AQ6" s="132" t="str">
        <f t="shared" ref="AQ6:AQ7" ca="1" si="2">IF(AND(AO6="◎",AP6="×"),"×",
IF(AND(AO6="◎",AP6="○"),"×",
IF(AND(AO6="◎",AP6="◎"),"◎",
IF(AND(AO6="○",AP6="×"),"×",
IF(AND(AO6="○",AP6="○"),"○",
IF(AND(AO6="○",AP6="◎"),"×",
IF(AND(AO6="×",AP6="×"),"×",
IF(AND(AO6="×",AP6="○"),"×",
IF(AND(AO6="×",AP6="◎"),"×")))))))))</f>
        <v>×</v>
      </c>
      <c r="AR6" s="77" t="str">
        <f ca="1">IF(AND(AO6="◎",AP6="×"),
"【要修正】以下を確認してください。"&amp;CHAR(10)&amp;"《看板設置料の明細シートをご確認ください》本シートで納品の日付が入力されていますが、明細シートが入力不十分です。",
IF(AND(AO6="◎",AP6="○"),
"【要修正】以下を確認してください。"&amp;CHAR(10)&amp;"《看板設置料の明細シートをご確認ください》本シートで納品の日付が入力されていますが、明細シートが未入力となっています。",
IF(AND(AO6="◎",AP6="◎"),"必要情報が全て入力されました。",
IF(AND(AO6="○",AP6="×"),
"【要修正】以下を確認してください。"&amp;CHAR(10)&amp;"《看板設置料の明細シートをご確認ください》入力が不十分です。"&amp;CHAR(10)&amp;
"《このシートをご確認ください》納品の日付が未入力となっています。",
IF(AND(AO6="○",AP6="○"),"申請しない場合、入力は不要です。",
IF(AND(AO6="○",AP6="◎"),
"【要修正】以下を確認してください。"&amp;CHAR(10)&amp;"《このシートをご確認ください》看板設置料の明細シートは入力されていますが、納品の日付が未入力です。",
IF(AND(AO6="×",AP6="×"),
"【要修正】以下を確認してください。"&amp;CHAR(10)&amp;"《看板設置料の明細シートをご確認ください》入力が不十分です。"&amp;CHAR(10)&amp;
"《このシートをご確認ください》納品の日付が入力不十分です。",
IF(AND(AO6="×",AP6="○"),
"【要修正】以下を確認してください。"&amp;CHAR(10)&amp;"《看板設置料の明細シートをご確認ください》未入力の状態です。"&amp;CHAR(10)&amp;
"《このシートをご確認ください》納品の日付が入力不十分です。",
IF(AND(AO6="×",AP6="◎"),
"【要修正】以下を確認してください。"&amp;CHAR(10)&amp;"《このシートをご確認ください》納品の日付が未記入となっています。")))))))))</f>
        <v>【要修正】以下を確認してください。
《看板設置料の明細シートをご確認ください》本シートで納品の日付が入力されていますが、明細シートが未入力となっています。</v>
      </c>
      <c r="AS6" s="78" t="str">
        <f ca="1">IF(AND(AO6="◎",AP6="×"),"看板設置料：「明細」シートが入力不十分/",
IF(AND(AO6="◎",AP6="○"),"看板設置料：「明細」シートが未入力/",
IF(AND(AO6="◎",AP6="◎"),"",
IF(AND(AO6="○",AP6="×"),"看板設置料：「明細」シートが入力不十分、納品の日付が未入力/",
IF(AND(AO6="○",AP6="○"),"",
IF(AND(AO6="○",AP6="◎"),"看板設置料：納品の日付が未入力/",
IF(AND(AO6="×",AP6="×"),"看板設置料：「明細」シートの入力不十分、納品の日付が未入力/",
IF(AND(AO6="×",AP6="○"),"看板設置料：「明細」シートが未入力、納品の日付が入力不十分/",
IF(AND(AO6="×",AP6="◎"),"看板設置料：納品の日付が入力不十分/")))))))))</f>
        <v>看板設置料：「明細」シートが未入力/</v>
      </c>
      <c r="AT6" s="79">
        <f ca="1">ROUNDDOWN(看板!AO3,-3)</f>
        <v>0</v>
      </c>
      <c r="AU6" s="5"/>
      <c r="AV6" s="5"/>
    </row>
    <row r="7" spans="2:49" ht="75" customHeight="1" x14ac:dyDescent="0.4">
      <c r="B7" s="126" t="s">
        <v>304</v>
      </c>
      <c r="C7" s="133" t="str">
        <f t="shared" ref="C7:C10" si="3">IF(D7=1,"（別紙のとおり）","")</f>
        <v/>
      </c>
      <c r="D7" s="139">
        <f>IF(HP!AZ4="◎",1,0)</f>
        <v>0</v>
      </c>
      <c r="E7" s="135">
        <f>IF(D7=1,HP!AO3,0)</f>
        <v>0</v>
      </c>
      <c r="F7" s="134">
        <f>D7*E7</f>
        <v>0</v>
      </c>
      <c r="G7" s="110" t="s">
        <v>46</v>
      </c>
      <c r="H7" s="157" t="str">
        <f>IF(AND(はじめに入力してください!O27="○",はじめに入力してください!P27="適切に入力がされました。"),はじめに入力してください!I27,"")</f>
        <v/>
      </c>
      <c r="I7" s="111" t="s">
        <v>48</v>
      </c>
      <c r="J7" s="157" t="str">
        <f>IF(AND(はじめに入力してください!O27="○",はじめに入力してください!P27="適切に入力がされました。"),はじめに入力してください!K27,"")</f>
        <v/>
      </c>
      <c r="K7" s="111" t="s">
        <v>50</v>
      </c>
      <c r="L7" s="157" t="str">
        <f>IF(AND(はじめに入力してください!O27="○",はじめに入力してください!P27="適切に入力がされました。"),はじめに入力してください!M27,"")</f>
        <v/>
      </c>
      <c r="M7" s="112" t="s">
        <v>52</v>
      </c>
      <c r="P7" s="1"/>
      <c r="V7" s="2"/>
      <c r="AA7" s="74"/>
      <c r="AB7" s="65"/>
      <c r="AC7" s="70"/>
      <c r="AD7" s="1"/>
      <c r="AE7" s="100" t="str">
        <f t="shared" si="0"/>
        <v/>
      </c>
      <c r="AF7" s="101" t="str">
        <f t="shared" si="1"/>
        <v/>
      </c>
      <c r="AG7" s="102" t="str">
        <f t="shared" ref="AG7:AG10" si="4">IF(J7="","",J7)</f>
        <v/>
      </c>
      <c r="AH7" s="103" t="str">
        <f t="shared" ref="AH7:AH10" si="5">IF(L7="","",L7)</f>
        <v/>
      </c>
      <c r="AI7" s="71"/>
      <c r="AJ7" s="65"/>
      <c r="AN7" s="2" t="s">
        <v>45</v>
      </c>
      <c r="AO7" s="132" t="str">
        <f t="shared" ref="AO7:AO10" si="6">IF(COUNTA(H7,J7,L7)=0,"○",
IF(AND(COUNTA(H7,J7,L7)&lt;3,COUNTA(H7,J7,L7)&gt;=1),"×",
IF(COUNTA(H7,J7,L7)=3,"◎")))</f>
        <v>◎</v>
      </c>
      <c r="AP7" s="132" t="str">
        <f>HP!AZ4</f>
        <v>○</v>
      </c>
      <c r="AQ7" s="132" t="str">
        <f t="shared" si="2"/>
        <v>×</v>
      </c>
      <c r="AR7" s="77" t="str">
        <f>IF(AND(AO7="◎",AP7="×"),
"【要修正】以下を確認してください。"&amp;CHAR(10)&amp;"《ホームページ改修費の明細シートをご確認ください》本シートで納品の日付が入力されていますが、明細シートが入力不十分です。",
IF(AND(AO7="◎",AP7="○"),
"【要修正】以下を確認してください。"&amp;CHAR(10)&amp;"《ホームページ改修費の明細シートをご確認ください》本シートで納品の日付が入力されていますが、明細シートが未入力です。",
IF(AND(AO7="◎",AP7="◎"),
"必要情報が全て入力されました。",
IF(AND(AO7="○",AP7="×"),
"【要修正】以下を確認してください。"&amp;CHAR(10)&amp;"《ホームページ改修費の明細シートをご確認ください》入力が不十分です。"&amp;CHAR(10)&amp;
"《このシートをご確認ください》納品の日付が未入力です。",
IF(AND(AO7="○",AP7="○"),
"申請しない場合は入力不要です。",
IF(AND(AO7="○",AP7="◎"),
"【要修正】以下を確認してください。"&amp;CHAR(10)&amp;"《このシートをご確認ください》ホームページ改修費の明細シートは入力されていますが、納品の日付が未入力です。",
IF(AND(AO7="×",AP7="×"),
"【要修正】以下を確認してください。"&amp;CHAR(10)&amp;"《ホームページ改修費の明細シートをご確認ください》入力が不十分です。"&amp;CHAR(10)&amp;
"《このシートをご確認ください》納品の日付が入力不十分です。",
IF(AND(AO7="×",AP7="○"),
"【要修正】以下を確認してください。"&amp;CHAR(10)&amp;"《ホームページ改修費の明細シートをご確認ください》未入力の状態です。"&amp;CHAR(10)&amp;
"《このシートをご確認ください》納品の日付が未入力です。",
IF(AND(AO7="×",AP7="◎"),
"【要修正】以下を確認してください。"&amp;CHAR(10)&amp;"《このシートをご確認ください》納品の日付が未入力です。")))))))))</f>
        <v>【要修正】以下を確認してください。
《ホームページ改修費の明細シートをご確認ください》本シートで納品の日付が入力されていますが、明細シートが未入力です。</v>
      </c>
      <c r="AS7" s="78" t="str">
        <f>IF(AND(AO7="◎",AP7="×"),"ホームページ改修費（１行目）：「明細」シートが入力不十分/",
IF(AND(AO7="◎",AP7="○"),"ホームページ改修費（１行目）：「明細」シートが未入力/",
IF(AND(AO7="◎",AP7="◎"),"",
IF(AND(AO7="○",AP7="×"),"ホームページ改修費（１行目）：「明細」シートが入力不十分、納品の日付が未入力/",
IF(AND(AO7="○",AP7="○"),"",
IF(AND(AO7="○",AP7="◎"),"ホームページ改修費（１行目）：納品の日付が未入力/",
IF(AND(AO7="×",AP7="×"),"ホームページ改修費（１行目）：「明細」シートの入力不十分、納品の日付が未入力/",
IF(AND(AO7="×",AP7="○"),"ホームページ改修費（１行目）：「明細」シートが未入力、納品の日付が入力不十分/",
IF(AND(AO7="×",AP7="◎"),"ホームページ改修費（１行目）：納品の日付が入力不十分/")))))))))</f>
        <v>ホームページ改修費（１行目）：「明細」シートが未入力/</v>
      </c>
      <c r="AT7" s="79">
        <f>ROUNDDOWN(HP!AO3,-3)</f>
        <v>0</v>
      </c>
      <c r="AU7" s="6"/>
      <c r="AV7" s="6"/>
    </row>
    <row r="8" spans="2:49" ht="75" customHeight="1" x14ac:dyDescent="0.4">
      <c r="B8" s="126" t="s">
        <v>300</v>
      </c>
      <c r="C8" s="133" t="str">
        <f t="shared" si="3"/>
        <v/>
      </c>
      <c r="D8" s="138">
        <f>IF(医療機器・サーモ・換気設備!AW62="◎",1,0)</f>
        <v>0</v>
      </c>
      <c r="E8" s="135">
        <f>IF(D8=1,医療機器・サーモ・換気設備!AO4,0)</f>
        <v>0</v>
      </c>
      <c r="F8" s="134">
        <f t="shared" ref="F8:F10" si="7">D8*E8</f>
        <v>0</v>
      </c>
      <c r="G8" s="110" t="s">
        <v>46</v>
      </c>
      <c r="H8" s="157" t="str">
        <f>IF(AND(はじめに入力してください!O28="○",はじめに入力してください!P28="適切に入力がされました。"),はじめに入力してください!I28,"")</f>
        <v/>
      </c>
      <c r="I8" s="111" t="s">
        <v>48</v>
      </c>
      <c r="J8" s="157" t="str">
        <f>IF(AND(はじめに入力してください!O28="○",はじめに入力してください!P28="適切に入力がされました。"),はじめに入力してください!K28,"")</f>
        <v/>
      </c>
      <c r="K8" s="111" t="s">
        <v>50</v>
      </c>
      <c r="L8" s="157" t="str">
        <f>IF(AND(はじめに入力してください!O28="○",はじめに入力してください!P28="適切に入力がされました。"),はじめに入力してください!M28,"")</f>
        <v/>
      </c>
      <c r="M8" s="112" t="s">
        <v>52</v>
      </c>
      <c r="P8" s="1"/>
      <c r="V8" s="9"/>
      <c r="AA8" s="74"/>
      <c r="AB8" s="65"/>
      <c r="AC8" s="70"/>
      <c r="AD8" s="1"/>
      <c r="AE8" s="100" t="str">
        <f t="shared" si="0"/>
        <v/>
      </c>
      <c r="AF8" s="101" t="str">
        <f t="shared" si="1"/>
        <v/>
      </c>
      <c r="AG8" s="102" t="str">
        <f t="shared" si="4"/>
        <v/>
      </c>
      <c r="AH8" s="103" t="str">
        <f t="shared" si="5"/>
        <v/>
      </c>
      <c r="AI8" s="71"/>
      <c r="AJ8" s="65"/>
      <c r="AN8" s="2" t="s">
        <v>45</v>
      </c>
      <c r="AO8" s="132" t="str">
        <f t="shared" si="6"/>
        <v>◎</v>
      </c>
      <c r="AP8" s="132" t="e">
        <f>#REF!</f>
        <v>#REF!</v>
      </c>
      <c r="AQ8" s="132" t="e">
        <f>IF(AND(AO8="◎",AP8="×"),"×",
IF(AND(AO8="◎",AP8="○"),"×",
IF(AND(AO8="◎",AP8="◎"),"◎",
IF(AND(AO8="○",AP8="×"),"×",
IF(AND(AO8="○",AP8="○"),"○",
IF(AND(AO8="○",AP8="◎"),"×",
IF(AND(AO8="×",AP8="×"),"×",
IF(AND(AO8="×",AP8="○"),"×",
IF(AND(AO8="×",AP8="◎"),"×")))))))))</f>
        <v>#REF!</v>
      </c>
      <c r="AR8" s="77" t="e">
        <f>IF(AND(AO8="◎",AP8="×"),"【要修正】以下を確認してください。"&amp;CHAR(10)&amp;"《修繕費のシートをご確認ください》本シートで納品の日付が入力されていますが、員数、防護具情報の入力に不足が有ります。",
IF(AND(AO8="◎",AP8="○"),"【要修正】以下を確認してください。"&amp;CHAR(10)&amp;"《修繕費のシートをご確認ください》本シートで納品の日付が入力されていますが、修繕費の申請情報が未入力となっています。",
IF(AND(AO8="◎",AP8="◎"),"必要情報が全て入力されました。",
IF(AND(AO8="○",AP8="×"),"【要修正】以下を確認してください。"&amp;CHAR(10)&amp;"《修繕費のシートをご確認ください》入力に不足が有ります。"&amp;CHAR(10)&amp;"《このシートをご確認ください》事業完了予定の日付の入力が未入力となっています。",
IF(AND(AO8="○",AP8="○"),"申請しない場合は修繕費シートの入力は不要です。",
IF(AND(AO8="○",AP8="◎"),"【要修正】以下を確認してください。"&amp;CHAR(10)&amp;"《このシートをご確認ください》修繕費のシートに入力されていますが、事業完了予定の日付が未記入となっています。",
IF(AND(AO8="×",AP8="×"),"【要修正】以下を確認してください。"&amp;CHAR(10)&amp;"《修繕費のシートをご確認ください》適切に入力されていない箇所があります。"&amp;CHAR(10)&amp;"《このシートをご確認ください》事業完了予定の日付の入力が不十分です。",
IF(AND(AO8="×",AP8="○"),"【要修正】以下を確認してください。"&amp;CHAR(10)&amp;"《修繕費のシートをご確認ください》情報が入力されていません。"&amp;CHAR(10)&amp;"《このシートをご確認ください》事業完了予定の日付が未記入となっています。",
IF(AND(AO8="×",AP8="◎"),"【要修正】以下を確認してください。"&amp;CHAR(10)&amp;"《このシートをご確認ください》事業完了予定の日付が未記入となっています。")))))))))</f>
        <v>#REF!</v>
      </c>
      <c r="AS8" s="78" t="e">
        <f>IF(AND(AO8="◎",AP8="×"),"修繕費：「明細」シートが入力不十分/",
IF(AND(AO8="◎",AP8="○"),"修繕費：「明細」シートが未入力/",
IF(AND(AO8="◎",AP8="◎"),"",
IF(AND(AO8="○",AP8="×"),"修繕費：「明細」シートが入力不十分、納品の日付が未入力/",
IF(AND(AO8="○",AP8="○"),"",
IF(AND(AO8="○",AP8="◎"),"修繕費：納品の日付が未入力/",
IF(AND(AO8="×",AP8="×"),"修繕費：「明細」シートの入力不十分、納品の日付が未入力/",
IF(AND(AO8="×",AP8="○"),"修繕費：「明細」シートが未入力、納品の日付が入力不十分/",
IF(AND(AO8="×",AP8="◎"),"修繕費：納品の日付が入力不十分/")))))))))</f>
        <v>#REF!</v>
      </c>
      <c r="AT8" s="79" t="e">
        <f>ROUNDDOWN(#REF!,-3)</f>
        <v>#REF!</v>
      </c>
      <c r="AU8" s="6"/>
      <c r="AV8" s="6"/>
    </row>
    <row r="9" spans="2:49" ht="75" customHeight="1" x14ac:dyDescent="0.4">
      <c r="B9" s="126" t="s">
        <v>302</v>
      </c>
      <c r="C9" s="133" t="str">
        <f t="shared" si="3"/>
        <v/>
      </c>
      <c r="D9" s="140">
        <f>IF(医療機器・サーモ・換気設備!AW20="◎",1,0)</f>
        <v>0</v>
      </c>
      <c r="E9" s="135">
        <f>IF(D9=1,医療機器・サーモ・換気設備!AO2,0)</f>
        <v>0</v>
      </c>
      <c r="F9" s="134">
        <f t="shared" si="7"/>
        <v>0</v>
      </c>
      <c r="G9" s="110" t="s">
        <v>46</v>
      </c>
      <c r="H9" s="157" t="str">
        <f>IF(AND(はじめに入力してください!O29="○",はじめに入力してください!P29="適切に入力がされました。"),はじめに入力してください!I29,"")</f>
        <v/>
      </c>
      <c r="I9" s="111" t="s">
        <v>48</v>
      </c>
      <c r="J9" s="157" t="str">
        <f>IF(AND(はじめに入力してください!O29="○",はじめに入力してください!P29="適切に入力がされました。"),はじめに入力してください!K29,"")</f>
        <v/>
      </c>
      <c r="K9" s="111" t="s">
        <v>50</v>
      </c>
      <c r="L9" s="157" t="str">
        <f>IF(AND(はじめに入力してください!O29="○",はじめに入力してください!P29="適切に入力がされました。"),はじめに入力してください!M29,"")</f>
        <v/>
      </c>
      <c r="M9" s="112" t="s">
        <v>52</v>
      </c>
      <c r="P9" s="1"/>
      <c r="V9" s="2"/>
      <c r="AA9" s="74"/>
      <c r="AB9" s="65"/>
      <c r="AC9" s="70"/>
      <c r="AD9" s="1"/>
      <c r="AE9" s="100" t="str">
        <f t="shared" si="0"/>
        <v/>
      </c>
      <c r="AF9" s="101" t="str">
        <f t="shared" si="1"/>
        <v/>
      </c>
      <c r="AG9" s="102" t="str">
        <f t="shared" si="4"/>
        <v/>
      </c>
      <c r="AH9" s="103" t="str">
        <f t="shared" si="5"/>
        <v/>
      </c>
      <c r="AI9" s="71"/>
      <c r="AJ9" s="65"/>
      <c r="AN9" s="2" t="s">
        <v>45</v>
      </c>
      <c r="AO9" s="132" t="str">
        <f t="shared" si="6"/>
        <v>◎</v>
      </c>
      <c r="AP9" s="132" t="str">
        <f>医療機器・サーモ・換気設備!BG15</f>
        <v>○</v>
      </c>
      <c r="AQ9" s="132" t="str">
        <f t="shared" ref="AQ9:AQ10" si="8">IF(AND(AO9="◎",AP9="×"),"×",
IF(AND(AO9="◎",AP9="○"),"×",
IF(AND(AO9="◎",AP9="◎"),"◎",
IF(AND(AO9="○",AP9="×"),"×",
IF(AND(AO9="○",AP9="○"),"○",
IF(AND(AO9="○",AP9="◎"),"×",
IF(AND(AO9="×",AP9="×"),"×",
IF(AND(AO9="×",AP9="○"),"×",
IF(AND(AO9="×",AP9="◎"),"×")))))))))</f>
        <v>×</v>
      </c>
      <c r="AR9" s="77" t="str">
        <f>IF(AND(AO9="◎",AP9="×"),
"【要修正】以下を確認してください。"&amp;CHAR(10)&amp;"《医療機器の明細シートをご確認ください》本シートで納品の日付が入力されていますが、明細シートが入力不十分です。",
IF(AND(AO9="◎",AP9="○"),
"【要修正】以下を確認してください。"&amp;CHAR(10)&amp;"《医療機器の明細シートをご確認ください》本シートで納品の日付が入力されていますが、明細シートが未入力です。",
IF(AND(AO9="◎",AP9="◎"),
"必要情報が全て入力されました。",
IF(AND(AO9="○",AP9="×"),
"【要修正】以下を確認してください。"&amp;CHAR(10)&amp;"《医療機器の明細シートをご確認ください》入力が不十分です。"&amp;CHAR(10)&amp;
"《このシートをご確認ください》納品の日付が未入力です。",
IF(AND(AO9="○",AP9="○"),
"申請しない場合は入力不要です。",
IF(AND(AO9="○",AP9="◎"),
"【要修正】以下を確認してください。"&amp;CHAR(10)&amp;"《このシートをご確認ください》医療機器の明細シートは入力されていますが、納品の日付が未入力です。",
IF(AND(AO9="×",AP9="×"),
"【要修正】以下を確認してください。"&amp;CHAR(10)&amp;"《医療機器の明細シートをご確認ください》入力が不十分です。"&amp;CHAR(10)&amp;
"《このシートをご確認ください》納品の日付が入力不十分です。",
IF(AND(AO9="×",AP9="○"),
"【要修正】以下を確認してください。"&amp;CHAR(10)&amp;"《医療機器の明細シートをご確認ください》未入力の状態です。"&amp;CHAR(10)&amp;
"《このシートをご確認ください》納品の日付が未入力です。",
IF(AND(AO9="×",AP9="◎"),
"【要修正】以下を確認してください。"&amp;CHAR(10)&amp;"《このシートをご確認ください》納品の日付が未入力です。")))))))))</f>
        <v>【要修正】以下を確認してください。
《医療機器の明細シートをご確認ください》本シートで納品の日付が入力されていますが、明細シートが未入力です。</v>
      </c>
      <c r="AS9" s="78" t="str">
        <f>IF(AND(AO9="◎",AP9="×"),"医療機器（１行目）：「明細」シートが入力不十分/",
IF(AND(AO9="◎",AP9="○"),"医療機器（１行目）：「明細」シートが未入力/",
IF(AND(AO9="◎",AP9="◎"),"",
IF(AND(AO9="○",AP9="×"),"医療機器（１行目）：「明細」シートが入力不十分、納品の日付が未入力/",
IF(AND(AO9="○",AP9="○"),"",
IF(AND(AO9="○",AP9="◎"),"医療機器（１行目）：納品の日付が未入力/",
IF(AND(AO9="×",AP9="×"),"医療機器（１行目）：「明細」シートの入力不十分、納品の日付が未入力/",
IF(AND(AO9="×",AP9="○"),"医療機器（１行目）：「明細」シートが未入力、納品の日付が入力不十分/",
IF(AND(AO9="×",AP9="◎"),"医療機器（１行目）：納品の日付が入力不十分/")))))))))</f>
        <v>医療機器（１行目）：「明細」シートが未入力/</v>
      </c>
      <c r="AT9" s="79">
        <f>ROUNDDOWN(医療機器・サーモ・換気設備!AQ15,-3)</f>
        <v>0</v>
      </c>
      <c r="AU9" s="6"/>
      <c r="AV9" s="6"/>
    </row>
    <row r="10" spans="2:49" ht="75" customHeight="1" thickBot="1" x14ac:dyDescent="0.45">
      <c r="B10" s="126" t="s">
        <v>301</v>
      </c>
      <c r="C10" s="133" t="str">
        <f t="shared" si="3"/>
        <v/>
      </c>
      <c r="D10" s="140">
        <f>IF(医療機器・サーモ・換気設備!AW36="◎",1,0)</f>
        <v>0</v>
      </c>
      <c r="E10" s="136">
        <f>IF(D10=1,医療機器・サーモ・換気設備!AO3,0)</f>
        <v>0</v>
      </c>
      <c r="F10" s="137">
        <f t="shared" si="7"/>
        <v>0</v>
      </c>
      <c r="G10" s="10" t="s">
        <v>46</v>
      </c>
      <c r="H10" s="158" t="str">
        <f>IF(AND(はじめに入力してください!O30="○",はじめに入力してください!P30="適切に入力がされました。"),はじめに入力してください!I30,"")</f>
        <v/>
      </c>
      <c r="I10" s="11" t="s">
        <v>48</v>
      </c>
      <c r="J10" s="158" t="str">
        <f>IF(AND(はじめに入力してください!O30="○",はじめに入力してください!P30="適切に入力がされました。"),はじめに入力してください!K30,"")</f>
        <v/>
      </c>
      <c r="K10" s="11" t="s">
        <v>50</v>
      </c>
      <c r="L10" s="158" t="str">
        <f>IF(AND(はじめに入力してください!O30="○",はじめに入力してください!P30="適切に入力がされました。"),はじめに入力してください!M30,"")</f>
        <v/>
      </c>
      <c r="M10" s="12" t="s">
        <v>52</v>
      </c>
      <c r="P10" s="1"/>
      <c r="V10" s="2"/>
      <c r="AA10" s="74"/>
      <c r="AB10" s="65"/>
      <c r="AC10" s="70"/>
      <c r="AD10" s="1"/>
      <c r="AE10" s="100" t="str">
        <f t="shared" si="0"/>
        <v/>
      </c>
      <c r="AF10" s="101" t="str">
        <f t="shared" si="1"/>
        <v/>
      </c>
      <c r="AG10" s="102" t="str">
        <f t="shared" si="4"/>
        <v/>
      </c>
      <c r="AH10" s="103" t="str">
        <f t="shared" si="5"/>
        <v/>
      </c>
      <c r="AI10" s="71"/>
      <c r="AJ10" s="65"/>
      <c r="AN10" s="2" t="s">
        <v>45</v>
      </c>
      <c r="AO10" s="132" t="str">
        <f t="shared" si="6"/>
        <v>◎</v>
      </c>
      <c r="AP10" s="132" t="b">
        <f>医療機器・サーモ・換気設備!BG36</f>
        <v>0</v>
      </c>
      <c r="AQ10" s="132" t="b">
        <f t="shared" si="8"/>
        <v>0</v>
      </c>
      <c r="AR10" s="77" t="b">
        <f>IF(AND(AO10="◎",AP10="×"),
"【要修正】以下を確認してください。"&amp;CHAR(10)&amp;"《非接触サーモグラフィーカメラの明細シートをご確認ください》本シートで納品の日付が入力されていますが、明細シートが入力不十分です。",
IF(AND(AO10="◎",AP10="○"),
"【要修正】以下を確認してください。"&amp;CHAR(10)&amp;"《非接触サーモグラフィーカメラの明細シートをご確認ください》本シートで納品の日付が入力されていますが、明細シートが未入力です。",
IF(AND(AO10="◎",AP10="◎"),
"必要情報が全て入力されました。",
IF(AND(AO10="○",AP10="×"),
"【要修正】以下を確認してください。"&amp;CHAR(10)&amp;"《非接触サーモグラフィーカメラの明細シートをご確認ください》入力が不十分です。"&amp;CHAR(10)&amp;
"《このシートをご確認ください》納品の日付が未入力です。",
IF(AND(AO10="○",AP10="○"),
"申請しない場合は入力不要です。",
IF(AND(AO10="○",AP10="◎"),
"【要修正】以下を確認してください。"&amp;CHAR(10)&amp;"《このシートをご確認ください》非接触サーモグラフィーカメラの明細シートは入力されていますが、納品の日付が未入力です。",
IF(AND(AO10="×",AP10="×"),
"【要修正】以下を確認してください。"&amp;CHAR(10)&amp;"《非接触サーモグラフィーカメラの明細シートをご確認ください》入力が不十分です。"&amp;CHAR(10)&amp;
"《このシートをご確認ください》納品の日付が入力不十分です。",
IF(AND(AO10="×",AP10="○"),
"【要修正】以下を確認してください。"&amp;CHAR(10)&amp;"《非接触サーモグラフィーカメラの明細シートをご確認ください》未入力の状態です。"&amp;CHAR(10)&amp;
"《このシートをご確認ください》納品の日付が未入力です。",
IF(AND(AO10="×",AP10="◎"),
"【要修正】以下を確認してください。"&amp;CHAR(10)&amp;"《このシートをご確認ください》納品の日付が未入力です。")))))))))</f>
        <v>0</v>
      </c>
      <c r="AS10" s="78" t="b">
        <f xml:space="preserve">
IF(AND(AO10="◎",AP10="×"),"非接触サーモグラフィーカメラ：「明細」シートが入力不十分。/",
IF(AND(AO10="◎",AP10="○"),"非接触サーモグラフィーカメラ：「明細」シートが未入力。/",
IF(AND(AO10="◎",AP10="◎"),"",
IF(AND(AO10="○",AP10="×"),"非接触サーモグラフィーカメラ：納品の日付が未入力、「明細」シートが入力不十分/",
IF(AND(AO10="○",AP10="○"),"",
IF(AND(AO10="○",AP10="◎"),"非接触サーモグラフィーカメラ：納品の日付が未入力/",
IF(AND(AO10="×",AP10="×"),"非接触サーモグラフィーカメラ：納品の日付及び「明細」シートの入力がいずれも不十分/",
IF(AND(AO10="×",AP10="○"),"非接触サーモグラフィーカメラ：納品の日付が入力不十分、「明細」シートが未入力/",
IF(AND(AO10="×",AP10="◎"),"非接触サーモグラフィーカメラ：納品の日付が入力不十分/")))))))))</f>
        <v>0</v>
      </c>
      <c r="AT10" s="79">
        <f>ROUNDDOWN(医療機器・サーモ・換気設備!AG36,-3)</f>
        <v>0</v>
      </c>
      <c r="AU10" s="6"/>
      <c r="AV10" s="6"/>
    </row>
    <row r="11" spans="2:49" ht="75" customHeight="1" thickTop="1" x14ac:dyDescent="0.4">
      <c r="B11" s="13" t="s">
        <v>41</v>
      </c>
      <c r="C11" s="15"/>
      <c r="D11" s="14"/>
      <c r="E11" s="16"/>
      <c r="F11" s="17">
        <f ca="1">SUM(F6:F10)</f>
        <v>0</v>
      </c>
      <c r="G11" s="702"/>
      <c r="H11" s="703"/>
      <c r="I11" s="703"/>
      <c r="J11" s="703"/>
      <c r="K11" s="703"/>
      <c r="L11" s="703"/>
      <c r="M11" s="704"/>
      <c r="P11" s="1"/>
      <c r="AA11" s="18"/>
      <c r="AD11" s="1"/>
      <c r="AF11" s="65"/>
      <c r="AG11" s="72"/>
      <c r="AH11" s="65"/>
      <c r="AI11" s="65"/>
      <c r="AJ11" s="65"/>
      <c r="AN11" s="2"/>
      <c r="AO11" s="2"/>
      <c r="AR11" s="4"/>
      <c r="AS11" s="75"/>
      <c r="AT11" s="75"/>
      <c r="AU11" s="1"/>
      <c r="AV11" s="1"/>
    </row>
    <row r="12" spans="2:49" ht="30" customHeight="1" x14ac:dyDescent="0.4">
      <c r="AT12" s="1">
        <f ca="1">COUNTIF(AQ6:AQ10,"○")</f>
        <v>0</v>
      </c>
    </row>
  </sheetData>
  <sheetProtection algorithmName="SHA-512" hashValue="DmE0N1xd4z0gD+gOIQfLWF/F8KWtpIdANUo9Tb7DOt0UbMWRwbUzGaZhNpMd7LPAiDnzeH/8vHHQYJZqlcrc1A==" saltValue="cjd7aMHrlNUI8bLnQREwWw==" spinCount="100000" sheet="1" formatCells="0" formatColumns="0" formatRows="0"/>
  <mergeCells count="16">
    <mergeCell ref="J1:P1"/>
    <mergeCell ref="AO4:AO5"/>
    <mergeCell ref="AP4:AP5"/>
    <mergeCell ref="G4:M4"/>
    <mergeCell ref="G5:I5"/>
    <mergeCell ref="J5:K5"/>
    <mergeCell ref="L5:M5"/>
    <mergeCell ref="AU2:AU3"/>
    <mergeCell ref="AQ4:AQ5"/>
    <mergeCell ref="C4:F4"/>
    <mergeCell ref="B4:B5"/>
    <mergeCell ref="G11:M11"/>
    <mergeCell ref="B2:P2"/>
    <mergeCell ref="AR4:AR5"/>
    <mergeCell ref="AR2:AS3"/>
    <mergeCell ref="AT2:AT3"/>
  </mergeCells>
  <phoneticPr fontId="1"/>
  <conditionalFormatting sqref="AR6:AR10">
    <cfRule type="containsText" dxfId="51" priority="3" operator="containsText" text="【要修正】">
      <formula>NOT(ISERROR(SEARCH("【要修正】",AR6)))</formula>
    </cfRule>
    <cfRule type="cellIs" dxfId="50" priority="8" operator="equal">
      <formula>"型番、数量、単価（税込）の一部欄のみ入力されています。申請する場合は黄色セルを全て入力してください。"</formula>
    </cfRule>
  </conditionalFormatting>
  <conditionalFormatting sqref="AR6:AR10">
    <cfRule type="containsText" dxfId="49" priority="4" operator="containsText" text="一部欄">
      <formula>NOT(ISERROR(SEARCH("一部欄",AR6)))</formula>
    </cfRule>
    <cfRule type="cellIs" dxfId="48" priority="5" operator="equal">
      <formula>"型番、数量、単価（税込）の一部欄のみ入力されています。申請する場合は黄色セルを全て入力してください。"</formula>
    </cfRule>
    <cfRule type="cellIs" dxfId="47" priority="6" operator="equal">
      <formula>"型番、数量、単価（税込）の一部欄のみ入力されています。申請する場合は黄色セルを全て入力してください。"</formula>
    </cfRule>
  </conditionalFormatting>
  <conditionalFormatting sqref="AT2 AO6:AQ10">
    <cfRule type="containsText" dxfId="46" priority="2" operator="containsText" text="×">
      <formula>NOT(ISERROR(SEARCH("×",AO2)))</formula>
    </cfRule>
  </conditionalFormatting>
  <conditionalFormatting sqref="AU2:AU3">
    <cfRule type="containsText" dxfId="45" priority="1" operator="containsText" text="要修正">
      <formula>NOT(ISERROR(SEARCH("要修正",AU2)))</formula>
    </cfRule>
  </conditionalFormatting>
  <dataValidations xWindow="1153" yWindow="1032" count="5">
    <dataValidation allowBlank="1" showInputMessage="1" showErrorMessage="1" promptTitle="税込金額を入力" prompt="数量１あたりの税込金額を入力してください。" sqref="E6:E10" xr:uid="{00000000-0002-0000-0600-000000000000}"/>
    <dataValidation allowBlank="1" showInputMessage="1" showErrorMessage="1" promptTitle="数量を入力" prompt="購入（またはリース）の数量を入力してください。" sqref="D6:D8 D10" xr:uid="{00000000-0002-0000-0600-000001000000}"/>
    <dataValidation allowBlank="1" showErrorMessage="1" promptTitle="型番を入力" prompt="購入する備品の型番を入力してください。" sqref="D9" xr:uid="{00000000-0002-0000-0600-000003000000}"/>
    <dataValidation allowBlank="1" showErrorMessage="1" promptTitle="自動で表示されます。" prompt="当該欄は、左の黄色の欄「型番」に入力された名称が自動で表示されます。" sqref="C6:C10" xr:uid="{00000000-0002-0000-0600-000005000000}"/>
    <dataValidation allowBlank="1" showInputMessage="1" showErrorMessage="1" promptTitle="自動で表示されます。" prompt="当該欄は、左の欄「数量」及び「単価」を入力すると自動計算で表示されます。" sqref="F6:F10" xr:uid="{00000000-0002-0000-0600-000006000000}"/>
  </dataValidations>
  <printOptions horizontalCentered="1"/>
  <pageMargins left="0.59055118110236227" right="0.39370078740157483" top="0.59055118110236227" bottom="0.39370078740157483" header="0.31496062992125984" footer="0.31496062992125984"/>
  <pageSetup paperSize="9" scale="5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8DB32-9A1C-4AEA-9FA6-BC96054FAECF}">
  <sheetPr>
    <tabColor theme="5" tint="0.39997558519241921"/>
    <pageSetUpPr fitToPage="1"/>
  </sheetPr>
  <dimension ref="A1:AZ101"/>
  <sheetViews>
    <sheetView showGridLines="0" view="pageBreakPreview" topLeftCell="A4" zoomScale="70" zoomScaleNormal="100" zoomScaleSheetLayoutView="70" workbookViewId="0">
      <selection activeCell="R72" sqref="R72:U72"/>
    </sheetView>
  </sheetViews>
  <sheetFormatPr defaultColWidth="9" defaultRowHeight="18" x14ac:dyDescent="0.4"/>
  <cols>
    <col min="1" max="18" width="3.625" style="223" customWidth="1"/>
    <col min="19" max="19" width="10.125" style="223" customWidth="1"/>
    <col min="20" max="48" width="3.625" style="223" customWidth="1"/>
    <col min="49" max="16384" width="9" style="223"/>
  </cols>
  <sheetData>
    <row r="1" spans="1:52" x14ac:dyDescent="0.4">
      <c r="A1" s="225">
        <v>1</v>
      </c>
      <c r="B1" s="225">
        <v>2</v>
      </c>
      <c r="C1" s="225">
        <v>3</v>
      </c>
      <c r="D1" s="225">
        <v>4</v>
      </c>
      <c r="E1" s="225">
        <v>5</v>
      </c>
      <c r="F1" s="225">
        <v>6</v>
      </c>
      <c r="G1" s="225">
        <v>7</v>
      </c>
      <c r="H1" s="225">
        <v>8</v>
      </c>
      <c r="I1" s="225">
        <v>9</v>
      </c>
      <c r="J1" s="225">
        <v>10</v>
      </c>
      <c r="K1" s="225">
        <v>11</v>
      </c>
      <c r="L1" s="225">
        <v>12</v>
      </c>
      <c r="M1" s="225">
        <v>13</v>
      </c>
      <c r="N1" s="225">
        <v>14</v>
      </c>
      <c r="O1" s="225">
        <v>15</v>
      </c>
      <c r="P1" s="225">
        <v>16</v>
      </c>
      <c r="Q1" s="225">
        <v>17</v>
      </c>
      <c r="R1" s="225">
        <v>18</v>
      </c>
      <c r="S1" s="225">
        <v>19</v>
      </c>
      <c r="T1" s="225">
        <v>20</v>
      </c>
      <c r="U1" s="225">
        <v>21</v>
      </c>
      <c r="V1" s="225">
        <v>22</v>
      </c>
      <c r="W1" s="225">
        <v>23</v>
      </c>
      <c r="X1" s="225">
        <v>24</v>
      </c>
      <c r="Y1" s="225">
        <v>25</v>
      </c>
      <c r="Z1" s="225">
        <v>26</v>
      </c>
      <c r="AA1" s="225">
        <v>27</v>
      </c>
      <c r="AB1" s="225">
        <v>28</v>
      </c>
      <c r="AC1" s="225">
        <v>29</v>
      </c>
      <c r="AD1" s="225">
        <v>30</v>
      </c>
      <c r="AE1" s="225">
        <v>31</v>
      </c>
      <c r="AF1" s="225">
        <v>32</v>
      </c>
      <c r="AG1" s="225">
        <v>33</v>
      </c>
      <c r="AH1" s="225">
        <v>34</v>
      </c>
      <c r="AI1" s="225">
        <v>35</v>
      </c>
      <c r="AJ1" s="225">
        <v>36</v>
      </c>
      <c r="AK1" s="225">
        <v>37</v>
      </c>
      <c r="AL1" s="225">
        <v>38</v>
      </c>
      <c r="AM1" s="225">
        <v>39</v>
      </c>
      <c r="AN1" s="225">
        <v>40</v>
      </c>
      <c r="AO1" s="225">
        <v>41</v>
      </c>
      <c r="AP1" s="225">
        <v>42</v>
      </c>
      <c r="AQ1" s="225">
        <v>43</v>
      </c>
      <c r="AR1" s="225">
        <v>44</v>
      </c>
      <c r="AS1" s="225">
        <v>45</v>
      </c>
      <c r="AT1" s="225">
        <v>46</v>
      </c>
      <c r="AU1" s="225">
        <v>47</v>
      </c>
      <c r="AV1" s="225">
        <v>48</v>
      </c>
    </row>
    <row r="2" spans="1:52" ht="6.95" customHeight="1" x14ac:dyDescent="0.4">
      <c r="AX2" s="298" t="s">
        <v>379</v>
      </c>
      <c r="AY2" s="226" t="str">
        <f>Z30</f>
        <v>○</v>
      </c>
      <c r="AZ2" s="718" t="str">
        <f ca="1" xml:space="preserve">
IF(COUNTIF(AY2:AY6,"○")=5,"○",
IF(COUNTIF(AY2:AY6,"×")&gt;=1,"×",
IF(AND(COUNTIF(AY2:AY5,"◎")&gt;=1,AY6="◎",COUNTIF(AY2:AY6,"×")=0),"◎")))</f>
        <v>○</v>
      </c>
    </row>
    <row r="3" spans="1:52" x14ac:dyDescent="0.4">
      <c r="B3" s="531" t="s">
        <v>175</v>
      </c>
      <c r="C3" s="531"/>
      <c r="D3" s="531"/>
      <c r="E3" s="531"/>
      <c r="F3" s="531"/>
      <c r="G3" s="531"/>
      <c r="H3" s="531"/>
      <c r="I3" s="531"/>
      <c r="J3" s="531"/>
      <c r="K3" s="531"/>
      <c r="L3" s="531"/>
      <c r="M3" s="531"/>
      <c r="N3" s="531"/>
      <c r="O3" s="531"/>
      <c r="P3" s="531"/>
      <c r="AK3" s="718" t="s">
        <v>176</v>
      </c>
      <c r="AL3" s="802"/>
      <c r="AM3" s="802"/>
      <c r="AN3" s="802"/>
      <c r="AO3" s="798">
        <f ca="1">IF(AZ2="◎",R86,0)</f>
        <v>0</v>
      </c>
      <c r="AP3" s="799"/>
      <c r="AQ3" s="799"/>
      <c r="AR3" s="799"/>
      <c r="AS3" s="799"/>
      <c r="AT3" s="799"/>
      <c r="AU3" s="799"/>
      <c r="AX3" s="298" t="s">
        <v>380</v>
      </c>
      <c r="AY3" s="297" t="str">
        <f>Z42</f>
        <v>○</v>
      </c>
      <c r="AZ3" s="719"/>
    </row>
    <row r="4" spans="1:52" x14ac:dyDescent="0.4">
      <c r="B4" s="531"/>
      <c r="C4" s="531"/>
      <c r="D4" s="531"/>
      <c r="E4" s="531"/>
      <c r="F4" s="531"/>
      <c r="G4" s="531"/>
      <c r="H4" s="531"/>
      <c r="I4" s="531"/>
      <c r="J4" s="531"/>
      <c r="K4" s="531"/>
      <c r="L4" s="531"/>
      <c r="M4" s="531"/>
      <c r="N4" s="531"/>
      <c r="O4" s="531"/>
      <c r="P4" s="531"/>
      <c r="AK4" s="803"/>
      <c r="AL4" s="803"/>
      <c r="AM4" s="803"/>
      <c r="AN4" s="803"/>
      <c r="AO4" s="800"/>
      <c r="AP4" s="800"/>
      <c r="AQ4" s="800"/>
      <c r="AR4" s="800"/>
      <c r="AS4" s="800"/>
      <c r="AT4" s="800"/>
      <c r="AU4" s="800"/>
      <c r="AX4" s="298" t="s">
        <v>197</v>
      </c>
      <c r="AY4" s="226" t="str">
        <f>Z55</f>
        <v>○</v>
      </c>
      <c r="AZ4" s="719"/>
    </row>
    <row r="5" spans="1:52" ht="9.4" customHeight="1" x14ac:dyDescent="0.4">
      <c r="B5" s="531"/>
      <c r="C5" s="531"/>
      <c r="D5" s="531"/>
      <c r="E5" s="531"/>
      <c r="F5" s="531"/>
      <c r="G5" s="531"/>
      <c r="H5" s="531"/>
      <c r="I5" s="531"/>
      <c r="J5" s="531"/>
      <c r="K5" s="531"/>
      <c r="L5" s="531"/>
      <c r="M5" s="531"/>
      <c r="N5" s="531"/>
      <c r="O5" s="531"/>
      <c r="P5" s="531"/>
      <c r="AK5" s="804"/>
      <c r="AL5" s="804"/>
      <c r="AM5" s="804"/>
      <c r="AN5" s="804"/>
      <c r="AO5" s="801"/>
      <c r="AP5" s="801"/>
      <c r="AQ5" s="801"/>
      <c r="AR5" s="801"/>
      <c r="AS5" s="801"/>
      <c r="AT5" s="801"/>
      <c r="AU5" s="801"/>
      <c r="AX5" s="298" t="s">
        <v>209</v>
      </c>
      <c r="AY5" s="226" t="str">
        <f>Z67</f>
        <v>○</v>
      </c>
      <c r="AZ5" s="719"/>
    </row>
    <row r="6" spans="1:52" ht="9.9499999999999993" customHeight="1" x14ac:dyDescent="0.4">
      <c r="T6" s="739" t="str">
        <f ca="1" xml:space="preserve">
IF(AZ2="◎","全ての入力項目が適切に入力されたため金額が表示されました。",
IF(AZ2="○","申請しない場合は入力不要です。",
IF(AZ2="×","【要修正】入力が不十分、または不要な入力がされている欄があります。（「×」表示の箇所を確認。）")))</f>
        <v>申請しない場合は入力不要です。</v>
      </c>
      <c r="U6" s="740"/>
      <c r="V6" s="740"/>
      <c r="W6" s="740"/>
      <c r="X6" s="740"/>
      <c r="Y6" s="740"/>
      <c r="Z6" s="740"/>
      <c r="AA6" s="740"/>
      <c r="AB6" s="740"/>
      <c r="AC6" s="740"/>
      <c r="AD6" s="740"/>
      <c r="AE6" s="494"/>
      <c r="AF6" s="494"/>
      <c r="AG6" s="494"/>
      <c r="AH6" s="494"/>
      <c r="AI6" s="494"/>
      <c r="AJ6" s="494"/>
      <c r="AK6" s="494"/>
      <c r="AL6" s="494"/>
      <c r="AM6" s="494"/>
      <c r="AN6" s="494"/>
      <c r="AO6" s="494"/>
      <c r="AP6" s="494"/>
      <c r="AQ6" s="494"/>
      <c r="AR6" s="494"/>
      <c r="AS6" s="494"/>
      <c r="AT6" s="494"/>
      <c r="AU6" s="494"/>
      <c r="AX6" s="299" t="s">
        <v>198</v>
      </c>
      <c r="AY6" s="226" t="str">
        <f ca="1">AH85</f>
        <v>○</v>
      </c>
      <c r="AZ6" s="720"/>
    </row>
    <row r="7" spans="1:52" ht="19.5" x14ac:dyDescent="0.4">
      <c r="A7" s="238" t="s">
        <v>177</v>
      </c>
      <c r="B7" s="238"/>
      <c r="C7" s="238"/>
      <c r="D7" s="238"/>
      <c r="E7" s="238"/>
      <c r="F7" s="238"/>
      <c r="G7" s="238"/>
      <c r="H7" s="238"/>
      <c r="I7" s="238"/>
      <c r="J7" s="238"/>
      <c r="K7" s="238"/>
      <c r="L7" s="238"/>
      <c r="M7" s="238"/>
      <c r="N7" s="238"/>
      <c r="O7" s="238"/>
      <c r="P7" s="238"/>
      <c r="Q7" s="238"/>
      <c r="R7" s="238"/>
      <c r="S7" s="238"/>
      <c r="T7" s="741"/>
      <c r="U7" s="741"/>
      <c r="V7" s="741"/>
      <c r="W7" s="741"/>
      <c r="X7" s="741"/>
      <c r="Y7" s="741"/>
      <c r="Z7" s="741"/>
      <c r="AA7" s="741"/>
      <c r="AB7" s="741"/>
      <c r="AC7" s="741"/>
      <c r="AD7" s="741"/>
      <c r="AE7" s="494"/>
      <c r="AF7" s="494"/>
      <c r="AG7" s="494"/>
      <c r="AH7" s="494"/>
      <c r="AI7" s="494"/>
      <c r="AJ7" s="494"/>
      <c r="AK7" s="494"/>
      <c r="AL7" s="494"/>
      <c r="AM7" s="494"/>
      <c r="AN7" s="494"/>
      <c r="AO7" s="494"/>
      <c r="AP7" s="494"/>
      <c r="AQ7" s="494"/>
      <c r="AR7" s="494"/>
      <c r="AS7" s="494"/>
      <c r="AT7" s="494"/>
      <c r="AU7" s="494"/>
    </row>
    <row r="8" spans="1:52" ht="20.25" thickBot="1" x14ac:dyDescent="0.45">
      <c r="A8" s="238" t="s">
        <v>178</v>
      </c>
      <c r="B8" s="238"/>
      <c r="C8" s="238"/>
      <c r="D8" s="238"/>
      <c r="E8" s="238"/>
      <c r="F8" s="238"/>
      <c r="G8" s="238"/>
      <c r="H8" s="238"/>
      <c r="I8" s="238"/>
      <c r="J8" s="238"/>
      <c r="K8" s="238"/>
      <c r="L8" s="238"/>
      <c r="M8" s="238"/>
      <c r="N8" s="238"/>
      <c r="O8" s="238"/>
      <c r="P8" s="238"/>
      <c r="Q8" s="238"/>
      <c r="R8" s="238"/>
      <c r="S8" s="238"/>
      <c r="T8" s="796" t="s">
        <v>385</v>
      </c>
      <c r="U8" s="797"/>
      <c r="V8" s="797"/>
      <c r="W8" s="797"/>
      <c r="X8" s="797"/>
      <c r="Y8" s="797"/>
      <c r="Z8" s="797"/>
      <c r="AA8" s="797"/>
      <c r="AB8" s="797"/>
      <c r="AC8" s="797"/>
      <c r="AD8" s="797"/>
      <c r="AE8" s="797"/>
      <c r="AF8" s="797"/>
      <c r="AG8" s="797"/>
      <c r="AH8" s="797"/>
      <c r="AI8" s="797"/>
      <c r="AJ8" s="797"/>
      <c r="AK8" s="797"/>
      <c r="AL8" s="797"/>
      <c r="AM8" s="797"/>
      <c r="AN8" s="797"/>
      <c r="AO8" s="797"/>
      <c r="AP8" s="797"/>
      <c r="AQ8" s="797"/>
      <c r="AR8" s="797"/>
      <c r="AS8" s="797"/>
      <c r="AT8" s="797"/>
      <c r="AU8" s="797"/>
    </row>
    <row r="9" spans="1:52" ht="19.5" customHeight="1" thickTop="1" x14ac:dyDescent="0.4">
      <c r="B9" s="241"/>
      <c r="C9" s="241"/>
      <c r="D9" s="241"/>
      <c r="E9" s="241"/>
      <c r="F9" s="241"/>
      <c r="G9" s="241"/>
      <c r="H9" s="241"/>
      <c r="I9" s="241"/>
      <c r="J9" s="241"/>
      <c r="K9" s="241"/>
      <c r="L9" s="241"/>
      <c r="M9" s="241"/>
      <c r="N9" s="241"/>
      <c r="O9" s="241"/>
      <c r="P9" s="241"/>
      <c r="Q9" s="241"/>
      <c r="T9" s="721" t="s">
        <v>382</v>
      </c>
      <c r="U9" s="722"/>
      <c r="V9" s="722"/>
      <c r="W9" s="722"/>
      <c r="X9" s="722"/>
      <c r="Y9" s="722"/>
      <c r="Z9" s="722"/>
      <c r="AA9" s="722"/>
      <c r="AB9" s="722"/>
      <c r="AC9" s="722"/>
      <c r="AD9" s="722"/>
      <c r="AE9" s="722"/>
      <c r="AF9" s="722"/>
      <c r="AG9" s="722"/>
      <c r="AH9" s="722"/>
      <c r="AI9" s="722"/>
      <c r="AJ9" s="722"/>
      <c r="AK9" s="722"/>
      <c r="AL9" s="722"/>
      <c r="AM9" s="722"/>
      <c r="AN9" s="722"/>
      <c r="AO9" s="722"/>
      <c r="AP9" s="722"/>
      <c r="AQ9" s="722"/>
      <c r="AR9" s="722"/>
      <c r="AS9" s="722"/>
      <c r="AT9" s="722"/>
      <c r="AU9" s="723"/>
    </row>
    <row r="10" spans="1:52" ht="19.5" x14ac:dyDescent="0.4">
      <c r="R10" s="242"/>
      <c r="S10" s="242"/>
      <c r="T10" s="724"/>
      <c r="U10" s="725"/>
      <c r="V10" s="725"/>
      <c r="W10" s="725"/>
      <c r="X10" s="725"/>
      <c r="Y10" s="725"/>
      <c r="Z10" s="725"/>
      <c r="AA10" s="725"/>
      <c r="AB10" s="725"/>
      <c r="AC10" s="725"/>
      <c r="AD10" s="725"/>
      <c r="AE10" s="725"/>
      <c r="AF10" s="725"/>
      <c r="AG10" s="725"/>
      <c r="AH10" s="725"/>
      <c r="AI10" s="725"/>
      <c r="AJ10" s="725"/>
      <c r="AK10" s="725"/>
      <c r="AL10" s="725"/>
      <c r="AM10" s="725"/>
      <c r="AN10" s="725"/>
      <c r="AO10" s="725"/>
      <c r="AP10" s="725"/>
      <c r="AQ10" s="725"/>
      <c r="AR10" s="725"/>
      <c r="AS10" s="725"/>
      <c r="AT10" s="725"/>
      <c r="AU10" s="726"/>
    </row>
    <row r="11" spans="1:52" ht="19.5" x14ac:dyDescent="0.4">
      <c r="R11" s="242"/>
      <c r="S11" s="242"/>
      <c r="T11" s="724"/>
      <c r="U11" s="725"/>
      <c r="V11" s="725"/>
      <c r="W11" s="725"/>
      <c r="X11" s="725"/>
      <c r="Y11" s="725"/>
      <c r="Z11" s="725"/>
      <c r="AA11" s="725"/>
      <c r="AB11" s="725"/>
      <c r="AC11" s="725"/>
      <c r="AD11" s="725"/>
      <c r="AE11" s="725"/>
      <c r="AF11" s="725"/>
      <c r="AG11" s="725"/>
      <c r="AH11" s="725"/>
      <c r="AI11" s="725"/>
      <c r="AJ11" s="725"/>
      <c r="AK11" s="725"/>
      <c r="AL11" s="725"/>
      <c r="AM11" s="725"/>
      <c r="AN11" s="725"/>
      <c r="AO11" s="725"/>
      <c r="AP11" s="725"/>
      <c r="AQ11" s="725"/>
      <c r="AR11" s="725"/>
      <c r="AS11" s="725"/>
      <c r="AT11" s="725"/>
      <c r="AU11" s="726"/>
    </row>
    <row r="12" spans="1:52" ht="19.5" x14ac:dyDescent="0.4">
      <c r="R12" s="242"/>
      <c r="S12" s="242"/>
      <c r="T12" s="724"/>
      <c r="U12" s="725"/>
      <c r="V12" s="725"/>
      <c r="W12" s="725"/>
      <c r="X12" s="725"/>
      <c r="Y12" s="725"/>
      <c r="Z12" s="725"/>
      <c r="AA12" s="725"/>
      <c r="AB12" s="725"/>
      <c r="AC12" s="725"/>
      <c r="AD12" s="725"/>
      <c r="AE12" s="725"/>
      <c r="AF12" s="725"/>
      <c r="AG12" s="725"/>
      <c r="AH12" s="725"/>
      <c r="AI12" s="725"/>
      <c r="AJ12" s="725"/>
      <c r="AK12" s="725"/>
      <c r="AL12" s="725"/>
      <c r="AM12" s="725"/>
      <c r="AN12" s="725"/>
      <c r="AO12" s="725"/>
      <c r="AP12" s="725"/>
      <c r="AQ12" s="725"/>
      <c r="AR12" s="725"/>
      <c r="AS12" s="725"/>
      <c r="AT12" s="725"/>
      <c r="AU12" s="726"/>
      <c r="AV12" s="242"/>
    </row>
    <row r="13" spans="1:52" ht="19.5" x14ac:dyDescent="0.4">
      <c r="R13" s="242"/>
      <c r="S13" s="242"/>
      <c r="T13" s="724"/>
      <c r="U13" s="725"/>
      <c r="V13" s="725"/>
      <c r="W13" s="725"/>
      <c r="X13" s="725"/>
      <c r="Y13" s="725"/>
      <c r="Z13" s="725"/>
      <c r="AA13" s="725"/>
      <c r="AB13" s="725"/>
      <c r="AC13" s="725"/>
      <c r="AD13" s="725"/>
      <c r="AE13" s="725"/>
      <c r="AF13" s="725"/>
      <c r="AG13" s="725"/>
      <c r="AH13" s="725"/>
      <c r="AI13" s="725"/>
      <c r="AJ13" s="725"/>
      <c r="AK13" s="725"/>
      <c r="AL13" s="725"/>
      <c r="AM13" s="725"/>
      <c r="AN13" s="725"/>
      <c r="AO13" s="725"/>
      <c r="AP13" s="725"/>
      <c r="AQ13" s="725"/>
      <c r="AR13" s="725"/>
      <c r="AS13" s="725"/>
      <c r="AT13" s="725"/>
      <c r="AU13" s="726"/>
      <c r="AV13" s="242"/>
    </row>
    <row r="14" spans="1:52" ht="19.5" x14ac:dyDescent="0.4">
      <c r="R14" s="242"/>
      <c r="S14" s="242"/>
      <c r="T14" s="724"/>
      <c r="U14" s="725"/>
      <c r="V14" s="725"/>
      <c r="W14" s="725"/>
      <c r="X14" s="725"/>
      <c r="Y14" s="725"/>
      <c r="Z14" s="725"/>
      <c r="AA14" s="725"/>
      <c r="AB14" s="725"/>
      <c r="AC14" s="725"/>
      <c r="AD14" s="725"/>
      <c r="AE14" s="725"/>
      <c r="AF14" s="725"/>
      <c r="AG14" s="725"/>
      <c r="AH14" s="725"/>
      <c r="AI14" s="725"/>
      <c r="AJ14" s="725"/>
      <c r="AK14" s="725"/>
      <c r="AL14" s="725"/>
      <c r="AM14" s="725"/>
      <c r="AN14" s="725"/>
      <c r="AO14" s="725"/>
      <c r="AP14" s="725"/>
      <c r="AQ14" s="725"/>
      <c r="AR14" s="725"/>
      <c r="AS14" s="725"/>
      <c r="AT14" s="725"/>
      <c r="AU14" s="726"/>
      <c r="AV14" s="242"/>
    </row>
    <row r="15" spans="1:52" ht="19.5" x14ac:dyDescent="0.4">
      <c r="R15" s="242"/>
      <c r="S15" s="242"/>
      <c r="T15" s="724"/>
      <c r="U15" s="725"/>
      <c r="V15" s="725"/>
      <c r="W15" s="725"/>
      <c r="X15" s="725"/>
      <c r="Y15" s="725"/>
      <c r="Z15" s="725"/>
      <c r="AA15" s="725"/>
      <c r="AB15" s="725"/>
      <c r="AC15" s="725"/>
      <c r="AD15" s="725"/>
      <c r="AE15" s="725"/>
      <c r="AF15" s="725"/>
      <c r="AG15" s="725"/>
      <c r="AH15" s="725"/>
      <c r="AI15" s="725"/>
      <c r="AJ15" s="725"/>
      <c r="AK15" s="725"/>
      <c r="AL15" s="725"/>
      <c r="AM15" s="725"/>
      <c r="AN15" s="725"/>
      <c r="AO15" s="725"/>
      <c r="AP15" s="725"/>
      <c r="AQ15" s="725"/>
      <c r="AR15" s="725"/>
      <c r="AS15" s="725"/>
      <c r="AT15" s="725"/>
      <c r="AU15" s="726"/>
      <c r="AV15" s="242"/>
    </row>
    <row r="16" spans="1:52" ht="19.5" x14ac:dyDescent="0.4">
      <c r="R16" s="242"/>
      <c r="S16" s="242"/>
      <c r="T16" s="724"/>
      <c r="U16" s="725"/>
      <c r="V16" s="725"/>
      <c r="W16" s="725"/>
      <c r="X16" s="725"/>
      <c r="Y16" s="725"/>
      <c r="Z16" s="725"/>
      <c r="AA16" s="725"/>
      <c r="AB16" s="725"/>
      <c r="AC16" s="725"/>
      <c r="AD16" s="725"/>
      <c r="AE16" s="725"/>
      <c r="AF16" s="725"/>
      <c r="AG16" s="725"/>
      <c r="AH16" s="725"/>
      <c r="AI16" s="725"/>
      <c r="AJ16" s="725"/>
      <c r="AK16" s="725"/>
      <c r="AL16" s="725"/>
      <c r="AM16" s="725"/>
      <c r="AN16" s="725"/>
      <c r="AO16" s="725"/>
      <c r="AP16" s="725"/>
      <c r="AQ16" s="725"/>
      <c r="AR16" s="725"/>
      <c r="AS16" s="725"/>
      <c r="AT16" s="725"/>
      <c r="AU16" s="726"/>
      <c r="AV16" s="242"/>
    </row>
    <row r="17" spans="1:51" ht="19.5" x14ac:dyDescent="0.4">
      <c r="R17" s="242"/>
      <c r="S17" s="242"/>
      <c r="T17" s="724"/>
      <c r="U17" s="725"/>
      <c r="V17" s="725"/>
      <c r="W17" s="725"/>
      <c r="X17" s="725"/>
      <c r="Y17" s="725"/>
      <c r="Z17" s="725"/>
      <c r="AA17" s="725"/>
      <c r="AB17" s="725"/>
      <c r="AC17" s="725"/>
      <c r="AD17" s="725"/>
      <c r="AE17" s="725"/>
      <c r="AF17" s="725"/>
      <c r="AG17" s="725"/>
      <c r="AH17" s="725"/>
      <c r="AI17" s="725"/>
      <c r="AJ17" s="725"/>
      <c r="AK17" s="725"/>
      <c r="AL17" s="725"/>
      <c r="AM17" s="725"/>
      <c r="AN17" s="725"/>
      <c r="AO17" s="725"/>
      <c r="AP17" s="725"/>
      <c r="AQ17" s="725"/>
      <c r="AR17" s="725"/>
      <c r="AS17" s="725"/>
      <c r="AT17" s="725"/>
      <c r="AU17" s="726"/>
      <c r="AV17" s="242"/>
    </row>
    <row r="18" spans="1:51" ht="19.5" x14ac:dyDescent="0.4">
      <c r="R18" s="242"/>
      <c r="S18" s="242"/>
      <c r="T18" s="724"/>
      <c r="U18" s="725"/>
      <c r="V18" s="725"/>
      <c r="W18" s="725"/>
      <c r="X18" s="725"/>
      <c r="Y18" s="725"/>
      <c r="Z18" s="725"/>
      <c r="AA18" s="725"/>
      <c r="AB18" s="725"/>
      <c r="AC18" s="725"/>
      <c r="AD18" s="725"/>
      <c r="AE18" s="725"/>
      <c r="AF18" s="725"/>
      <c r="AG18" s="725"/>
      <c r="AH18" s="725"/>
      <c r="AI18" s="725"/>
      <c r="AJ18" s="725"/>
      <c r="AK18" s="725"/>
      <c r="AL18" s="725"/>
      <c r="AM18" s="725"/>
      <c r="AN18" s="725"/>
      <c r="AO18" s="725"/>
      <c r="AP18" s="725"/>
      <c r="AQ18" s="725"/>
      <c r="AR18" s="725"/>
      <c r="AS18" s="725"/>
      <c r="AT18" s="725"/>
      <c r="AU18" s="726"/>
      <c r="AV18" s="242"/>
    </row>
    <row r="19" spans="1:51" ht="19.5" x14ac:dyDescent="0.4">
      <c r="R19" s="242"/>
      <c r="S19" s="242"/>
      <c r="T19" s="724"/>
      <c r="U19" s="725"/>
      <c r="V19" s="725"/>
      <c r="W19" s="725"/>
      <c r="X19" s="725"/>
      <c r="Y19" s="725"/>
      <c r="Z19" s="725"/>
      <c r="AA19" s="725"/>
      <c r="AB19" s="725"/>
      <c r="AC19" s="725"/>
      <c r="AD19" s="725"/>
      <c r="AE19" s="725"/>
      <c r="AF19" s="725"/>
      <c r="AG19" s="725"/>
      <c r="AH19" s="725"/>
      <c r="AI19" s="725"/>
      <c r="AJ19" s="725"/>
      <c r="AK19" s="725"/>
      <c r="AL19" s="725"/>
      <c r="AM19" s="725"/>
      <c r="AN19" s="725"/>
      <c r="AO19" s="725"/>
      <c r="AP19" s="725"/>
      <c r="AQ19" s="725"/>
      <c r="AR19" s="725"/>
      <c r="AS19" s="725"/>
      <c r="AT19" s="725"/>
      <c r="AU19" s="726"/>
      <c r="AV19" s="242"/>
    </row>
    <row r="20" spans="1:51" ht="19.5" x14ac:dyDescent="0.4">
      <c r="R20" s="243"/>
      <c r="S20" s="243"/>
      <c r="T20" s="724"/>
      <c r="U20" s="725"/>
      <c r="V20" s="725"/>
      <c r="W20" s="725"/>
      <c r="X20" s="725"/>
      <c r="Y20" s="725"/>
      <c r="Z20" s="725"/>
      <c r="AA20" s="725"/>
      <c r="AB20" s="725"/>
      <c r="AC20" s="725"/>
      <c r="AD20" s="725"/>
      <c r="AE20" s="725"/>
      <c r="AF20" s="725"/>
      <c r="AG20" s="725"/>
      <c r="AH20" s="725"/>
      <c r="AI20" s="725"/>
      <c r="AJ20" s="725"/>
      <c r="AK20" s="725"/>
      <c r="AL20" s="725"/>
      <c r="AM20" s="725"/>
      <c r="AN20" s="725"/>
      <c r="AO20" s="725"/>
      <c r="AP20" s="725"/>
      <c r="AQ20" s="725"/>
      <c r="AR20" s="725"/>
      <c r="AS20" s="725"/>
      <c r="AT20" s="725"/>
      <c r="AU20" s="726"/>
      <c r="AV20" s="243"/>
    </row>
    <row r="21" spans="1:51" ht="19.5" x14ac:dyDescent="0.4">
      <c r="R21" s="243"/>
      <c r="S21" s="243"/>
      <c r="T21" s="724"/>
      <c r="U21" s="725"/>
      <c r="V21" s="725"/>
      <c r="W21" s="725"/>
      <c r="X21" s="725"/>
      <c r="Y21" s="725"/>
      <c r="Z21" s="725"/>
      <c r="AA21" s="725"/>
      <c r="AB21" s="725"/>
      <c r="AC21" s="725"/>
      <c r="AD21" s="725"/>
      <c r="AE21" s="725"/>
      <c r="AF21" s="725"/>
      <c r="AG21" s="725"/>
      <c r="AH21" s="725"/>
      <c r="AI21" s="725"/>
      <c r="AJ21" s="725"/>
      <c r="AK21" s="725"/>
      <c r="AL21" s="725"/>
      <c r="AM21" s="725"/>
      <c r="AN21" s="725"/>
      <c r="AO21" s="725"/>
      <c r="AP21" s="725"/>
      <c r="AQ21" s="725"/>
      <c r="AR21" s="725"/>
      <c r="AS21" s="725"/>
      <c r="AT21" s="725"/>
      <c r="AU21" s="726"/>
      <c r="AV21" s="243"/>
    </row>
    <row r="22" spans="1:51" ht="19.5" x14ac:dyDescent="0.4">
      <c r="R22" s="243"/>
      <c r="S22" s="243"/>
      <c r="T22" s="724"/>
      <c r="U22" s="725"/>
      <c r="V22" s="725"/>
      <c r="W22" s="725"/>
      <c r="X22" s="725"/>
      <c r="Y22" s="725"/>
      <c r="Z22" s="725"/>
      <c r="AA22" s="725"/>
      <c r="AB22" s="725"/>
      <c r="AC22" s="725"/>
      <c r="AD22" s="725"/>
      <c r="AE22" s="725"/>
      <c r="AF22" s="725"/>
      <c r="AG22" s="725"/>
      <c r="AH22" s="725"/>
      <c r="AI22" s="725"/>
      <c r="AJ22" s="725"/>
      <c r="AK22" s="725"/>
      <c r="AL22" s="725"/>
      <c r="AM22" s="725"/>
      <c r="AN22" s="725"/>
      <c r="AO22" s="725"/>
      <c r="AP22" s="725"/>
      <c r="AQ22" s="725"/>
      <c r="AR22" s="725"/>
      <c r="AS22" s="725"/>
      <c r="AT22" s="725"/>
      <c r="AU22" s="726"/>
      <c r="AV22" s="243"/>
    </row>
    <row r="23" spans="1:51" ht="37.35" customHeight="1" x14ac:dyDescent="0.4">
      <c r="T23" s="724"/>
      <c r="U23" s="725"/>
      <c r="V23" s="725"/>
      <c r="W23" s="725"/>
      <c r="X23" s="725"/>
      <c r="Y23" s="725"/>
      <c r="Z23" s="725"/>
      <c r="AA23" s="725"/>
      <c r="AB23" s="725"/>
      <c r="AC23" s="725"/>
      <c r="AD23" s="725"/>
      <c r="AE23" s="725"/>
      <c r="AF23" s="725"/>
      <c r="AG23" s="725"/>
      <c r="AH23" s="725"/>
      <c r="AI23" s="725"/>
      <c r="AJ23" s="725"/>
      <c r="AK23" s="725"/>
      <c r="AL23" s="725"/>
      <c r="AM23" s="725"/>
      <c r="AN23" s="725"/>
      <c r="AO23" s="725"/>
      <c r="AP23" s="725"/>
      <c r="AQ23" s="725"/>
      <c r="AR23" s="725"/>
      <c r="AS23" s="725"/>
      <c r="AT23" s="725"/>
      <c r="AU23" s="726"/>
    </row>
    <row r="24" spans="1:51" ht="43.7" customHeight="1" thickBot="1" x14ac:dyDescent="0.45">
      <c r="T24" s="727"/>
      <c r="U24" s="728"/>
      <c r="V24" s="728"/>
      <c r="W24" s="728"/>
      <c r="X24" s="728"/>
      <c r="Y24" s="728"/>
      <c r="Z24" s="728"/>
      <c r="AA24" s="728"/>
      <c r="AB24" s="728"/>
      <c r="AC24" s="728"/>
      <c r="AD24" s="728"/>
      <c r="AE24" s="728"/>
      <c r="AF24" s="728"/>
      <c r="AG24" s="728"/>
      <c r="AH24" s="728"/>
      <c r="AI24" s="728"/>
      <c r="AJ24" s="728"/>
      <c r="AK24" s="728"/>
      <c r="AL24" s="728"/>
      <c r="AM24" s="728"/>
      <c r="AN24" s="728"/>
      <c r="AO24" s="728"/>
      <c r="AP24" s="728"/>
      <c r="AQ24" s="728"/>
      <c r="AR24" s="728"/>
      <c r="AS24" s="728"/>
      <c r="AT24" s="728"/>
      <c r="AU24" s="729"/>
    </row>
    <row r="25" spans="1:51" ht="20.25" thickTop="1" x14ac:dyDescent="0.4">
      <c r="A25" s="498" t="s">
        <v>200</v>
      </c>
      <c r="B25" s="738"/>
      <c r="C25" s="738"/>
      <c r="D25" s="738"/>
      <c r="E25" s="738"/>
      <c r="F25" s="738"/>
      <c r="G25" s="738"/>
      <c r="H25" s="738"/>
      <c r="I25" s="738"/>
      <c r="J25" s="738"/>
      <c r="K25" s="738"/>
      <c r="L25" s="738"/>
      <c r="M25" s="738"/>
      <c r="N25" s="738"/>
      <c r="O25" s="738"/>
      <c r="P25" s="738"/>
      <c r="Q25" s="738"/>
      <c r="R25" s="738"/>
      <c r="S25" s="738"/>
      <c r="T25" s="738"/>
      <c r="U25" s="738"/>
      <c r="V25" s="738"/>
      <c r="W25" s="738"/>
      <c r="X25" s="738"/>
      <c r="Y25" s="738"/>
      <c r="Z25" s="738"/>
      <c r="AA25" s="738"/>
      <c r="AB25" s="738"/>
      <c r="AC25" s="738"/>
      <c r="AD25" s="738"/>
      <c r="AE25" s="738"/>
      <c r="AF25" s="738"/>
      <c r="AG25" s="738"/>
      <c r="AH25" s="738"/>
      <c r="AI25" s="738"/>
      <c r="AJ25" s="738"/>
      <c r="AK25" s="738"/>
      <c r="AL25" s="738"/>
      <c r="AM25" s="738"/>
      <c r="AN25" s="738"/>
      <c r="AO25" s="738"/>
      <c r="AP25" s="738"/>
      <c r="AQ25" s="738"/>
      <c r="AR25" s="738"/>
      <c r="AS25" s="738"/>
      <c r="AT25" s="738"/>
      <c r="AU25" s="738"/>
      <c r="AV25" s="238"/>
    </row>
    <row r="26" spans="1:51" ht="19.5" x14ac:dyDescent="0.4">
      <c r="A26" s="238"/>
      <c r="B26" s="498" t="str">
        <f>"ア．道路看板の場合　【総合判定】"&amp;Z30&amp;"："&amp;VLOOKUP(AX29,AX29:AY29,2,FALSE)</f>
        <v>ア．道路看板の場合　【総合判定】○：申請しない場合は入力不要です。</v>
      </c>
      <c r="C26" s="738"/>
      <c r="D26" s="738"/>
      <c r="E26" s="738"/>
      <c r="F26" s="738"/>
      <c r="G26" s="738"/>
      <c r="H26" s="738"/>
      <c r="I26" s="738"/>
      <c r="J26" s="738"/>
      <c r="K26" s="738"/>
      <c r="L26" s="738"/>
      <c r="M26" s="738"/>
      <c r="N26" s="738"/>
      <c r="O26" s="738"/>
      <c r="P26" s="738"/>
      <c r="Q26" s="738"/>
      <c r="R26" s="738"/>
      <c r="S26" s="738"/>
      <c r="T26" s="738"/>
      <c r="U26" s="738"/>
      <c r="V26" s="738"/>
      <c r="W26" s="738"/>
      <c r="X26" s="738"/>
      <c r="Y26" s="738"/>
      <c r="Z26" s="738"/>
      <c r="AA26" s="738"/>
      <c r="AB26" s="738"/>
      <c r="AC26" s="738"/>
      <c r="AD26" s="738"/>
      <c r="AE26" s="738"/>
      <c r="AF26" s="738"/>
      <c r="AG26" s="738"/>
      <c r="AH26" s="738"/>
      <c r="AI26" s="738"/>
      <c r="AJ26" s="738"/>
      <c r="AK26" s="738"/>
      <c r="AL26" s="738"/>
      <c r="AM26" s="738"/>
      <c r="AN26" s="738"/>
      <c r="AO26" s="738"/>
      <c r="AP26" s="738"/>
      <c r="AQ26" s="738"/>
      <c r="AR26" s="738"/>
      <c r="AS26" s="738"/>
      <c r="AT26" s="738"/>
      <c r="AU26" s="738"/>
      <c r="AV26" s="238"/>
    </row>
    <row r="27" spans="1:51" ht="9.9499999999999993" hidden="1" customHeight="1" x14ac:dyDescent="0.4">
      <c r="A27" s="238"/>
      <c r="B27" s="238"/>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c r="AP27" s="238"/>
      <c r="AQ27" s="238"/>
      <c r="AR27" s="238"/>
      <c r="AS27" s="238"/>
      <c r="AT27" s="238"/>
      <c r="AU27" s="238"/>
      <c r="AV27" s="238"/>
    </row>
    <row r="28" spans="1:51" ht="19.5" x14ac:dyDescent="0.4">
      <c r="B28" s="223" t="s">
        <v>256</v>
      </c>
      <c r="R28" s="243"/>
      <c r="S28" s="243"/>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38"/>
      <c r="AR28" s="238"/>
      <c r="AS28" s="238"/>
      <c r="AT28" s="238"/>
      <c r="AU28" s="238"/>
      <c r="AV28" s="243"/>
      <c r="AW28" s="223" t="s">
        <v>260</v>
      </c>
    </row>
    <row r="29" spans="1:51" ht="19.5" x14ac:dyDescent="0.4">
      <c r="A29" s="238"/>
      <c r="B29" s="500" t="s">
        <v>189</v>
      </c>
      <c r="C29" s="527"/>
      <c r="D29" s="527"/>
      <c r="E29" s="527"/>
      <c r="F29" s="500" t="s">
        <v>43</v>
      </c>
      <c r="G29" s="527"/>
      <c r="H29" s="500" t="s">
        <v>70</v>
      </c>
      <c r="I29" s="527"/>
      <c r="J29" s="527"/>
      <c r="K29" s="527"/>
      <c r="L29" s="527"/>
      <c r="M29" s="527"/>
      <c r="N29" s="527"/>
      <c r="O29" s="527"/>
      <c r="P29" s="527"/>
      <c r="Q29" s="527"/>
      <c r="R29" s="238"/>
      <c r="S29" s="238"/>
      <c r="T29" s="238"/>
      <c r="U29" s="238"/>
      <c r="V29" s="238"/>
      <c r="W29" s="238"/>
      <c r="X29" s="238"/>
      <c r="Y29" s="238"/>
      <c r="Z29" s="500" t="s">
        <v>190</v>
      </c>
      <c r="AA29" s="527"/>
      <c r="AB29" s="527"/>
      <c r="AC29" s="527"/>
      <c r="AD29" s="500" t="s">
        <v>70</v>
      </c>
      <c r="AE29" s="527"/>
      <c r="AF29" s="527"/>
      <c r="AG29" s="527"/>
      <c r="AH29" s="527"/>
      <c r="AI29" s="527"/>
      <c r="AJ29" s="527"/>
      <c r="AK29" s="527"/>
      <c r="AL29" s="527"/>
      <c r="AM29" s="527"/>
      <c r="AN29" s="527"/>
      <c r="AO29" s="527"/>
      <c r="AP29" s="527"/>
      <c r="AQ29" s="527"/>
      <c r="AR29" s="527"/>
      <c r="AS29" s="527"/>
      <c r="AT29" s="527"/>
      <c r="AU29" s="527"/>
      <c r="AV29" s="238"/>
      <c r="AW29" s="223" t="s">
        <v>258</v>
      </c>
      <c r="AX29" s="225" t="str">
        <f xml:space="preserve">
IF(COUNTIF(AX30:AX31,"○")=2,"○",
IF(COUNTIF(AX30:AX31,"×")&gt;=1,"×",
IF(AND(COUNTIF(AX30:AX31,"◎")&gt;=1,COUNTIF(AX30:AX31,"×")=0),"◎",
)))</f>
        <v>○</v>
      </c>
      <c r="AY29" s="223" t="str">
        <f xml:space="preserve">
IF(AX29="×","【要修正】入力が不十分な箇所があります。",
IF(AX29="○","申請しない場合は入力不要です。",
IF(AX29="◎","適切に入力がされました。")))</f>
        <v>申請しない場合は入力不要です。</v>
      </c>
    </row>
    <row r="30" spans="1:51" ht="19.5" x14ac:dyDescent="0.4">
      <c r="A30" s="238"/>
      <c r="B30" s="767"/>
      <c r="C30" s="768"/>
      <c r="D30" s="768"/>
      <c r="E30" s="768"/>
      <c r="F30" s="500" t="str">
        <f>IF(COUNTA(B30)=1,"◎","○")</f>
        <v>○</v>
      </c>
      <c r="G30" s="527"/>
      <c r="H30" s="761" t="str">
        <f>IF(COUNTA(B30)=1,"適切に入力がされました。","申請しない場合は入力不要です。")</f>
        <v>申請しない場合は入力不要です。</v>
      </c>
      <c r="I30" s="758"/>
      <c r="J30" s="758"/>
      <c r="K30" s="758"/>
      <c r="L30" s="758"/>
      <c r="M30" s="758"/>
      <c r="N30" s="758"/>
      <c r="O30" s="758"/>
      <c r="P30" s="758"/>
      <c r="Q30" s="758"/>
      <c r="R30" s="238"/>
      <c r="S30" s="238"/>
      <c r="T30" s="238"/>
      <c r="U30" s="238"/>
      <c r="V30" s="238"/>
      <c r="W30" s="238"/>
      <c r="X30" s="238"/>
      <c r="Y30" s="238"/>
      <c r="Z30" s="500" t="str">
        <f xml:space="preserve">
IF(SUM(COUNTIF(F30,"○"),COUNTIF(AD33:AE38,"○"))=7,"○",
IF(SUM(COUNTIF(F30,"×"),COUNTIF(AD33:AE38,"×"))&gt;=1,"×",
IF(SUM(COUNTIF(F30,"◎"),COUNTIF(AD33:AE38,"◎"))&lt;&gt;7,"×",
IF(SUM(COUNTIF(F30,"◎"),COUNTIF(AD33:AE38,"◎"))=7,"◎"))))</f>
        <v>○</v>
      </c>
      <c r="AA30" s="527"/>
      <c r="AB30" s="527"/>
      <c r="AC30" s="527"/>
      <c r="AD30" s="769" t="str">
        <f xml:space="preserve">
IF(SUM(COUNTIF(F30,"○"),COUNTIF(AD33:AE38,"○"))=7,"申請しない場合は入力不要です。",
IF(SUM(COUNTIF(F30,"×"),COUNTIF(AD33:AE38,"×"))&gt;=1,"【要修正】入力不十分な箇所があります。（「×」表示の箇所を確認。）",
IF(SUM(COUNTIF(F30,"◎"),COUNTIF(AD33:AE38,"◎"))&lt;&gt;7,"【要修正】入力不十分な箇所があります。（全て「◎」であるか確認。）",
IF(SUM(COUNTIF(F30,"◎"),COUNTIF(AD33:AE38,"◎"))=7,"適切に入力がされました。"))))</f>
        <v>申請しない場合は入力不要です。</v>
      </c>
      <c r="AE30" s="770"/>
      <c r="AF30" s="770"/>
      <c r="AG30" s="770"/>
      <c r="AH30" s="770"/>
      <c r="AI30" s="770"/>
      <c r="AJ30" s="770"/>
      <c r="AK30" s="770"/>
      <c r="AL30" s="770"/>
      <c r="AM30" s="770"/>
      <c r="AN30" s="770"/>
      <c r="AO30" s="770"/>
      <c r="AP30" s="770"/>
      <c r="AQ30" s="770"/>
      <c r="AR30" s="770"/>
      <c r="AS30" s="770"/>
      <c r="AT30" s="770"/>
      <c r="AU30" s="770"/>
      <c r="AV30" s="238"/>
      <c r="AW30" s="223" t="s">
        <v>259</v>
      </c>
      <c r="AX30" s="225" t="str">
        <f>Z30</f>
        <v>○</v>
      </c>
    </row>
    <row r="31" spans="1:51" ht="9.9499999999999993" customHeight="1" x14ac:dyDescent="0.4">
      <c r="A31" s="238"/>
      <c r="B31" s="238"/>
      <c r="C31" s="238"/>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23" t="s">
        <v>372</v>
      </c>
      <c r="AX31" s="225" t="str">
        <f>Z42</f>
        <v>○</v>
      </c>
    </row>
    <row r="32" spans="1:51" ht="19.5" x14ac:dyDescent="0.4">
      <c r="A32" s="238"/>
      <c r="B32" s="495" t="s">
        <v>184</v>
      </c>
      <c r="C32" s="756"/>
      <c r="D32" s="756"/>
      <c r="E32" s="756"/>
      <c r="F32" s="756"/>
      <c r="G32" s="756"/>
      <c r="H32" s="756"/>
      <c r="I32" s="757"/>
      <c r="J32" s="500" t="s">
        <v>363</v>
      </c>
      <c r="K32" s="527"/>
      <c r="L32" s="527"/>
      <c r="M32" s="758"/>
      <c r="N32" s="500" t="s">
        <v>265</v>
      </c>
      <c r="O32" s="527"/>
      <c r="P32" s="527"/>
      <c r="Q32" s="758"/>
      <c r="R32" s="500" t="s">
        <v>180</v>
      </c>
      <c r="S32" s="527"/>
      <c r="T32" s="527"/>
      <c r="U32" s="758"/>
      <c r="V32" s="495" t="s">
        <v>181</v>
      </c>
      <c r="W32" s="756"/>
      <c r="X32" s="756"/>
      <c r="Y32" s="757"/>
      <c r="Z32" s="495" t="s">
        <v>188</v>
      </c>
      <c r="AA32" s="756"/>
      <c r="AB32" s="756"/>
      <c r="AC32" s="757"/>
      <c r="AD32" s="495" t="s">
        <v>43</v>
      </c>
      <c r="AE32" s="757"/>
      <c r="AF32" s="764" t="s">
        <v>70</v>
      </c>
      <c r="AG32" s="765"/>
      <c r="AH32" s="765"/>
      <c r="AI32" s="765"/>
      <c r="AJ32" s="765"/>
      <c r="AK32" s="765"/>
      <c r="AL32" s="765"/>
      <c r="AM32" s="765"/>
      <c r="AN32" s="765"/>
      <c r="AO32" s="765"/>
      <c r="AP32" s="765"/>
      <c r="AQ32" s="765"/>
      <c r="AR32" s="765"/>
      <c r="AS32" s="765"/>
      <c r="AT32" s="765"/>
      <c r="AU32" s="766"/>
      <c r="AV32" s="238"/>
      <c r="AW32" s="223" t="s">
        <v>373</v>
      </c>
      <c r="AX32" s="225" t="str">
        <f>Z55</f>
        <v>○</v>
      </c>
    </row>
    <row r="33" spans="1:50" ht="19.5" x14ac:dyDescent="0.4">
      <c r="A33" s="238"/>
      <c r="B33" s="742" t="s">
        <v>179</v>
      </c>
      <c r="C33" s="743"/>
      <c r="D33" s="743"/>
      <c r="E33" s="743"/>
      <c r="F33" s="743"/>
      <c r="G33" s="743"/>
      <c r="H33" s="743"/>
      <c r="I33" s="744"/>
      <c r="J33" s="762"/>
      <c r="K33" s="763"/>
      <c r="L33" s="763"/>
      <c r="M33" s="763"/>
      <c r="N33" s="762"/>
      <c r="O33" s="763"/>
      <c r="P33" s="763"/>
      <c r="Q33" s="763"/>
      <c r="R33" s="748">
        <f>ROUNDDOWN(J33*N33/(100*100),2)</f>
        <v>0</v>
      </c>
      <c r="S33" s="749"/>
      <c r="T33" s="749"/>
      <c r="U33" s="749"/>
      <c r="V33" s="753" t="s">
        <v>182</v>
      </c>
      <c r="W33" s="754"/>
      <c r="X33" s="754"/>
      <c r="Y33" s="755"/>
      <c r="Z33" s="753" t="s">
        <v>182</v>
      </c>
      <c r="AA33" s="754"/>
      <c r="AB33" s="754"/>
      <c r="AC33" s="755"/>
      <c r="AD33" s="753" t="str">
        <f xml:space="preserve">
IF(COUNTA(J33:Q33)=0,"○",
IF(COUNTA(J33:Q33)=2,"◎",
IF(COUNTA(J33:Q33)=1,"×")))</f>
        <v>○</v>
      </c>
      <c r="AE33" s="755"/>
      <c r="AF33" s="742" t="str">
        <f xml:space="preserve">
IF(COUNTA(J33:Q33)=0,"申請しない場合は入力不要です。",
IF(COUNTA(J33:Q33)=2,"適切に入力がされました。",
IF(COUNTA(J33:Q33)=1,"【要修正】縦横の寸法をいずれも入力してください。")))</f>
        <v>申請しない場合は入力不要です。</v>
      </c>
      <c r="AG33" s="743"/>
      <c r="AH33" s="743"/>
      <c r="AI33" s="743"/>
      <c r="AJ33" s="743"/>
      <c r="AK33" s="743"/>
      <c r="AL33" s="743"/>
      <c r="AM33" s="743"/>
      <c r="AN33" s="743"/>
      <c r="AO33" s="743"/>
      <c r="AP33" s="743"/>
      <c r="AQ33" s="743"/>
      <c r="AR33" s="743"/>
      <c r="AS33" s="743"/>
      <c r="AT33" s="743"/>
      <c r="AU33" s="744"/>
      <c r="AV33" s="238"/>
      <c r="AX33" s="225" t="str">
        <f>Z67</f>
        <v>○</v>
      </c>
    </row>
    <row r="34" spans="1:50" ht="19.5" x14ac:dyDescent="0.4">
      <c r="A34" s="238"/>
      <c r="B34" s="742" t="s">
        <v>183</v>
      </c>
      <c r="C34" s="743"/>
      <c r="D34" s="743"/>
      <c r="E34" s="743"/>
      <c r="F34" s="743"/>
      <c r="G34" s="743"/>
      <c r="H34" s="743"/>
      <c r="I34" s="744"/>
      <c r="J34" s="762"/>
      <c r="K34" s="763"/>
      <c r="L34" s="763"/>
      <c r="M34" s="763"/>
      <c r="N34" s="762"/>
      <c r="O34" s="763"/>
      <c r="P34" s="763"/>
      <c r="Q34" s="763"/>
      <c r="R34" s="748">
        <f>ROUNDDOWN(J34*N34/(100*100),2)</f>
        <v>0</v>
      </c>
      <c r="S34" s="749"/>
      <c r="T34" s="749"/>
      <c r="U34" s="749"/>
      <c r="V34" s="750">
        <f>IFERROR(R34/$R$33,0)</f>
        <v>0</v>
      </c>
      <c r="W34" s="751"/>
      <c r="X34" s="751"/>
      <c r="Y34" s="752"/>
      <c r="Z34" s="750">
        <v>0.1</v>
      </c>
      <c r="AA34" s="751"/>
      <c r="AB34" s="751"/>
      <c r="AC34" s="752"/>
      <c r="AD34" s="753" t="str">
        <f xml:space="preserve">
IF(COUNTA(J34:Q34)=0,"○",
IF(COUNTA(J34:Q34)=1,"×",
IF(AND(COUNTA(J34:Q34)=2,V34&gt;=Z34),"◎",
IF(AND(COUNTA(J34:Q34)=2,V34&lt;Z34),"×"))))</f>
        <v>○</v>
      </c>
      <c r="AE34" s="755"/>
      <c r="AF34" s="742" t="str">
        <f xml:space="preserve">
IF(COUNTA(J34:Q34)=0,"申請しない場合は入力不要です。",
IF(COUNTA(J34:Q34)=1,"【要修正】縦横の寸法をいずれも入力してください。",
IF(AND(COUNTA(J34:Q34)=2,V34&gt;=Z34),"適切に入力がされました。",
IF(AND(COUNTA(J34:Q34)=2,V34&lt;Z34),"【要修正】「発熱外来の明示部分」の専有割合が必要割合を下回っています。"))))</f>
        <v>申請しない場合は入力不要です。</v>
      </c>
      <c r="AG34" s="743"/>
      <c r="AH34" s="743"/>
      <c r="AI34" s="743"/>
      <c r="AJ34" s="743"/>
      <c r="AK34" s="743"/>
      <c r="AL34" s="743"/>
      <c r="AM34" s="743"/>
      <c r="AN34" s="743"/>
      <c r="AO34" s="743"/>
      <c r="AP34" s="743"/>
      <c r="AQ34" s="743"/>
      <c r="AR34" s="743"/>
      <c r="AS34" s="743"/>
      <c r="AT34" s="743"/>
      <c r="AU34" s="744"/>
      <c r="AV34" s="238"/>
    </row>
    <row r="35" spans="1:50" ht="19.5" x14ac:dyDescent="0.4">
      <c r="A35" s="238"/>
      <c r="B35" s="742" t="s">
        <v>187</v>
      </c>
      <c r="C35" s="743"/>
      <c r="D35" s="743"/>
      <c r="E35" s="743"/>
      <c r="F35" s="743"/>
      <c r="G35" s="743"/>
      <c r="H35" s="743"/>
      <c r="I35" s="744"/>
      <c r="J35" s="762"/>
      <c r="K35" s="763"/>
      <c r="L35" s="763"/>
      <c r="M35" s="763"/>
      <c r="N35" s="762"/>
      <c r="O35" s="763"/>
      <c r="P35" s="763"/>
      <c r="Q35" s="763"/>
      <c r="R35" s="748">
        <f t="shared" ref="R35:R37" si="0">ROUNDDOWN(J35*N35/(100*100),2)</f>
        <v>0</v>
      </c>
      <c r="S35" s="749"/>
      <c r="T35" s="749"/>
      <c r="U35" s="749"/>
      <c r="V35" s="750">
        <f t="shared" ref="V35:V37" si="1">IFERROR(R35/$R$33,0)</f>
        <v>0</v>
      </c>
      <c r="W35" s="751"/>
      <c r="X35" s="751"/>
      <c r="Y35" s="752"/>
      <c r="Z35" s="750">
        <v>0.25</v>
      </c>
      <c r="AA35" s="751"/>
      <c r="AB35" s="751"/>
      <c r="AC35" s="752"/>
      <c r="AD35" s="753" t="str">
        <f t="shared" ref="AD35:AD37" si="2" xml:space="preserve">
IF(COUNTA(J35:Q35)=0,"○",
IF(COUNTA(J35:Q35)=1,"×",
IF(AND(COUNTA(J35:Q35)=2,V35&gt;=Z35),"◎",
IF(AND(COUNTA(J35:Q35)=2,V35&lt;Z35),"×"))))</f>
        <v>○</v>
      </c>
      <c r="AE35" s="755"/>
      <c r="AF35" s="742" t="str">
        <f xml:space="preserve">
IF(COUNTA(J35:Q35)=0,"申請しない場合は入力不要です。",
IF(COUNTA(J35:Q35)=1,"【要修正】縦横の寸法をいずれも入力してください。",
IF(AND(COUNTA(J35:Q35)=2,V35&gt;=Z35),"適切に入力がされました。",
IF(AND(COUNTA(J35:Q35)=2,V35&lt;Z35),"【要修正】「医療機関情報」の専有割合が必要割合を下回っています。"))))</f>
        <v>申請しない場合は入力不要です。</v>
      </c>
      <c r="AG35" s="743"/>
      <c r="AH35" s="743"/>
      <c r="AI35" s="743"/>
      <c r="AJ35" s="743"/>
      <c r="AK35" s="743"/>
      <c r="AL35" s="743"/>
      <c r="AM35" s="743"/>
      <c r="AN35" s="743"/>
      <c r="AO35" s="743"/>
      <c r="AP35" s="743"/>
      <c r="AQ35" s="743"/>
      <c r="AR35" s="743"/>
      <c r="AS35" s="743"/>
      <c r="AT35" s="743"/>
      <c r="AU35" s="744"/>
      <c r="AV35" s="238"/>
    </row>
    <row r="36" spans="1:50" ht="19.5" x14ac:dyDescent="0.4">
      <c r="A36" s="238"/>
      <c r="B36" s="742" t="s">
        <v>185</v>
      </c>
      <c r="C36" s="743"/>
      <c r="D36" s="743"/>
      <c r="E36" s="743"/>
      <c r="F36" s="743"/>
      <c r="G36" s="743"/>
      <c r="H36" s="743"/>
      <c r="I36" s="744"/>
      <c r="J36" s="762"/>
      <c r="K36" s="763"/>
      <c r="L36" s="763"/>
      <c r="M36" s="763"/>
      <c r="N36" s="762"/>
      <c r="O36" s="763"/>
      <c r="P36" s="763"/>
      <c r="Q36" s="763"/>
      <c r="R36" s="748">
        <f t="shared" si="0"/>
        <v>0</v>
      </c>
      <c r="S36" s="749"/>
      <c r="T36" s="749"/>
      <c r="U36" s="749"/>
      <c r="V36" s="750">
        <f t="shared" si="1"/>
        <v>0</v>
      </c>
      <c r="W36" s="751"/>
      <c r="X36" s="751"/>
      <c r="Y36" s="752"/>
      <c r="Z36" s="750">
        <v>0.2</v>
      </c>
      <c r="AA36" s="751"/>
      <c r="AB36" s="751"/>
      <c r="AC36" s="752"/>
      <c r="AD36" s="753" t="str">
        <f t="shared" si="2"/>
        <v>○</v>
      </c>
      <c r="AE36" s="755"/>
      <c r="AF36" s="742" t="str">
        <f xml:space="preserve">
IF(COUNTA(J36:Q36)=0,"申請しない場合は入力不要です。",
IF(COUNTA(J36:Q36)=1,"【要修正】縦横の寸法をいずれも入力してください。",
IF(AND(COUNTA(J36:Q36)=2,V36&gt;=Z36),"適切に入力がされました。",
IF(AND(COUNTA(J36:Q36)=2,V36&lt;Z36),"【要修正】「案内図」の専有割合が必要割合を下回っています。"))))</f>
        <v>申請しない場合は入力不要です。</v>
      </c>
      <c r="AG36" s="743"/>
      <c r="AH36" s="743"/>
      <c r="AI36" s="743"/>
      <c r="AJ36" s="743"/>
      <c r="AK36" s="743"/>
      <c r="AL36" s="743"/>
      <c r="AM36" s="743"/>
      <c r="AN36" s="743"/>
      <c r="AO36" s="743"/>
      <c r="AP36" s="743"/>
      <c r="AQ36" s="743"/>
      <c r="AR36" s="743"/>
      <c r="AS36" s="743"/>
      <c r="AT36" s="743"/>
      <c r="AU36" s="744"/>
      <c r="AV36" s="238"/>
    </row>
    <row r="37" spans="1:50" ht="19.5" x14ac:dyDescent="0.4">
      <c r="A37" s="238"/>
      <c r="B37" s="742" t="s">
        <v>186</v>
      </c>
      <c r="C37" s="743"/>
      <c r="D37" s="743"/>
      <c r="E37" s="743"/>
      <c r="F37" s="743"/>
      <c r="G37" s="743"/>
      <c r="H37" s="743"/>
      <c r="I37" s="744"/>
      <c r="J37" s="762"/>
      <c r="K37" s="763"/>
      <c r="L37" s="763"/>
      <c r="M37" s="763"/>
      <c r="N37" s="762"/>
      <c r="O37" s="763"/>
      <c r="P37" s="763"/>
      <c r="Q37" s="763"/>
      <c r="R37" s="748">
        <f t="shared" si="0"/>
        <v>0</v>
      </c>
      <c r="S37" s="749"/>
      <c r="T37" s="749"/>
      <c r="U37" s="749"/>
      <c r="V37" s="750">
        <f t="shared" si="1"/>
        <v>0</v>
      </c>
      <c r="W37" s="751"/>
      <c r="X37" s="751"/>
      <c r="Y37" s="752"/>
      <c r="Z37" s="750">
        <v>0.2</v>
      </c>
      <c r="AA37" s="751"/>
      <c r="AB37" s="751"/>
      <c r="AC37" s="752"/>
      <c r="AD37" s="753" t="str">
        <f t="shared" si="2"/>
        <v>○</v>
      </c>
      <c r="AE37" s="755"/>
      <c r="AF37" s="742" t="str">
        <f xml:space="preserve">
IF(COUNTA(J37:Q37)=0,"申請しない場合は入力不要です。",
IF(COUNTA(J37:Q37)=1,"【要修正】縦横の寸法をいずれも入力してください。",
IF(AND(COUNTA(J37:Q37)=2,V37&gt;=Z37),"適切に入力がされました。",
IF(AND(COUNTA(J37:Q37)=2,V37&lt;Z37),"【要修正】「対応時間」の専有割合が必要割合を下回っています。"))))</f>
        <v>申請しない場合は入力不要です。</v>
      </c>
      <c r="AG37" s="743"/>
      <c r="AH37" s="743"/>
      <c r="AI37" s="743"/>
      <c r="AJ37" s="743"/>
      <c r="AK37" s="743"/>
      <c r="AL37" s="743"/>
      <c r="AM37" s="743"/>
      <c r="AN37" s="743"/>
      <c r="AO37" s="743"/>
      <c r="AP37" s="743"/>
      <c r="AQ37" s="743"/>
      <c r="AR37" s="743"/>
      <c r="AS37" s="743"/>
      <c r="AT37" s="743"/>
      <c r="AU37" s="744"/>
      <c r="AV37" s="238"/>
    </row>
    <row r="38" spans="1:50" ht="19.5" x14ac:dyDescent="0.4">
      <c r="A38" s="238"/>
      <c r="B38" s="742" t="s">
        <v>106</v>
      </c>
      <c r="C38" s="743"/>
      <c r="D38" s="743"/>
      <c r="E38" s="743"/>
      <c r="F38" s="743"/>
      <c r="G38" s="743"/>
      <c r="H38" s="743"/>
      <c r="I38" s="744"/>
      <c r="J38" s="745" t="s">
        <v>182</v>
      </c>
      <c r="K38" s="746"/>
      <c r="L38" s="746"/>
      <c r="M38" s="747"/>
      <c r="N38" s="745" t="s">
        <v>182</v>
      </c>
      <c r="O38" s="746"/>
      <c r="P38" s="746"/>
      <c r="Q38" s="747"/>
      <c r="R38" s="748">
        <f>R33-SUM(R34:U37)</f>
        <v>0</v>
      </c>
      <c r="S38" s="749"/>
      <c r="T38" s="749"/>
      <c r="U38" s="749"/>
      <c r="V38" s="750">
        <f>IFERROR(R38/$R$33,0)</f>
        <v>0</v>
      </c>
      <c r="W38" s="751"/>
      <c r="X38" s="751"/>
      <c r="Y38" s="752"/>
      <c r="Z38" s="753" t="s">
        <v>182</v>
      </c>
      <c r="AA38" s="754"/>
      <c r="AB38" s="754"/>
      <c r="AC38" s="755"/>
      <c r="AD38" s="753" t="str">
        <f xml:space="preserve">
IF(COUNTIF(AD33:AE37,"○")=5,"○",
IF(COUNTIF(AD33:AE37,"×")&gt;=1,"×",
IF(AND(COUNTIF(AD33:AE37,"◎")=5,R38&lt;0),"×",
IF(AND(COUNTIF(AD33:AE37,"◎")=5,R38&gt;=0),"◎",
IF(AND(COUNTIF(AD33:AE37,"◎")&lt;&gt;5,R38&lt;0),"×",
IF(AND(COUNTIF(AD33:AE37,"◎")&lt;&gt;5,R38&gt;=0),"×"
))))))</f>
        <v>○</v>
      </c>
      <c r="AE38" s="755"/>
      <c r="AF38" s="742" t="str">
        <f xml:space="preserve">
IF(COUNTIF(AD33:AE37,"○")=5,"申請しない場合は入力不要です。",
IF(COUNTIF(AD33:AE37,"×")&gt;=1,"【要修正】入力不十分の箇所があります。",
IF(AND(COUNTIF(AD33:AE37,"◎")=5,R38&lt;0),"【要修正】各部分の面積の和が総面積を上回っています。",
IF(AND(COUNTIF(AD33:AE37,"◎")=5,R38&gt;=0),"適切に入力がされました。",
IF(AND(COUNTIF(AD33:AE37,"◎")&lt;&gt;5,R38&lt;0),"【要修正】入力不十分かつ各部分の面積の和が総面積を上回っています。",
IF(AND(COUNTIF(AD33:AE37,"◎")&lt;&gt;5,R38&gt;=0),"【要修正】入力不十分な箇所があります。"
))))))</f>
        <v>申請しない場合は入力不要です。</v>
      </c>
      <c r="AG38" s="743"/>
      <c r="AH38" s="743"/>
      <c r="AI38" s="743"/>
      <c r="AJ38" s="743"/>
      <c r="AK38" s="743"/>
      <c r="AL38" s="743"/>
      <c r="AM38" s="743"/>
      <c r="AN38" s="743"/>
      <c r="AO38" s="743"/>
      <c r="AP38" s="743"/>
      <c r="AQ38" s="743"/>
      <c r="AR38" s="743"/>
      <c r="AS38" s="743"/>
      <c r="AT38" s="743"/>
      <c r="AU38" s="744"/>
      <c r="AV38" s="238"/>
    </row>
    <row r="39" spans="1:50" ht="19.5" hidden="1" x14ac:dyDescent="0.4">
      <c r="A39" s="238"/>
      <c r="B39" s="238"/>
      <c r="C39" s="238"/>
      <c r="D39" s="238"/>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row>
    <row r="40" spans="1:50" ht="19.5" x14ac:dyDescent="0.4">
      <c r="A40" s="238"/>
      <c r="B40" s="238" t="s">
        <v>257</v>
      </c>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row>
    <row r="41" spans="1:50" ht="19.5" x14ac:dyDescent="0.4">
      <c r="A41" s="238"/>
      <c r="B41" s="500" t="s">
        <v>189</v>
      </c>
      <c r="C41" s="527"/>
      <c r="D41" s="527"/>
      <c r="E41" s="527"/>
      <c r="F41" s="500" t="s">
        <v>43</v>
      </c>
      <c r="G41" s="527"/>
      <c r="H41" s="500" t="s">
        <v>70</v>
      </c>
      <c r="I41" s="527"/>
      <c r="J41" s="527"/>
      <c r="K41" s="527"/>
      <c r="L41" s="527"/>
      <c r="M41" s="527"/>
      <c r="N41" s="527"/>
      <c r="O41" s="527"/>
      <c r="P41" s="527"/>
      <c r="Q41" s="527"/>
      <c r="R41" s="238"/>
      <c r="S41" s="238"/>
      <c r="T41" s="238"/>
      <c r="U41" s="238"/>
      <c r="V41" s="238"/>
      <c r="W41" s="238"/>
      <c r="X41" s="238"/>
      <c r="Y41" s="238"/>
      <c r="Z41" s="500" t="s">
        <v>190</v>
      </c>
      <c r="AA41" s="527"/>
      <c r="AB41" s="527"/>
      <c r="AC41" s="527"/>
      <c r="AD41" s="500" t="s">
        <v>70</v>
      </c>
      <c r="AE41" s="527"/>
      <c r="AF41" s="527"/>
      <c r="AG41" s="527"/>
      <c r="AH41" s="527"/>
      <c r="AI41" s="527"/>
      <c r="AJ41" s="527"/>
      <c r="AK41" s="527"/>
      <c r="AL41" s="527"/>
      <c r="AM41" s="527"/>
      <c r="AN41" s="527"/>
      <c r="AO41" s="527"/>
      <c r="AP41" s="527"/>
      <c r="AQ41" s="527"/>
      <c r="AR41" s="527"/>
      <c r="AS41" s="527"/>
      <c r="AT41" s="527"/>
      <c r="AU41" s="527"/>
      <c r="AV41" s="238"/>
    </row>
    <row r="42" spans="1:50" ht="19.5" x14ac:dyDescent="0.4">
      <c r="A42" s="238"/>
      <c r="B42" s="767"/>
      <c r="C42" s="768"/>
      <c r="D42" s="768"/>
      <c r="E42" s="768"/>
      <c r="F42" s="500" t="str">
        <f>IF(COUNTA(B42)=1,"◎","○")</f>
        <v>○</v>
      </c>
      <c r="G42" s="527"/>
      <c r="H42" s="761" t="str">
        <f>IF(COUNTA(B42)=1,"適切に入力がされました。","申請しない場合は入力不要です。")</f>
        <v>申請しない場合は入力不要です。</v>
      </c>
      <c r="I42" s="758"/>
      <c r="J42" s="758"/>
      <c r="K42" s="758"/>
      <c r="L42" s="758"/>
      <c r="M42" s="758"/>
      <c r="N42" s="758"/>
      <c r="O42" s="758"/>
      <c r="P42" s="758"/>
      <c r="Q42" s="758"/>
      <c r="R42" s="238"/>
      <c r="S42" s="238"/>
      <c r="T42" s="238"/>
      <c r="U42" s="238"/>
      <c r="V42" s="238"/>
      <c r="W42" s="238"/>
      <c r="X42" s="238"/>
      <c r="Y42" s="238"/>
      <c r="Z42" s="500" t="str">
        <f xml:space="preserve">
IF(SUM(COUNTIF(F42,"○"),COUNTIF(AD45:AE50,"○"))=7,"○",
IF(SUM(COUNTIF(F42,"×"),COUNTIF(AD45:AE50,"×"))&gt;=1,"×",
IF(SUM(COUNTIF(F42,"◎"),COUNTIF(AD45:AE50,"◎"))&lt;&gt;7,"×",
IF(SUM(COUNTIF(F42,"◎"),COUNTIF(AD45:AE50,"◎"))=7,"◎"))))</f>
        <v>○</v>
      </c>
      <c r="AA42" s="527"/>
      <c r="AB42" s="527"/>
      <c r="AC42" s="527"/>
      <c r="AD42" s="769" t="str">
        <f xml:space="preserve">
IF(SUM(COUNTIF(F42,"○"),COUNTIF(AD45:AE50,"○"))=7,"申請しない場合は入力不要です。",
IF(SUM(COUNTIF(F42,"×"),COUNTIF(AD45:AE50,"×"))&gt;=1,"【要修正】入力不十分な箇所があります。（「×」表示の箇所を確認。）",
IF(SUM(COUNTIF(F42,"◎"),COUNTIF(AD45:AE50,"◎"))&lt;&gt;7,"【要修正】入力不十分な箇所があります。（全て「◎」であるか確認。）",
IF(SUM(COUNTIF(F42,"◎"),COUNTIF(AD45:AE50,"◎"))=7,"適切に入力がされました。"))))</f>
        <v>申請しない場合は入力不要です。</v>
      </c>
      <c r="AE42" s="770"/>
      <c r="AF42" s="770"/>
      <c r="AG42" s="770"/>
      <c r="AH42" s="770"/>
      <c r="AI42" s="770"/>
      <c r="AJ42" s="770"/>
      <c r="AK42" s="770"/>
      <c r="AL42" s="770"/>
      <c r="AM42" s="770"/>
      <c r="AN42" s="770"/>
      <c r="AO42" s="770"/>
      <c r="AP42" s="770"/>
      <c r="AQ42" s="770"/>
      <c r="AR42" s="770"/>
      <c r="AS42" s="770"/>
      <c r="AT42" s="770"/>
      <c r="AU42" s="770"/>
      <c r="AV42" s="238"/>
    </row>
    <row r="43" spans="1:50" ht="9.9499999999999993" customHeight="1" x14ac:dyDescent="0.4">
      <c r="A43" s="238"/>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row>
    <row r="44" spans="1:50" ht="19.5" x14ac:dyDescent="0.4">
      <c r="A44" s="238"/>
      <c r="B44" s="495" t="s">
        <v>184</v>
      </c>
      <c r="C44" s="756"/>
      <c r="D44" s="756"/>
      <c r="E44" s="756"/>
      <c r="F44" s="756"/>
      <c r="G44" s="756"/>
      <c r="H44" s="756"/>
      <c r="I44" s="757"/>
      <c r="J44" s="500" t="s">
        <v>363</v>
      </c>
      <c r="K44" s="527"/>
      <c r="L44" s="527"/>
      <c r="M44" s="758"/>
      <c r="N44" s="500" t="s">
        <v>265</v>
      </c>
      <c r="O44" s="527"/>
      <c r="P44" s="527"/>
      <c r="Q44" s="758"/>
      <c r="R44" s="500" t="s">
        <v>180</v>
      </c>
      <c r="S44" s="527"/>
      <c r="T44" s="527"/>
      <c r="U44" s="758"/>
      <c r="V44" s="495" t="s">
        <v>181</v>
      </c>
      <c r="W44" s="756"/>
      <c r="X44" s="756"/>
      <c r="Y44" s="757"/>
      <c r="Z44" s="495" t="s">
        <v>188</v>
      </c>
      <c r="AA44" s="756"/>
      <c r="AB44" s="756"/>
      <c r="AC44" s="757"/>
      <c r="AD44" s="495" t="s">
        <v>43</v>
      </c>
      <c r="AE44" s="757"/>
      <c r="AF44" s="764" t="s">
        <v>70</v>
      </c>
      <c r="AG44" s="765"/>
      <c r="AH44" s="765"/>
      <c r="AI44" s="765"/>
      <c r="AJ44" s="765"/>
      <c r="AK44" s="765"/>
      <c r="AL44" s="765"/>
      <c r="AM44" s="765"/>
      <c r="AN44" s="765"/>
      <c r="AO44" s="765"/>
      <c r="AP44" s="765"/>
      <c r="AQ44" s="765"/>
      <c r="AR44" s="765"/>
      <c r="AS44" s="765"/>
      <c r="AT44" s="765"/>
      <c r="AU44" s="766"/>
      <c r="AV44" s="238"/>
    </row>
    <row r="45" spans="1:50" ht="19.5" x14ac:dyDescent="0.4">
      <c r="A45" s="238"/>
      <c r="B45" s="742" t="s">
        <v>179</v>
      </c>
      <c r="C45" s="743"/>
      <c r="D45" s="743"/>
      <c r="E45" s="743"/>
      <c r="F45" s="743"/>
      <c r="G45" s="743"/>
      <c r="H45" s="743"/>
      <c r="I45" s="744"/>
      <c r="J45" s="762"/>
      <c r="K45" s="763"/>
      <c r="L45" s="763"/>
      <c r="M45" s="763"/>
      <c r="N45" s="762"/>
      <c r="O45" s="763"/>
      <c r="P45" s="763"/>
      <c r="Q45" s="763"/>
      <c r="R45" s="748">
        <f>ROUNDDOWN(J45*N45/(100*100),2)</f>
        <v>0</v>
      </c>
      <c r="S45" s="749"/>
      <c r="T45" s="749"/>
      <c r="U45" s="749"/>
      <c r="V45" s="753" t="s">
        <v>182</v>
      </c>
      <c r="W45" s="754"/>
      <c r="X45" s="754"/>
      <c r="Y45" s="755"/>
      <c r="Z45" s="753" t="s">
        <v>182</v>
      </c>
      <c r="AA45" s="754"/>
      <c r="AB45" s="754"/>
      <c r="AC45" s="755"/>
      <c r="AD45" s="753" t="str">
        <f xml:space="preserve">
IF(COUNTA(J45:Q45)=0,"○",
IF(COUNTA(J45:Q45)=2,"◎",
IF(COUNTA(J45:Q45)=1,"×")))</f>
        <v>○</v>
      </c>
      <c r="AE45" s="755"/>
      <c r="AF45" s="742" t="str">
        <f xml:space="preserve">
IF(COUNTA(J45:Q45)=0,"申請しない場合は入力不要です。",
IF(COUNTA(J45:Q45)=2,"適切に入力がされました。",
IF(COUNTA(J45:Q45)=1,"【要修正】縦横の寸法をいずれも入力してください。")))</f>
        <v>申請しない場合は入力不要です。</v>
      </c>
      <c r="AG45" s="743"/>
      <c r="AH45" s="743"/>
      <c r="AI45" s="743"/>
      <c r="AJ45" s="743"/>
      <c r="AK45" s="743"/>
      <c r="AL45" s="743"/>
      <c r="AM45" s="743"/>
      <c r="AN45" s="743"/>
      <c r="AO45" s="743"/>
      <c r="AP45" s="743"/>
      <c r="AQ45" s="743"/>
      <c r="AR45" s="743"/>
      <c r="AS45" s="743"/>
      <c r="AT45" s="743"/>
      <c r="AU45" s="744"/>
      <c r="AV45" s="238"/>
    </row>
    <row r="46" spans="1:50" ht="19.5" x14ac:dyDescent="0.4">
      <c r="A46" s="238"/>
      <c r="B46" s="742" t="s">
        <v>183</v>
      </c>
      <c r="C46" s="743"/>
      <c r="D46" s="743"/>
      <c r="E46" s="743"/>
      <c r="F46" s="743"/>
      <c r="G46" s="743"/>
      <c r="H46" s="743"/>
      <c r="I46" s="744"/>
      <c r="J46" s="762"/>
      <c r="K46" s="763"/>
      <c r="L46" s="763"/>
      <c r="M46" s="763"/>
      <c r="N46" s="762"/>
      <c r="O46" s="763"/>
      <c r="P46" s="763"/>
      <c r="Q46" s="763"/>
      <c r="R46" s="748">
        <f t="shared" ref="R46:R49" si="3">ROUNDDOWN(J46*N46/(100*100),2)</f>
        <v>0</v>
      </c>
      <c r="S46" s="749"/>
      <c r="T46" s="749"/>
      <c r="U46" s="749"/>
      <c r="V46" s="750">
        <f>IFERROR(R46/$R$45,0)</f>
        <v>0</v>
      </c>
      <c r="W46" s="751"/>
      <c r="X46" s="751"/>
      <c r="Y46" s="752"/>
      <c r="Z46" s="750">
        <v>0.1</v>
      </c>
      <c r="AA46" s="751"/>
      <c r="AB46" s="751"/>
      <c r="AC46" s="752"/>
      <c r="AD46" s="753" t="str">
        <f xml:space="preserve">
IF(COUNTA(J46:Q46)=0,"○",
IF(COUNTA(J46:Q46)=1,"×",
IF(AND(COUNTA(J46:Q46)=2,V46&gt;=Z46),"◎",
IF(AND(COUNTA(J46:Q46)=2,V46&lt;Z46),"×"))))</f>
        <v>○</v>
      </c>
      <c r="AE46" s="755"/>
      <c r="AF46" s="742" t="str">
        <f xml:space="preserve">
IF(COUNTA(J46:Q46)=0,"申請しない場合は入力不要です。",
IF(COUNTA(J46:Q46)=1,"【要修正】縦横の寸法をいずれも入力してください。",
IF(AND(COUNTA(J46:Q46)=2,V46&gt;=Z46),"適切に入力がされました。",
IF(AND(COUNTA(J46:Q46)=2,V46&lt;Z46),"【要修正】「発熱外来の明示部分」の専有割合が必要割合を下回っています。"))))</f>
        <v>申請しない場合は入力不要です。</v>
      </c>
      <c r="AG46" s="743"/>
      <c r="AH46" s="743"/>
      <c r="AI46" s="743"/>
      <c r="AJ46" s="743"/>
      <c r="AK46" s="743"/>
      <c r="AL46" s="743"/>
      <c r="AM46" s="743"/>
      <c r="AN46" s="743"/>
      <c r="AO46" s="743"/>
      <c r="AP46" s="743"/>
      <c r="AQ46" s="743"/>
      <c r="AR46" s="743"/>
      <c r="AS46" s="743"/>
      <c r="AT46" s="743"/>
      <c r="AU46" s="744"/>
      <c r="AV46" s="238"/>
    </row>
    <row r="47" spans="1:50" ht="19.5" x14ac:dyDescent="0.4">
      <c r="A47" s="238"/>
      <c r="B47" s="742" t="s">
        <v>187</v>
      </c>
      <c r="C47" s="743"/>
      <c r="D47" s="743"/>
      <c r="E47" s="743"/>
      <c r="F47" s="743"/>
      <c r="G47" s="743"/>
      <c r="H47" s="743"/>
      <c r="I47" s="744"/>
      <c r="J47" s="762"/>
      <c r="K47" s="763"/>
      <c r="L47" s="763"/>
      <c r="M47" s="763"/>
      <c r="N47" s="762"/>
      <c r="O47" s="763"/>
      <c r="P47" s="763"/>
      <c r="Q47" s="763"/>
      <c r="R47" s="748">
        <f t="shared" si="3"/>
        <v>0</v>
      </c>
      <c r="S47" s="749"/>
      <c r="T47" s="749"/>
      <c r="U47" s="749"/>
      <c r="V47" s="750">
        <f t="shared" ref="V47:V50" si="4">IFERROR(R47/$R$45,0)</f>
        <v>0</v>
      </c>
      <c r="W47" s="751"/>
      <c r="X47" s="751"/>
      <c r="Y47" s="752"/>
      <c r="Z47" s="750">
        <v>0.25</v>
      </c>
      <c r="AA47" s="751"/>
      <c r="AB47" s="751"/>
      <c r="AC47" s="752"/>
      <c r="AD47" s="753" t="str">
        <f t="shared" ref="AD47:AD49" si="5" xml:space="preserve">
IF(COUNTA(J47:Q47)=0,"○",
IF(COUNTA(J47:Q47)=1,"×",
IF(AND(COUNTA(J47:Q47)=2,V47&gt;=Z47),"◎",
IF(AND(COUNTA(J47:Q47)=2,V47&lt;Z47),"×"))))</f>
        <v>○</v>
      </c>
      <c r="AE47" s="755"/>
      <c r="AF47" s="742" t="str">
        <f xml:space="preserve">
IF(COUNTA(J47:Q47)=0,"申請しない場合は入力不要です。",
IF(COUNTA(J47:Q47)=1,"【要修正】縦横の寸法をいずれも入力してください。",
IF(AND(COUNTA(J47:Q47)=2,V47&gt;=Z47),"適切に入力がされました。",
IF(AND(COUNTA(J47:Q47)=2,V47&lt;Z47),"【要修正】「医療機関情報」の専有割合が必要割合を下回っています。"))))</f>
        <v>申請しない場合は入力不要です。</v>
      </c>
      <c r="AG47" s="743"/>
      <c r="AH47" s="743"/>
      <c r="AI47" s="743"/>
      <c r="AJ47" s="743"/>
      <c r="AK47" s="743"/>
      <c r="AL47" s="743"/>
      <c r="AM47" s="743"/>
      <c r="AN47" s="743"/>
      <c r="AO47" s="743"/>
      <c r="AP47" s="743"/>
      <c r="AQ47" s="743"/>
      <c r="AR47" s="743"/>
      <c r="AS47" s="743"/>
      <c r="AT47" s="743"/>
      <c r="AU47" s="744"/>
      <c r="AV47" s="238"/>
    </row>
    <row r="48" spans="1:50" ht="19.5" x14ac:dyDescent="0.4">
      <c r="A48" s="238"/>
      <c r="B48" s="742" t="s">
        <v>185</v>
      </c>
      <c r="C48" s="743"/>
      <c r="D48" s="743"/>
      <c r="E48" s="743"/>
      <c r="F48" s="743"/>
      <c r="G48" s="743"/>
      <c r="H48" s="743"/>
      <c r="I48" s="744"/>
      <c r="J48" s="762"/>
      <c r="K48" s="763"/>
      <c r="L48" s="763"/>
      <c r="M48" s="763"/>
      <c r="N48" s="762"/>
      <c r="O48" s="763"/>
      <c r="P48" s="763"/>
      <c r="Q48" s="763"/>
      <c r="R48" s="748">
        <f t="shared" si="3"/>
        <v>0</v>
      </c>
      <c r="S48" s="749"/>
      <c r="T48" s="749"/>
      <c r="U48" s="749"/>
      <c r="V48" s="750">
        <f t="shared" si="4"/>
        <v>0</v>
      </c>
      <c r="W48" s="751"/>
      <c r="X48" s="751"/>
      <c r="Y48" s="752"/>
      <c r="Z48" s="750">
        <v>0.2</v>
      </c>
      <c r="AA48" s="751"/>
      <c r="AB48" s="751"/>
      <c r="AC48" s="752"/>
      <c r="AD48" s="753" t="str">
        <f t="shared" si="5"/>
        <v>○</v>
      </c>
      <c r="AE48" s="755"/>
      <c r="AF48" s="742" t="str">
        <f xml:space="preserve">
IF(COUNTA(J48:Q48)=0,"申請しない場合は入力不要です。",
IF(COUNTA(J48:Q48)=1,"【要修正】縦横の寸法をいずれも入力してください。",
IF(AND(COUNTA(J48:Q48)=2,V48&gt;=Z48),"適切に入力がされました。",
IF(AND(COUNTA(J48:Q48)=2,V48&lt;Z48),"【要修正】「案内図」の専有割合が必要割合を下回っています。"))))</f>
        <v>申請しない場合は入力不要です。</v>
      </c>
      <c r="AG48" s="743"/>
      <c r="AH48" s="743"/>
      <c r="AI48" s="743"/>
      <c r="AJ48" s="743"/>
      <c r="AK48" s="743"/>
      <c r="AL48" s="743"/>
      <c r="AM48" s="743"/>
      <c r="AN48" s="743"/>
      <c r="AO48" s="743"/>
      <c r="AP48" s="743"/>
      <c r="AQ48" s="743"/>
      <c r="AR48" s="743"/>
      <c r="AS48" s="743"/>
      <c r="AT48" s="743"/>
      <c r="AU48" s="744"/>
      <c r="AV48" s="238"/>
    </row>
    <row r="49" spans="1:48" ht="19.5" x14ac:dyDescent="0.4">
      <c r="A49" s="238"/>
      <c r="B49" s="742" t="s">
        <v>186</v>
      </c>
      <c r="C49" s="743"/>
      <c r="D49" s="743"/>
      <c r="E49" s="743"/>
      <c r="F49" s="743"/>
      <c r="G49" s="743"/>
      <c r="H49" s="743"/>
      <c r="I49" s="744"/>
      <c r="J49" s="762"/>
      <c r="K49" s="763"/>
      <c r="L49" s="763"/>
      <c r="M49" s="763"/>
      <c r="N49" s="762"/>
      <c r="O49" s="763"/>
      <c r="P49" s="763"/>
      <c r="Q49" s="763"/>
      <c r="R49" s="748">
        <f t="shared" si="3"/>
        <v>0</v>
      </c>
      <c r="S49" s="749"/>
      <c r="T49" s="749"/>
      <c r="U49" s="749"/>
      <c r="V49" s="750">
        <f t="shared" si="4"/>
        <v>0</v>
      </c>
      <c r="W49" s="751"/>
      <c r="X49" s="751"/>
      <c r="Y49" s="752"/>
      <c r="Z49" s="750">
        <v>0.2</v>
      </c>
      <c r="AA49" s="751"/>
      <c r="AB49" s="751"/>
      <c r="AC49" s="752"/>
      <c r="AD49" s="753" t="str">
        <f t="shared" si="5"/>
        <v>○</v>
      </c>
      <c r="AE49" s="755"/>
      <c r="AF49" s="742" t="str">
        <f xml:space="preserve">
IF(COUNTA(J49:Q49)=0,"申請しない場合は入力不要です。",
IF(COUNTA(J49:Q49)=1,"【要修正】縦横の寸法をいずれも入力してください。",
IF(AND(COUNTA(J49:Q49)=2,V49&gt;=Z49),"適切に入力がされました。",
IF(AND(COUNTA(J49:Q49)=2,V49&lt;Z49),"【要修正】「対応時間」の専有割合が必要割合を下回っています。"))))</f>
        <v>申請しない場合は入力不要です。</v>
      </c>
      <c r="AG49" s="743"/>
      <c r="AH49" s="743"/>
      <c r="AI49" s="743"/>
      <c r="AJ49" s="743"/>
      <c r="AK49" s="743"/>
      <c r="AL49" s="743"/>
      <c r="AM49" s="743"/>
      <c r="AN49" s="743"/>
      <c r="AO49" s="743"/>
      <c r="AP49" s="743"/>
      <c r="AQ49" s="743"/>
      <c r="AR49" s="743"/>
      <c r="AS49" s="743"/>
      <c r="AT49" s="743"/>
      <c r="AU49" s="744"/>
      <c r="AV49" s="238"/>
    </row>
    <row r="50" spans="1:48" ht="18.399999999999999" customHeight="1" x14ac:dyDescent="0.4">
      <c r="A50" s="238"/>
      <c r="B50" s="742" t="s">
        <v>106</v>
      </c>
      <c r="C50" s="743"/>
      <c r="D50" s="743"/>
      <c r="E50" s="743"/>
      <c r="F50" s="743"/>
      <c r="G50" s="743"/>
      <c r="H50" s="743"/>
      <c r="I50" s="744"/>
      <c r="J50" s="745" t="s">
        <v>182</v>
      </c>
      <c r="K50" s="746"/>
      <c r="L50" s="746"/>
      <c r="M50" s="747"/>
      <c r="N50" s="745" t="s">
        <v>182</v>
      </c>
      <c r="O50" s="746"/>
      <c r="P50" s="746"/>
      <c r="Q50" s="747"/>
      <c r="R50" s="748">
        <f>R45-SUM(R46:U49)</f>
        <v>0</v>
      </c>
      <c r="S50" s="749"/>
      <c r="T50" s="749"/>
      <c r="U50" s="749"/>
      <c r="V50" s="750">
        <f t="shared" si="4"/>
        <v>0</v>
      </c>
      <c r="W50" s="751"/>
      <c r="X50" s="751"/>
      <c r="Y50" s="752"/>
      <c r="Z50" s="753" t="s">
        <v>182</v>
      </c>
      <c r="AA50" s="754"/>
      <c r="AB50" s="754"/>
      <c r="AC50" s="755"/>
      <c r="AD50" s="753" t="str">
        <f xml:space="preserve">
IF(COUNTIF(AD45:AE49,"○")=5,"○",
IF(COUNTIF(AD45:AE49,"×")&gt;=1,"×",
IF(AND(COUNTIF(AD45:AE49,"◎")=5,R50&lt;0),"×",
IF(AND(COUNTIF(AD45:AE49,"◎")=5,R50&gt;=0),"◎",
IF(AND(COUNTIF(AD45:AE49,"◎")&lt;&gt;5,R50&lt;0),"×",
IF(AND(COUNTIF(AD45:AE49,"◎")&lt;&gt;5,R50&gt;=0),"×"
))))))</f>
        <v>○</v>
      </c>
      <c r="AE50" s="755"/>
      <c r="AF50" s="742" t="str">
        <f xml:space="preserve">
IF(COUNTIF(AD45:AE49,"○")=5,"申請しない場合は入力不要です。",
IF(COUNTIF(AD45:AE49,"×")&gt;=1,"【要修正】入力不十分の箇所があります。",
IF(AND(COUNTIF(AD45:AE49,"◎")=5,R50&lt;0),"【要修正】各部分の面積の和が総面積を上回っています。",
IF(AND(COUNTIF(AD45:AE49,"◎")=5,R50&gt;=0),"適切に入力がされました。",
IF(AND(COUNTIF(AD45:AE49,"◎")&lt;&gt;5,R50&lt;0),"【要修正】入力不十分かつ各部分の面積の和が総面積を上回っています。",
IF(AND(COUNTIF(AD45:AE49,"◎")&lt;&gt;5,R50&gt;=0),"【要修正】入力不十分な箇所があります。"
))))))</f>
        <v>申請しない場合は入力不要です。</v>
      </c>
      <c r="AG50" s="743"/>
      <c r="AH50" s="743"/>
      <c r="AI50" s="743"/>
      <c r="AJ50" s="743"/>
      <c r="AK50" s="743"/>
      <c r="AL50" s="743"/>
      <c r="AM50" s="743"/>
      <c r="AN50" s="743"/>
      <c r="AO50" s="743"/>
      <c r="AP50" s="743"/>
      <c r="AQ50" s="743"/>
      <c r="AR50" s="743"/>
      <c r="AS50" s="743"/>
      <c r="AT50" s="743"/>
      <c r="AU50" s="744"/>
      <c r="AV50" s="238"/>
    </row>
    <row r="51" spans="1:48" ht="19.5" x14ac:dyDescent="0.4">
      <c r="R51" s="243"/>
      <c r="S51" s="243"/>
      <c r="T51" s="244"/>
      <c r="U51" s="244"/>
      <c r="V51" s="245"/>
      <c r="W51" s="246"/>
      <c r="X51" s="246"/>
      <c r="Y51" s="246"/>
      <c r="Z51" s="247"/>
      <c r="AA51" s="248"/>
      <c r="AB51" s="248"/>
      <c r="AC51" s="248"/>
      <c r="AD51" s="247"/>
      <c r="AE51" s="248"/>
      <c r="AF51" s="249"/>
      <c r="AG51" s="250"/>
      <c r="AH51" s="250"/>
      <c r="AI51" s="250"/>
      <c r="AJ51" s="250"/>
      <c r="AK51" s="250"/>
      <c r="AL51" s="250"/>
      <c r="AM51" s="250"/>
      <c r="AN51" s="250"/>
      <c r="AO51" s="250"/>
      <c r="AP51" s="250"/>
      <c r="AQ51" s="250"/>
      <c r="AR51" s="250"/>
      <c r="AS51" s="250"/>
      <c r="AT51" s="250"/>
      <c r="AU51" s="250"/>
      <c r="AV51" s="243"/>
    </row>
    <row r="52" spans="1:48" ht="19.5" x14ac:dyDescent="0.4">
      <c r="A52" s="238"/>
      <c r="B52" s="498" t="str">
        <f>"イ．電柱広告の場合　【総合判定】"&amp;Z55&amp;"："&amp;AD55</f>
        <v>イ．電柱広告の場合　【総合判定】○：申請しない場合は入力不要です。</v>
      </c>
      <c r="C52" s="738"/>
      <c r="D52" s="738"/>
      <c r="E52" s="738"/>
      <c r="F52" s="738"/>
      <c r="G52" s="738"/>
      <c r="H52" s="738"/>
      <c r="I52" s="738"/>
      <c r="J52" s="738"/>
      <c r="K52" s="738"/>
      <c r="L52" s="738"/>
      <c r="M52" s="738"/>
      <c r="N52" s="738"/>
      <c r="O52" s="738"/>
      <c r="P52" s="738"/>
      <c r="Q52" s="738"/>
      <c r="R52" s="738"/>
      <c r="S52" s="738"/>
      <c r="T52" s="738"/>
      <c r="U52" s="738"/>
      <c r="V52" s="738"/>
      <c r="W52" s="738"/>
      <c r="X52" s="738"/>
      <c r="Y52" s="738"/>
      <c r="Z52" s="738"/>
      <c r="AA52" s="738"/>
      <c r="AB52" s="738"/>
      <c r="AC52" s="738"/>
      <c r="AD52" s="738"/>
      <c r="AE52" s="738"/>
      <c r="AF52" s="738"/>
      <c r="AG52" s="738"/>
      <c r="AH52" s="738"/>
      <c r="AI52" s="738"/>
      <c r="AJ52" s="738"/>
      <c r="AK52" s="738"/>
      <c r="AL52" s="738"/>
      <c r="AM52" s="738"/>
      <c r="AN52" s="738"/>
      <c r="AO52" s="738"/>
      <c r="AP52" s="738"/>
      <c r="AQ52" s="738"/>
      <c r="AR52" s="738"/>
      <c r="AS52" s="738"/>
      <c r="AT52" s="738"/>
      <c r="AU52" s="738"/>
      <c r="AV52" s="238"/>
    </row>
    <row r="53" spans="1:48" ht="9.9499999999999993" hidden="1" customHeight="1" x14ac:dyDescent="0.4">
      <c r="A53" s="238"/>
      <c r="B53" s="238"/>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row>
    <row r="54" spans="1:48" ht="19.5" x14ac:dyDescent="0.4">
      <c r="A54" s="238"/>
      <c r="B54" s="500" t="s">
        <v>189</v>
      </c>
      <c r="C54" s="527"/>
      <c r="D54" s="527"/>
      <c r="E54" s="527"/>
      <c r="F54" s="500" t="s">
        <v>43</v>
      </c>
      <c r="G54" s="527"/>
      <c r="H54" s="500" t="s">
        <v>70</v>
      </c>
      <c r="I54" s="527"/>
      <c r="J54" s="527"/>
      <c r="K54" s="527"/>
      <c r="L54" s="527"/>
      <c r="M54" s="527"/>
      <c r="N54" s="527"/>
      <c r="O54" s="527"/>
      <c r="P54" s="527"/>
      <c r="Q54" s="527"/>
      <c r="R54" s="238"/>
      <c r="S54" s="238"/>
      <c r="T54" s="238"/>
      <c r="U54" s="238"/>
      <c r="V54" s="238"/>
      <c r="W54" s="238"/>
      <c r="X54" s="238"/>
      <c r="Y54" s="238"/>
      <c r="Z54" s="500" t="s">
        <v>190</v>
      </c>
      <c r="AA54" s="527"/>
      <c r="AB54" s="527"/>
      <c r="AC54" s="527"/>
      <c r="AD54" s="500" t="s">
        <v>70</v>
      </c>
      <c r="AE54" s="527"/>
      <c r="AF54" s="527"/>
      <c r="AG54" s="527"/>
      <c r="AH54" s="527"/>
      <c r="AI54" s="527"/>
      <c r="AJ54" s="527"/>
      <c r="AK54" s="527"/>
      <c r="AL54" s="527"/>
      <c r="AM54" s="527"/>
      <c r="AN54" s="527"/>
      <c r="AO54" s="527"/>
      <c r="AP54" s="527"/>
      <c r="AQ54" s="527"/>
      <c r="AR54" s="527"/>
      <c r="AS54" s="527"/>
      <c r="AT54" s="527"/>
      <c r="AU54" s="527"/>
      <c r="AV54" s="238"/>
    </row>
    <row r="55" spans="1:48" ht="19.5" x14ac:dyDescent="0.4">
      <c r="A55" s="238"/>
      <c r="B55" s="767"/>
      <c r="C55" s="768"/>
      <c r="D55" s="768"/>
      <c r="E55" s="768"/>
      <c r="F55" s="500" t="str">
        <f>IF(COUNTA(B55)=1,"◎","○")</f>
        <v>○</v>
      </c>
      <c r="G55" s="527"/>
      <c r="H55" s="761" t="str">
        <f>IF(COUNTA(B55)=1,"適切に入力がされました。","申請しない場合は入力不要です。")</f>
        <v>申請しない場合は入力不要です。</v>
      </c>
      <c r="I55" s="758"/>
      <c r="J55" s="758"/>
      <c r="K55" s="758"/>
      <c r="L55" s="758"/>
      <c r="M55" s="758"/>
      <c r="N55" s="758"/>
      <c r="O55" s="758"/>
      <c r="P55" s="758"/>
      <c r="Q55" s="758"/>
      <c r="R55" s="238"/>
      <c r="S55" s="238"/>
      <c r="T55" s="238"/>
      <c r="U55" s="238"/>
      <c r="V55" s="238"/>
      <c r="W55" s="238"/>
      <c r="X55" s="238"/>
      <c r="Y55" s="238"/>
      <c r="Z55" s="500" t="str">
        <f xml:space="preserve">
IF(SUM(COUNTIF(F55,"○"),COUNTIF(AD58:AE62,"○"))=6,"○",
IF(SUM(COUNTIF(F55,"×"),COUNTIF(AD58:AE62,"×"))&gt;=1,"×",
IF(SUM(COUNTIF(F55,"◎"),COUNTIF(AD58:AE62,"◎"))&lt;&gt;6,"×",
IF(SUM(COUNTIF(F55,"◎"),COUNTIF(AD58:AE62,"◎"))=6,"◎"))))</f>
        <v>○</v>
      </c>
      <c r="AA55" s="527"/>
      <c r="AB55" s="527"/>
      <c r="AC55" s="527"/>
      <c r="AD55" s="769" t="str">
        <f xml:space="preserve">
IF(SUM(COUNTIF(F55,"○"),COUNTIF(AD58:AE62,"○"))=6,"申請しない場合は入力不要です。",
IF(SUM(COUNTIF(F55,"×"),COUNTIF(AD58:AE62,"×"))&gt;=1,"【要修正】入力不十分な箇所があります。（「×」表示の箇所を確認。）",
IF(SUM(COUNTIF(F55,"◎"),COUNTIF(AD58:AE62,"◎"))&lt;&gt;6,"【要修正】入力不十分な箇所があります。（全て「◎」であるか確認。）",
IF(SUM(COUNTIF(F55,"◎"),COUNTIF(AD58:AE62,"◎"))=6,"適切に入力がされました。"))))</f>
        <v>申請しない場合は入力不要です。</v>
      </c>
      <c r="AE55" s="770"/>
      <c r="AF55" s="770"/>
      <c r="AG55" s="770"/>
      <c r="AH55" s="770"/>
      <c r="AI55" s="770"/>
      <c r="AJ55" s="770"/>
      <c r="AK55" s="770"/>
      <c r="AL55" s="770"/>
      <c r="AM55" s="770"/>
      <c r="AN55" s="770"/>
      <c r="AO55" s="770"/>
      <c r="AP55" s="770"/>
      <c r="AQ55" s="770"/>
      <c r="AR55" s="770"/>
      <c r="AS55" s="770"/>
      <c r="AT55" s="770"/>
      <c r="AU55" s="770"/>
      <c r="AV55" s="238"/>
    </row>
    <row r="56" spans="1:48" ht="9.9499999999999993" customHeight="1" x14ac:dyDescent="0.4">
      <c r="A56" s="238"/>
      <c r="B56" s="238"/>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8"/>
      <c r="AL56" s="238"/>
      <c r="AM56" s="238"/>
      <c r="AN56" s="238"/>
      <c r="AO56" s="238"/>
      <c r="AP56" s="238"/>
      <c r="AQ56" s="238"/>
      <c r="AR56" s="238"/>
      <c r="AS56" s="238"/>
      <c r="AT56" s="238"/>
      <c r="AU56" s="238"/>
      <c r="AV56" s="238"/>
    </row>
    <row r="57" spans="1:48" ht="19.5" x14ac:dyDescent="0.4">
      <c r="A57" s="238"/>
      <c r="B57" s="495" t="s">
        <v>184</v>
      </c>
      <c r="C57" s="756"/>
      <c r="D57" s="756"/>
      <c r="E57" s="756"/>
      <c r="F57" s="756"/>
      <c r="G57" s="756"/>
      <c r="H57" s="756"/>
      <c r="I57" s="757"/>
      <c r="J57" s="500" t="s">
        <v>363</v>
      </c>
      <c r="K57" s="527"/>
      <c r="L57" s="527"/>
      <c r="M57" s="758"/>
      <c r="N57" s="500" t="s">
        <v>265</v>
      </c>
      <c r="O57" s="527"/>
      <c r="P57" s="527"/>
      <c r="Q57" s="758"/>
      <c r="R57" s="500" t="s">
        <v>180</v>
      </c>
      <c r="S57" s="527"/>
      <c r="T57" s="527"/>
      <c r="U57" s="758"/>
      <c r="V57" s="495" t="s">
        <v>181</v>
      </c>
      <c r="W57" s="756"/>
      <c r="X57" s="756"/>
      <c r="Y57" s="757"/>
      <c r="Z57" s="495" t="s">
        <v>188</v>
      </c>
      <c r="AA57" s="756"/>
      <c r="AB57" s="756"/>
      <c r="AC57" s="757"/>
      <c r="AD57" s="495" t="s">
        <v>43</v>
      </c>
      <c r="AE57" s="757"/>
      <c r="AF57" s="764" t="s">
        <v>70</v>
      </c>
      <c r="AG57" s="765"/>
      <c r="AH57" s="765"/>
      <c r="AI57" s="765"/>
      <c r="AJ57" s="765"/>
      <c r="AK57" s="765"/>
      <c r="AL57" s="765"/>
      <c r="AM57" s="765"/>
      <c r="AN57" s="765"/>
      <c r="AO57" s="765"/>
      <c r="AP57" s="765"/>
      <c r="AQ57" s="765"/>
      <c r="AR57" s="765"/>
      <c r="AS57" s="765"/>
      <c r="AT57" s="765"/>
      <c r="AU57" s="766"/>
      <c r="AV57" s="238"/>
    </row>
    <row r="58" spans="1:48" ht="19.5" x14ac:dyDescent="0.4">
      <c r="A58" s="238"/>
      <c r="B58" s="742" t="s">
        <v>179</v>
      </c>
      <c r="C58" s="743"/>
      <c r="D58" s="743"/>
      <c r="E58" s="743"/>
      <c r="F58" s="743"/>
      <c r="G58" s="743"/>
      <c r="H58" s="743"/>
      <c r="I58" s="744"/>
      <c r="J58" s="762"/>
      <c r="K58" s="763"/>
      <c r="L58" s="763"/>
      <c r="M58" s="763"/>
      <c r="N58" s="762"/>
      <c r="O58" s="763"/>
      <c r="P58" s="763"/>
      <c r="Q58" s="763"/>
      <c r="R58" s="748">
        <f>ROUNDDOWN(J58*N58/(100*100),2)</f>
        <v>0</v>
      </c>
      <c r="S58" s="749"/>
      <c r="T58" s="749"/>
      <c r="U58" s="749"/>
      <c r="V58" s="753" t="s">
        <v>182</v>
      </c>
      <c r="W58" s="754"/>
      <c r="X58" s="754"/>
      <c r="Y58" s="755"/>
      <c r="Z58" s="753" t="s">
        <v>182</v>
      </c>
      <c r="AA58" s="754"/>
      <c r="AB58" s="754"/>
      <c r="AC58" s="755"/>
      <c r="AD58" s="753" t="str">
        <f xml:space="preserve">
IF(COUNTA(J58:Q58)=0,"○",
IF(COUNTA(J58:Q58)=2,"◎",
IF(COUNTA(J58:Q58)=1,"×")))</f>
        <v>○</v>
      </c>
      <c r="AE58" s="755"/>
      <c r="AF58" s="742" t="str">
        <f xml:space="preserve">
IF(COUNTA(J58:Q58)=0,"申請しない場合は入力不要です。",
IF(COUNTA(J58:Q58)=2,"適切に入力がされました。",
IF(COUNTA(J58:Q58)=1,"【要修正】縦横の寸法をいずれも入力してください。")))</f>
        <v>申請しない場合は入力不要です。</v>
      </c>
      <c r="AG58" s="743"/>
      <c r="AH58" s="743"/>
      <c r="AI58" s="743"/>
      <c r="AJ58" s="743"/>
      <c r="AK58" s="743"/>
      <c r="AL58" s="743"/>
      <c r="AM58" s="743"/>
      <c r="AN58" s="743"/>
      <c r="AO58" s="743"/>
      <c r="AP58" s="743"/>
      <c r="AQ58" s="743"/>
      <c r="AR58" s="743"/>
      <c r="AS58" s="743"/>
      <c r="AT58" s="743"/>
      <c r="AU58" s="744"/>
      <c r="AV58" s="238"/>
    </row>
    <row r="59" spans="1:48" ht="19.5" x14ac:dyDescent="0.4">
      <c r="A59" s="238"/>
      <c r="B59" s="742" t="s">
        <v>183</v>
      </c>
      <c r="C59" s="743"/>
      <c r="D59" s="743"/>
      <c r="E59" s="743"/>
      <c r="F59" s="743"/>
      <c r="G59" s="743"/>
      <c r="H59" s="743"/>
      <c r="I59" s="744"/>
      <c r="J59" s="762"/>
      <c r="K59" s="763"/>
      <c r="L59" s="763"/>
      <c r="M59" s="763"/>
      <c r="N59" s="762"/>
      <c r="O59" s="763"/>
      <c r="P59" s="763"/>
      <c r="Q59" s="763"/>
      <c r="R59" s="748">
        <f>ROUNDDOWN(J59*N59/(100*100),2)</f>
        <v>0</v>
      </c>
      <c r="S59" s="749"/>
      <c r="T59" s="749"/>
      <c r="U59" s="749"/>
      <c r="V59" s="750">
        <f>IFERROR(R59/$R$58,0)</f>
        <v>0</v>
      </c>
      <c r="W59" s="751"/>
      <c r="X59" s="751"/>
      <c r="Y59" s="752"/>
      <c r="Z59" s="750">
        <v>0.15</v>
      </c>
      <c r="AA59" s="751"/>
      <c r="AB59" s="751"/>
      <c r="AC59" s="752"/>
      <c r="AD59" s="753" t="str">
        <f xml:space="preserve">
IF(COUNTA(J59:Q59)=0,"○",
IF(COUNTA(J59:Q59)=1,"×",
IF(AND(COUNTA(J59:Q59)=2,V59&gt;=Z59),"◎",
IF(AND(COUNTA(J59:Q59)=2,V59&lt;Z59),"×"))))</f>
        <v>○</v>
      </c>
      <c r="AE59" s="755"/>
      <c r="AF59" s="742" t="str">
        <f xml:space="preserve">
IF(COUNTA(J59:Q59)=0,"申請しない場合は入力不要です。",
IF(COUNTA(J59:Q59)=1,"【要修正】縦横の寸法をいずれも入力してください。",
IF(AND(COUNTA(J59:Q59)=2,V59&gt;=Z59),"適切に入力がされました。",
IF(AND(COUNTA(J59:Q59)=2,V59&lt;Z59),"【要修正】「発熱外来の明示部分」の専有割合が必要割合を下回っています。"))))</f>
        <v>申請しない場合は入力不要です。</v>
      </c>
      <c r="AG59" s="743"/>
      <c r="AH59" s="743"/>
      <c r="AI59" s="743"/>
      <c r="AJ59" s="743"/>
      <c r="AK59" s="743"/>
      <c r="AL59" s="743"/>
      <c r="AM59" s="743"/>
      <c r="AN59" s="743"/>
      <c r="AO59" s="743"/>
      <c r="AP59" s="743"/>
      <c r="AQ59" s="743"/>
      <c r="AR59" s="743"/>
      <c r="AS59" s="743"/>
      <c r="AT59" s="743"/>
      <c r="AU59" s="744"/>
      <c r="AV59" s="238"/>
    </row>
    <row r="60" spans="1:48" ht="19.5" x14ac:dyDescent="0.4">
      <c r="A60" s="238"/>
      <c r="B60" s="742" t="s">
        <v>383</v>
      </c>
      <c r="C60" s="743"/>
      <c r="D60" s="743"/>
      <c r="E60" s="743"/>
      <c r="F60" s="743"/>
      <c r="G60" s="743"/>
      <c r="H60" s="743"/>
      <c r="I60" s="744"/>
      <c r="J60" s="762"/>
      <c r="K60" s="763"/>
      <c r="L60" s="763"/>
      <c r="M60" s="763"/>
      <c r="N60" s="762"/>
      <c r="O60" s="763"/>
      <c r="P60" s="763"/>
      <c r="Q60" s="763"/>
      <c r="R60" s="748">
        <f t="shared" ref="R60:R61" si="6">ROUNDDOWN(J60*N60/(100*100),2)</f>
        <v>0</v>
      </c>
      <c r="S60" s="749"/>
      <c r="T60" s="749"/>
      <c r="U60" s="749"/>
      <c r="V60" s="750">
        <f t="shared" ref="V60:V61" si="7">IFERROR(R60/$R$58,0)</f>
        <v>0</v>
      </c>
      <c r="W60" s="751"/>
      <c r="X60" s="751"/>
      <c r="Y60" s="752"/>
      <c r="Z60" s="750">
        <v>0.15</v>
      </c>
      <c r="AA60" s="751"/>
      <c r="AB60" s="751"/>
      <c r="AC60" s="752"/>
      <c r="AD60" s="753" t="str">
        <f t="shared" ref="AD60:AD61" si="8" xml:space="preserve">
IF(COUNTA(J60:Q60)=0,"○",
IF(COUNTA(J60:Q60)=1,"×",
IF(AND(COUNTA(J60:Q60)=2,V60&gt;=Z60),"◎",
IF(AND(COUNTA(J60:Q60)=2,V60&lt;Z60),"×"))))</f>
        <v>○</v>
      </c>
      <c r="AE60" s="755"/>
      <c r="AF60" s="742" t="str">
        <f xml:space="preserve">
IF(COUNTA(J60:Q60)=0,"申請しない場合は入力不要です。",
IF(COUNTA(J60:Q60)=1,"【要修正】縦横の寸法をいずれも入力してください。",
IF(AND(COUNTA(J60:Q60)=2,V60&gt;=Z60),"適切に入力がされました。",
IF(AND(COUNTA(J60:Q60)=2,V60&lt;Z60),"【要修正】「医療機関情報」の専有割合が必要割合を下回っています。"))))</f>
        <v>申請しない場合は入力不要です。</v>
      </c>
      <c r="AG60" s="743"/>
      <c r="AH60" s="743"/>
      <c r="AI60" s="743"/>
      <c r="AJ60" s="743"/>
      <c r="AK60" s="743"/>
      <c r="AL60" s="743"/>
      <c r="AM60" s="743"/>
      <c r="AN60" s="743"/>
      <c r="AO60" s="743"/>
      <c r="AP60" s="743"/>
      <c r="AQ60" s="743"/>
      <c r="AR60" s="743"/>
      <c r="AS60" s="743"/>
      <c r="AT60" s="743"/>
      <c r="AU60" s="744"/>
      <c r="AV60" s="238"/>
    </row>
    <row r="61" spans="1:48" ht="19.5" x14ac:dyDescent="0.4">
      <c r="A61" s="238"/>
      <c r="B61" s="742" t="s">
        <v>384</v>
      </c>
      <c r="C61" s="743"/>
      <c r="D61" s="743"/>
      <c r="E61" s="743"/>
      <c r="F61" s="743"/>
      <c r="G61" s="743"/>
      <c r="H61" s="743"/>
      <c r="I61" s="744"/>
      <c r="J61" s="762"/>
      <c r="K61" s="763"/>
      <c r="L61" s="763"/>
      <c r="M61" s="763"/>
      <c r="N61" s="762"/>
      <c r="O61" s="763"/>
      <c r="P61" s="763"/>
      <c r="Q61" s="763"/>
      <c r="R61" s="748">
        <f t="shared" si="6"/>
        <v>0</v>
      </c>
      <c r="S61" s="749"/>
      <c r="T61" s="749"/>
      <c r="U61" s="749"/>
      <c r="V61" s="750">
        <f t="shared" si="7"/>
        <v>0</v>
      </c>
      <c r="W61" s="751"/>
      <c r="X61" s="751"/>
      <c r="Y61" s="752"/>
      <c r="Z61" s="750">
        <v>0.3</v>
      </c>
      <c r="AA61" s="751"/>
      <c r="AB61" s="751"/>
      <c r="AC61" s="752"/>
      <c r="AD61" s="753" t="str">
        <f t="shared" si="8"/>
        <v>○</v>
      </c>
      <c r="AE61" s="755"/>
      <c r="AF61" s="742" t="str">
        <f xml:space="preserve">
IF(COUNTA(J61:Q61)=0,"申請しない場合は入力不要です。",
IF(COUNTA(J61:Q61)=1,"【要修正】縦横の寸法をいずれも入力してください。",
IF(AND(COUNTA(J61:Q61)=2,V61&gt;=Z61),"適切に入力がされました。",
IF(AND(COUNTA(J61:Q61)=2,V61&lt;Z61),"【要修正】「案内図」の専有割合が必要割合を下回っています。"))))</f>
        <v>申請しない場合は入力不要です。</v>
      </c>
      <c r="AG61" s="743"/>
      <c r="AH61" s="743"/>
      <c r="AI61" s="743"/>
      <c r="AJ61" s="743"/>
      <c r="AK61" s="743"/>
      <c r="AL61" s="743"/>
      <c r="AM61" s="743"/>
      <c r="AN61" s="743"/>
      <c r="AO61" s="743"/>
      <c r="AP61" s="743"/>
      <c r="AQ61" s="743"/>
      <c r="AR61" s="743"/>
      <c r="AS61" s="743"/>
      <c r="AT61" s="743"/>
      <c r="AU61" s="744"/>
      <c r="AV61" s="238"/>
    </row>
    <row r="62" spans="1:48" ht="19.5" x14ac:dyDescent="0.4">
      <c r="A62" s="238"/>
      <c r="B62" s="742" t="s">
        <v>106</v>
      </c>
      <c r="C62" s="743"/>
      <c r="D62" s="743"/>
      <c r="E62" s="743"/>
      <c r="F62" s="743"/>
      <c r="G62" s="743"/>
      <c r="H62" s="743"/>
      <c r="I62" s="744"/>
      <c r="J62" s="745" t="s">
        <v>182</v>
      </c>
      <c r="K62" s="746"/>
      <c r="L62" s="746"/>
      <c r="M62" s="747"/>
      <c r="N62" s="745" t="s">
        <v>182</v>
      </c>
      <c r="O62" s="746"/>
      <c r="P62" s="746"/>
      <c r="Q62" s="747"/>
      <c r="R62" s="748">
        <f>R58-SUM(R59:U61)</f>
        <v>0</v>
      </c>
      <c r="S62" s="749"/>
      <c r="T62" s="749"/>
      <c r="U62" s="749"/>
      <c r="V62" s="750">
        <f>IFERROR(R62/$R$58,0)</f>
        <v>0</v>
      </c>
      <c r="W62" s="751"/>
      <c r="X62" s="751"/>
      <c r="Y62" s="752"/>
      <c r="Z62" s="753" t="s">
        <v>182</v>
      </c>
      <c r="AA62" s="754"/>
      <c r="AB62" s="754"/>
      <c r="AC62" s="755"/>
      <c r="AD62" s="753" t="str">
        <f xml:space="preserve">
IF(COUNTIF(AD58:AE61,"○")=4,"○",
IF(COUNTIF(AD58:AE61,"×")&gt;=1,"×",
IF(AND(COUNTIF(AD58:AE61,"◎")=4,R62&lt;0),"×",
IF(AND(COUNTIF(AD58:AE61,"◎")=4,R62&gt;=0),"◎",
IF(AND(COUNTIF(AD58:AE61,"◎")&lt;&gt;4,R62&lt;0),"×",
IF(AND(COUNTIF(AD58:AE61,"◎")&lt;&gt;4,R62&gt;=0),"×"
))))))</f>
        <v>○</v>
      </c>
      <c r="AE62" s="755"/>
      <c r="AF62" s="742" t="str">
        <f xml:space="preserve">
IF(COUNTIF(AD58:AE61,"○")=4,"申請しない場合は入力不要です。",
IF(COUNTIF(AD58:AE61,"×")&gt;=1,"【要修正】入力不十分の箇所があります。",
IF(AND(COUNTIF(AD58:AE61,"◎")=4,R62&lt;0),"【要修正】各部分の面積の和が総面積を上回っています。",
IF(AND(COUNTIF(AD58:AE61,"◎")=4,R62&gt;=0),"適切に入力がされました。",
IF(AND(COUNTIF(AD58:AE61,"◎")&lt;&gt;4,R62&lt;0),"【要修正】入力不十分かつ各部分の面積の和が総面積を上回っています。",
IF(AND(COUNTIF(AD58:AE61,"◎")&lt;&gt;4,R62&gt;=0),"【要修正】入力不十分な箇所があります。"
))))))</f>
        <v>申請しない場合は入力不要です。</v>
      </c>
      <c r="AG62" s="743"/>
      <c r="AH62" s="743"/>
      <c r="AI62" s="743"/>
      <c r="AJ62" s="743"/>
      <c r="AK62" s="743"/>
      <c r="AL62" s="743"/>
      <c r="AM62" s="743"/>
      <c r="AN62" s="743"/>
      <c r="AO62" s="743"/>
      <c r="AP62" s="743"/>
      <c r="AQ62" s="743"/>
      <c r="AR62" s="743"/>
      <c r="AS62" s="743"/>
      <c r="AT62" s="743"/>
      <c r="AU62" s="744"/>
      <c r="AV62" s="238"/>
    </row>
    <row r="63" spans="1:48" ht="19.5" x14ac:dyDescent="0.4">
      <c r="A63" s="238"/>
      <c r="B63" s="251"/>
      <c r="C63" s="252"/>
      <c r="D63" s="252"/>
      <c r="E63" s="252"/>
      <c r="F63" s="252"/>
      <c r="G63" s="252"/>
      <c r="H63" s="252"/>
      <c r="I63" s="252"/>
      <c r="J63" s="253"/>
      <c r="K63" s="254"/>
      <c r="L63" s="254"/>
      <c r="M63" s="255"/>
      <c r="N63" s="253"/>
      <c r="O63" s="254"/>
      <c r="P63" s="254"/>
      <c r="Q63" s="255"/>
      <c r="R63" s="256"/>
      <c r="S63" s="257"/>
      <c r="T63" s="257"/>
      <c r="U63" s="257"/>
      <c r="V63" s="258"/>
      <c r="W63" s="259"/>
      <c r="X63" s="259"/>
      <c r="Y63" s="259"/>
      <c r="Z63" s="260"/>
      <c r="AA63" s="255"/>
      <c r="AB63" s="255"/>
      <c r="AC63" s="255"/>
      <c r="AD63" s="260"/>
      <c r="AE63" s="255"/>
      <c r="AF63" s="251"/>
      <c r="AG63" s="252"/>
      <c r="AH63" s="252"/>
      <c r="AI63" s="252"/>
      <c r="AJ63" s="252"/>
      <c r="AK63" s="252"/>
      <c r="AL63" s="252"/>
      <c r="AM63" s="252"/>
      <c r="AN63" s="252"/>
      <c r="AO63" s="252"/>
      <c r="AP63" s="252"/>
      <c r="AQ63" s="252"/>
      <c r="AR63" s="252"/>
      <c r="AS63" s="252"/>
      <c r="AT63" s="252"/>
      <c r="AU63" s="252"/>
      <c r="AV63" s="238"/>
    </row>
    <row r="64" spans="1:48" ht="19.5" x14ac:dyDescent="0.4">
      <c r="A64" s="238"/>
      <c r="B64" s="498" t="str">
        <f>"ウ．敷地内看板の場合　【総合判定】"&amp;Z67&amp;"："&amp;AD67</f>
        <v>ウ．敷地内看板の場合　【総合判定】○：申請しない場合は入力不要です。</v>
      </c>
      <c r="C64" s="738"/>
      <c r="D64" s="738"/>
      <c r="E64" s="738"/>
      <c r="F64" s="738"/>
      <c r="G64" s="738"/>
      <c r="H64" s="738"/>
      <c r="I64" s="738"/>
      <c r="J64" s="738"/>
      <c r="K64" s="738"/>
      <c r="L64" s="738"/>
      <c r="M64" s="738"/>
      <c r="N64" s="738"/>
      <c r="O64" s="738"/>
      <c r="P64" s="738"/>
      <c r="Q64" s="738"/>
      <c r="R64" s="738"/>
      <c r="S64" s="738"/>
      <c r="T64" s="738"/>
      <c r="U64" s="738"/>
      <c r="V64" s="738"/>
      <c r="W64" s="738"/>
      <c r="X64" s="738"/>
      <c r="Y64" s="738"/>
      <c r="Z64" s="738"/>
      <c r="AA64" s="738"/>
      <c r="AB64" s="738"/>
      <c r="AC64" s="738"/>
      <c r="AD64" s="738"/>
      <c r="AE64" s="738"/>
      <c r="AF64" s="738"/>
      <c r="AG64" s="738"/>
      <c r="AH64" s="738"/>
      <c r="AI64" s="738"/>
      <c r="AJ64" s="738"/>
      <c r="AK64" s="738"/>
      <c r="AL64" s="738"/>
      <c r="AM64" s="738"/>
      <c r="AN64" s="738"/>
      <c r="AO64" s="738"/>
      <c r="AP64" s="738"/>
      <c r="AQ64" s="738"/>
      <c r="AR64" s="738"/>
      <c r="AS64" s="738"/>
      <c r="AT64" s="738"/>
      <c r="AU64" s="738"/>
      <c r="AV64" s="238"/>
    </row>
    <row r="65" spans="1:51" ht="19.5" hidden="1" x14ac:dyDescent="0.4">
      <c r="A65" s="238"/>
      <c r="B65" s="238"/>
      <c r="C65" s="238"/>
      <c r="D65" s="238"/>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8"/>
      <c r="AK65" s="238"/>
      <c r="AL65" s="238"/>
      <c r="AM65" s="238"/>
      <c r="AN65" s="238"/>
      <c r="AO65" s="238"/>
      <c r="AP65" s="238"/>
      <c r="AQ65" s="238"/>
      <c r="AR65" s="238"/>
      <c r="AS65" s="238"/>
      <c r="AT65" s="238"/>
      <c r="AU65" s="238"/>
      <c r="AV65" s="238"/>
    </row>
    <row r="66" spans="1:51" ht="19.5" x14ac:dyDescent="0.4">
      <c r="A66" s="238"/>
      <c r="B66" s="500" t="s">
        <v>189</v>
      </c>
      <c r="C66" s="527"/>
      <c r="D66" s="527"/>
      <c r="E66" s="527"/>
      <c r="F66" s="500" t="s">
        <v>43</v>
      </c>
      <c r="G66" s="527"/>
      <c r="H66" s="500" t="s">
        <v>70</v>
      </c>
      <c r="I66" s="527"/>
      <c r="J66" s="527"/>
      <c r="K66" s="527"/>
      <c r="L66" s="527"/>
      <c r="M66" s="527"/>
      <c r="N66" s="527"/>
      <c r="O66" s="527"/>
      <c r="P66" s="527"/>
      <c r="Q66" s="527"/>
      <c r="R66" s="238"/>
      <c r="S66" s="238"/>
      <c r="T66" s="238"/>
      <c r="U66" s="238"/>
      <c r="V66" s="238"/>
      <c r="W66" s="238"/>
      <c r="X66" s="238"/>
      <c r="Y66" s="238"/>
      <c r="Z66" s="500" t="s">
        <v>190</v>
      </c>
      <c r="AA66" s="527"/>
      <c r="AB66" s="527"/>
      <c r="AC66" s="527"/>
      <c r="AD66" s="500" t="s">
        <v>70</v>
      </c>
      <c r="AE66" s="527"/>
      <c r="AF66" s="527"/>
      <c r="AG66" s="527"/>
      <c r="AH66" s="527"/>
      <c r="AI66" s="527"/>
      <c r="AJ66" s="527"/>
      <c r="AK66" s="527"/>
      <c r="AL66" s="527"/>
      <c r="AM66" s="527"/>
      <c r="AN66" s="527"/>
      <c r="AO66" s="527"/>
      <c r="AP66" s="527"/>
      <c r="AQ66" s="527"/>
      <c r="AR66" s="527"/>
      <c r="AS66" s="527"/>
      <c r="AT66" s="527"/>
      <c r="AU66" s="527"/>
      <c r="AV66" s="238"/>
    </row>
    <row r="67" spans="1:51" ht="19.5" x14ac:dyDescent="0.4">
      <c r="A67" s="238"/>
      <c r="B67" s="767"/>
      <c r="C67" s="768"/>
      <c r="D67" s="768"/>
      <c r="E67" s="768"/>
      <c r="F67" s="500" t="str">
        <f>IF(COUNTA(B67)=1,"◎","○")</f>
        <v>○</v>
      </c>
      <c r="G67" s="527"/>
      <c r="H67" s="761" t="str">
        <f>IF(COUNTA(B67)=1,"適切に入力がされました。","申請しない場合は入力不要です。")</f>
        <v>申請しない場合は入力不要です。</v>
      </c>
      <c r="I67" s="758"/>
      <c r="J67" s="758"/>
      <c r="K67" s="758"/>
      <c r="L67" s="758"/>
      <c r="M67" s="758"/>
      <c r="N67" s="758"/>
      <c r="O67" s="758"/>
      <c r="P67" s="758"/>
      <c r="Q67" s="758"/>
      <c r="R67" s="238"/>
      <c r="S67" s="238"/>
      <c r="T67" s="238"/>
      <c r="U67" s="238"/>
      <c r="V67" s="238"/>
      <c r="W67" s="238"/>
      <c r="X67" s="238"/>
      <c r="Y67" s="238"/>
      <c r="Z67" s="500" t="str">
        <f xml:space="preserve">
IF(SUM(COUNTIF(F67,"○"),COUNTIF(AD70:AE74,"○"))=6,"○",
IF(SUM(COUNTIF(F67,"×"),COUNTIF(AD70:AE74,"×"))&gt;=1,"×",
IF(SUM(COUNTIF(F67,"◎"),COUNTIF(AD70:AE74,"◎"))&lt;&gt;6,"×",
IF(SUM(COUNTIF(F67,"◎"),COUNTIF(AD70:AE74,"◎"))=6,"◎"))))</f>
        <v>○</v>
      </c>
      <c r="AA67" s="527"/>
      <c r="AB67" s="527"/>
      <c r="AC67" s="527"/>
      <c r="AD67" s="769" t="str">
        <f xml:space="preserve">
IF(SUM(COUNTIF(F67,"○"),COUNTIF(AD70:AE74,"○"))=6,"申請しない場合は入力不要です。",
IF(SUM(COUNTIF(F67,"×"),COUNTIF(AD70:AE74,"×"))&gt;=1,"【要修正】入力不十分な箇所があります。（「×」表示の箇所を確認。）",
IF(SUM(COUNTIF(F67,"◎"),COUNTIF(AD70:AE74,"◎"))&lt;&gt;6,"【要修正】入力不十分な箇所があります。（全て「◎」であるか確認。）",
IF(SUM(COUNTIF(F67,"◎"),COUNTIF(AD70:AE74,"◎"))=6,"適切に入力がされました。"))))</f>
        <v>申請しない場合は入力不要です。</v>
      </c>
      <c r="AE67" s="770"/>
      <c r="AF67" s="770"/>
      <c r="AG67" s="770"/>
      <c r="AH67" s="770"/>
      <c r="AI67" s="770"/>
      <c r="AJ67" s="770"/>
      <c r="AK67" s="770"/>
      <c r="AL67" s="770"/>
      <c r="AM67" s="770"/>
      <c r="AN67" s="770"/>
      <c r="AO67" s="770"/>
      <c r="AP67" s="770"/>
      <c r="AQ67" s="770"/>
      <c r="AR67" s="770"/>
      <c r="AS67" s="770"/>
      <c r="AT67" s="770"/>
      <c r="AU67" s="770"/>
      <c r="AV67" s="238"/>
    </row>
    <row r="68" spans="1:51" ht="11.65" customHeight="1" x14ac:dyDescent="0.4">
      <c r="A68" s="238"/>
      <c r="B68" s="238"/>
      <c r="C68" s="238"/>
      <c r="D68" s="238"/>
      <c r="E68" s="238"/>
      <c r="F68" s="238"/>
      <c r="G68" s="238"/>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238"/>
      <c r="AL68" s="238"/>
      <c r="AM68" s="238"/>
      <c r="AN68" s="238"/>
      <c r="AO68" s="238"/>
      <c r="AP68" s="238"/>
      <c r="AQ68" s="238"/>
      <c r="AR68" s="238"/>
      <c r="AS68" s="238"/>
      <c r="AT68" s="238"/>
      <c r="AU68" s="238"/>
      <c r="AV68" s="238"/>
    </row>
    <row r="69" spans="1:51" ht="19.5" x14ac:dyDescent="0.4">
      <c r="A69" s="238"/>
      <c r="B69" s="495" t="s">
        <v>184</v>
      </c>
      <c r="C69" s="756"/>
      <c r="D69" s="756"/>
      <c r="E69" s="756"/>
      <c r="F69" s="756"/>
      <c r="G69" s="756"/>
      <c r="H69" s="756"/>
      <c r="I69" s="757"/>
      <c r="J69" s="500" t="s">
        <v>363</v>
      </c>
      <c r="K69" s="527"/>
      <c r="L69" s="527"/>
      <c r="M69" s="758"/>
      <c r="N69" s="500" t="s">
        <v>265</v>
      </c>
      <c r="O69" s="527"/>
      <c r="P69" s="527"/>
      <c r="Q69" s="758"/>
      <c r="R69" s="500" t="s">
        <v>180</v>
      </c>
      <c r="S69" s="527"/>
      <c r="T69" s="527"/>
      <c r="U69" s="758"/>
      <c r="V69" s="495" t="s">
        <v>181</v>
      </c>
      <c r="W69" s="756"/>
      <c r="X69" s="756"/>
      <c r="Y69" s="757"/>
      <c r="Z69" s="495" t="s">
        <v>188</v>
      </c>
      <c r="AA69" s="756"/>
      <c r="AB69" s="756"/>
      <c r="AC69" s="757"/>
      <c r="AD69" s="495" t="s">
        <v>43</v>
      </c>
      <c r="AE69" s="757"/>
      <c r="AF69" s="764" t="s">
        <v>70</v>
      </c>
      <c r="AG69" s="765"/>
      <c r="AH69" s="765"/>
      <c r="AI69" s="765"/>
      <c r="AJ69" s="765"/>
      <c r="AK69" s="765"/>
      <c r="AL69" s="765"/>
      <c r="AM69" s="765"/>
      <c r="AN69" s="765"/>
      <c r="AO69" s="765"/>
      <c r="AP69" s="765"/>
      <c r="AQ69" s="765"/>
      <c r="AR69" s="765"/>
      <c r="AS69" s="765"/>
      <c r="AT69" s="765"/>
      <c r="AU69" s="766"/>
      <c r="AV69" s="238"/>
    </row>
    <row r="70" spans="1:51" ht="19.5" x14ac:dyDescent="0.4">
      <c r="A70" s="238"/>
      <c r="B70" s="742" t="s">
        <v>179</v>
      </c>
      <c r="C70" s="743"/>
      <c r="D70" s="743"/>
      <c r="E70" s="743"/>
      <c r="F70" s="743"/>
      <c r="G70" s="743"/>
      <c r="H70" s="743"/>
      <c r="I70" s="744"/>
      <c r="J70" s="762"/>
      <c r="K70" s="763"/>
      <c r="L70" s="763"/>
      <c r="M70" s="763"/>
      <c r="N70" s="762"/>
      <c r="O70" s="763"/>
      <c r="P70" s="763"/>
      <c r="Q70" s="763"/>
      <c r="R70" s="748">
        <f>ROUNDDOWN(J70*N70/(100*100),2)</f>
        <v>0</v>
      </c>
      <c r="S70" s="749"/>
      <c r="T70" s="749"/>
      <c r="U70" s="749"/>
      <c r="V70" s="753" t="s">
        <v>182</v>
      </c>
      <c r="W70" s="754"/>
      <c r="X70" s="754"/>
      <c r="Y70" s="755"/>
      <c r="Z70" s="753" t="s">
        <v>182</v>
      </c>
      <c r="AA70" s="754"/>
      <c r="AB70" s="754"/>
      <c r="AC70" s="755"/>
      <c r="AD70" s="753" t="str">
        <f xml:space="preserve">
IF(COUNTA(J70:Q70)=0,"○",
IF(COUNTA(J70:Q70)=2,"◎",
IF(COUNTA(J70:Q70)=1,"×")))</f>
        <v>○</v>
      </c>
      <c r="AE70" s="755"/>
      <c r="AF70" s="742" t="str">
        <f xml:space="preserve">
IF(COUNTA(J70:Q70)=0,"申請しない場合は入力不要です。",
IF(COUNTA(J70:Q70)=2,"適切に入力がされました。",
IF(COUNTA(J70:Q70)=1,"【要修正】縦横の寸法をいずれも入力してください。")))</f>
        <v>申請しない場合は入力不要です。</v>
      </c>
      <c r="AG70" s="743"/>
      <c r="AH70" s="743"/>
      <c r="AI70" s="743"/>
      <c r="AJ70" s="743"/>
      <c r="AK70" s="743"/>
      <c r="AL70" s="743"/>
      <c r="AM70" s="743"/>
      <c r="AN70" s="743"/>
      <c r="AO70" s="743"/>
      <c r="AP70" s="743"/>
      <c r="AQ70" s="743"/>
      <c r="AR70" s="743"/>
      <c r="AS70" s="743"/>
      <c r="AT70" s="743"/>
      <c r="AU70" s="744"/>
      <c r="AV70" s="238"/>
    </row>
    <row r="71" spans="1:51" ht="19.5" x14ac:dyDescent="0.4">
      <c r="A71" s="238"/>
      <c r="B71" s="742" t="s">
        <v>183</v>
      </c>
      <c r="C71" s="743"/>
      <c r="D71" s="743"/>
      <c r="E71" s="743"/>
      <c r="F71" s="743"/>
      <c r="G71" s="743"/>
      <c r="H71" s="743"/>
      <c r="I71" s="744"/>
      <c r="J71" s="762"/>
      <c r="K71" s="763"/>
      <c r="L71" s="763"/>
      <c r="M71" s="763"/>
      <c r="N71" s="762"/>
      <c r="O71" s="763"/>
      <c r="P71" s="763"/>
      <c r="Q71" s="763"/>
      <c r="R71" s="748">
        <f>ROUNDDOWN(J71*N71/(100*100),2)</f>
        <v>0</v>
      </c>
      <c r="S71" s="749"/>
      <c r="T71" s="749"/>
      <c r="U71" s="749"/>
      <c r="V71" s="750">
        <f>IFERROR(R71/$R$70,0)</f>
        <v>0</v>
      </c>
      <c r="W71" s="751"/>
      <c r="X71" s="751"/>
      <c r="Y71" s="752"/>
      <c r="Z71" s="750">
        <v>0.15</v>
      </c>
      <c r="AA71" s="751"/>
      <c r="AB71" s="751"/>
      <c r="AC71" s="752"/>
      <c r="AD71" s="753" t="str">
        <f xml:space="preserve">
IF(COUNTA(J71:Q71)=0,"○",
IF(COUNTA(J71:Q71)=1,"×",
IF(AND(COUNTA(J71:Q71)=2,V71&gt;=Z71),"◎",
IF(AND(COUNTA(J71:Q71)=2,V71&lt;Z71),"×"))))</f>
        <v>○</v>
      </c>
      <c r="AE71" s="755"/>
      <c r="AF71" s="742" t="str">
        <f xml:space="preserve">
IF(COUNTA(J71:Q71)=0,"申請しない場合は入力不要です。",
IF(COUNTA(J71:Q71)=1,"【要修正】縦横の寸法をいずれも入力してください。",
IF(AND(COUNTA(J71:Q71)=2,V71&gt;=Z71),"適切に入力がされました。",
IF(AND(COUNTA(J71:Q71)=2,V71&lt;Z71),"【要修正】「発熱外来の明示部分」の専有割合が必要割合を下回っています。"))))</f>
        <v>申請しない場合は入力不要です。</v>
      </c>
      <c r="AG71" s="743"/>
      <c r="AH71" s="743"/>
      <c r="AI71" s="743"/>
      <c r="AJ71" s="743"/>
      <c r="AK71" s="743"/>
      <c r="AL71" s="743"/>
      <c r="AM71" s="743"/>
      <c r="AN71" s="743"/>
      <c r="AO71" s="743"/>
      <c r="AP71" s="743"/>
      <c r="AQ71" s="743"/>
      <c r="AR71" s="743"/>
      <c r="AS71" s="743"/>
      <c r="AT71" s="743"/>
      <c r="AU71" s="744"/>
      <c r="AV71" s="238"/>
    </row>
    <row r="72" spans="1:51" ht="19.5" x14ac:dyDescent="0.4">
      <c r="A72" s="238"/>
      <c r="B72" s="742" t="s">
        <v>187</v>
      </c>
      <c r="C72" s="743"/>
      <c r="D72" s="743"/>
      <c r="E72" s="743"/>
      <c r="F72" s="743"/>
      <c r="G72" s="743"/>
      <c r="H72" s="743"/>
      <c r="I72" s="744"/>
      <c r="J72" s="762"/>
      <c r="K72" s="763"/>
      <c r="L72" s="763"/>
      <c r="M72" s="763"/>
      <c r="N72" s="762"/>
      <c r="O72" s="763"/>
      <c r="P72" s="763"/>
      <c r="Q72" s="763"/>
      <c r="R72" s="748">
        <f t="shared" ref="R72:R73" si="9">ROUNDDOWN(J72*N72/(100*100),2)</f>
        <v>0</v>
      </c>
      <c r="S72" s="749"/>
      <c r="T72" s="749"/>
      <c r="U72" s="749"/>
      <c r="V72" s="750">
        <f t="shared" ref="V72:V74" si="10">IFERROR(R72/$R$70,0)</f>
        <v>0</v>
      </c>
      <c r="W72" s="751"/>
      <c r="X72" s="751"/>
      <c r="Y72" s="752"/>
      <c r="Z72" s="750">
        <v>0.3</v>
      </c>
      <c r="AA72" s="751"/>
      <c r="AB72" s="751"/>
      <c r="AC72" s="752"/>
      <c r="AD72" s="753" t="str">
        <f t="shared" ref="AD72:AD73" si="11" xml:space="preserve">
IF(COUNTA(J72:Q72)=0,"○",
IF(COUNTA(J72:Q72)=1,"×",
IF(AND(COUNTA(J72:Q72)=2,V72&gt;=Z72),"◎",
IF(AND(COUNTA(J72:Q72)=2,V72&lt;Z72),"×"))))</f>
        <v>○</v>
      </c>
      <c r="AE72" s="755"/>
      <c r="AF72" s="742" t="str">
        <f xml:space="preserve">
IF(COUNTA(J72:Q72)=0,"申請しない場合は入力不要です。",
IF(COUNTA(J72:Q72)=1,"【要修正】縦横の寸法をいずれも入力してください。",
IF(AND(COUNTA(J72:Q72)=2,V72&gt;=Z72),"適切に入力がされました。",
IF(AND(COUNTA(J72:Q72)=2,V72&lt;Z72),"【要修正】「医療機関情報」の専有割合が必要割合を下回っています。"))))</f>
        <v>申請しない場合は入力不要です。</v>
      </c>
      <c r="AG72" s="743"/>
      <c r="AH72" s="743"/>
      <c r="AI72" s="743"/>
      <c r="AJ72" s="743"/>
      <c r="AK72" s="743"/>
      <c r="AL72" s="743"/>
      <c r="AM72" s="743"/>
      <c r="AN72" s="743"/>
      <c r="AO72" s="743"/>
      <c r="AP72" s="743"/>
      <c r="AQ72" s="743"/>
      <c r="AR72" s="743"/>
      <c r="AS72" s="743"/>
      <c r="AT72" s="743"/>
      <c r="AU72" s="744"/>
      <c r="AV72" s="238"/>
    </row>
    <row r="73" spans="1:51" ht="19.5" x14ac:dyDescent="0.4">
      <c r="A73" s="238"/>
      <c r="B73" s="742" t="s">
        <v>186</v>
      </c>
      <c r="C73" s="743"/>
      <c r="D73" s="743"/>
      <c r="E73" s="743"/>
      <c r="F73" s="743"/>
      <c r="G73" s="743"/>
      <c r="H73" s="743"/>
      <c r="I73" s="744"/>
      <c r="J73" s="762"/>
      <c r="K73" s="763"/>
      <c r="L73" s="763"/>
      <c r="M73" s="763"/>
      <c r="N73" s="762"/>
      <c r="O73" s="763"/>
      <c r="P73" s="763"/>
      <c r="Q73" s="763"/>
      <c r="R73" s="748">
        <f t="shared" si="9"/>
        <v>0</v>
      </c>
      <c r="S73" s="749"/>
      <c r="T73" s="749"/>
      <c r="U73" s="749"/>
      <c r="V73" s="750">
        <f t="shared" si="10"/>
        <v>0</v>
      </c>
      <c r="W73" s="751"/>
      <c r="X73" s="751"/>
      <c r="Y73" s="752"/>
      <c r="Z73" s="750">
        <v>0.3</v>
      </c>
      <c r="AA73" s="751"/>
      <c r="AB73" s="751"/>
      <c r="AC73" s="752"/>
      <c r="AD73" s="753" t="str">
        <f t="shared" si="11"/>
        <v>○</v>
      </c>
      <c r="AE73" s="755"/>
      <c r="AF73" s="742" t="str">
        <f xml:space="preserve">
IF(COUNTA(J73:Q73)=0,"申請しない場合は入力不要です。",
IF(COUNTA(J73:Q73)=1,"【要修正】縦横の寸法をいずれも入力してください。",
IF(AND(COUNTA(J73:Q73)=2,V73&gt;=Z73),"適切に入力がされました。",
IF(AND(COUNTA(J73:Q73)=2,V73&lt;Z73),"【要修正】「対応時間」の専有割合が必要割合を下回っています。"))))</f>
        <v>申請しない場合は入力不要です。</v>
      </c>
      <c r="AG73" s="743"/>
      <c r="AH73" s="743"/>
      <c r="AI73" s="743"/>
      <c r="AJ73" s="743"/>
      <c r="AK73" s="743"/>
      <c r="AL73" s="743"/>
      <c r="AM73" s="743"/>
      <c r="AN73" s="743"/>
      <c r="AO73" s="743"/>
      <c r="AP73" s="743"/>
      <c r="AQ73" s="743"/>
      <c r="AR73" s="743"/>
      <c r="AS73" s="743"/>
      <c r="AT73" s="743"/>
      <c r="AU73" s="744"/>
      <c r="AV73" s="238"/>
    </row>
    <row r="74" spans="1:51" ht="19.5" x14ac:dyDescent="0.4">
      <c r="A74" s="238"/>
      <c r="B74" s="742" t="s">
        <v>106</v>
      </c>
      <c r="C74" s="743"/>
      <c r="D74" s="743"/>
      <c r="E74" s="743"/>
      <c r="F74" s="743"/>
      <c r="G74" s="743"/>
      <c r="H74" s="743"/>
      <c r="I74" s="744"/>
      <c r="J74" s="745" t="s">
        <v>182</v>
      </c>
      <c r="K74" s="746"/>
      <c r="L74" s="746"/>
      <c r="M74" s="747"/>
      <c r="N74" s="745" t="s">
        <v>182</v>
      </c>
      <c r="O74" s="746"/>
      <c r="P74" s="746"/>
      <c r="Q74" s="747"/>
      <c r="R74" s="748">
        <f>R70-SUM(R71:U73)</f>
        <v>0</v>
      </c>
      <c r="S74" s="749"/>
      <c r="T74" s="749"/>
      <c r="U74" s="749"/>
      <c r="V74" s="750">
        <f t="shared" si="10"/>
        <v>0</v>
      </c>
      <c r="W74" s="751"/>
      <c r="X74" s="751"/>
      <c r="Y74" s="752"/>
      <c r="Z74" s="753" t="s">
        <v>182</v>
      </c>
      <c r="AA74" s="754"/>
      <c r="AB74" s="754"/>
      <c r="AC74" s="755"/>
      <c r="AD74" s="753" t="str">
        <f xml:space="preserve">
IF(COUNTIF(AD70:AE73,"○")=4,"○",
IF(COUNTIF(AD70:AE73,"×")&gt;=1,"×",
IF(AND(COUNTIF(AD70:AE73,"◎")=4,R74&lt;0),"×",
IF(AND(COUNTIF(AD70:AE73,"◎")=4,R74&gt;=0),"◎",
IF(AND(COUNTIF(AD70:AE73,"◎")&lt;&gt;4,R74&lt;0),"×",
IF(AND(COUNTIF(AD70:AE73,"◎")&lt;&gt;4,R74&gt;=0),"×"
))))))</f>
        <v>○</v>
      </c>
      <c r="AE74" s="755"/>
      <c r="AF74" s="742" t="str">
        <f xml:space="preserve">
IF(COUNTIF(AD70:AE73,"○")=4,"申請しない場合は入力不要です。",
IF(COUNTIF(AD70:AE73,"×")&gt;=1,"【要修正】入力不十分の箇所があります。",
IF(AND(COUNTIF(AD70:AE73,"◎")=4,R74&lt;0),"【要修正】各部分の面積の和が総面積を上回っています。",
IF(AND(COUNTIF(AD70:AE73,"◎")=4,R74&gt;=0),"適切に入力がされました。",
IF(AND(COUNTIF(AD70:AE73,"◎")&lt;&gt;4,R74&lt;0),"【要修正】入力不十分かつ各部分の面積の和が総面積を上回っています。",
IF(AND(COUNTIF(AD70:AE73,"◎")&lt;&gt;4,R74&gt;=0),"【要修正】入力不十分な箇所があります。"
))))))</f>
        <v>申請しない場合は入力不要です。</v>
      </c>
      <c r="AG74" s="743"/>
      <c r="AH74" s="743"/>
      <c r="AI74" s="743"/>
      <c r="AJ74" s="743"/>
      <c r="AK74" s="743"/>
      <c r="AL74" s="743"/>
      <c r="AM74" s="743"/>
      <c r="AN74" s="743"/>
      <c r="AO74" s="743"/>
      <c r="AP74" s="743"/>
      <c r="AQ74" s="743"/>
      <c r="AR74" s="743"/>
      <c r="AS74" s="743"/>
      <c r="AT74" s="743"/>
      <c r="AU74" s="744"/>
      <c r="AV74" s="238"/>
    </row>
    <row r="75" spans="1:51" ht="11.65" customHeight="1" x14ac:dyDescent="0.4">
      <c r="A75" s="238"/>
      <c r="B75" s="251"/>
      <c r="C75" s="252"/>
      <c r="D75" s="252"/>
      <c r="E75" s="252"/>
      <c r="F75" s="252"/>
      <c r="G75" s="252"/>
      <c r="H75" s="252"/>
      <c r="I75" s="252"/>
      <c r="J75" s="253"/>
      <c r="K75" s="254"/>
      <c r="L75" s="254"/>
      <c r="M75" s="255"/>
      <c r="N75" s="253"/>
      <c r="O75" s="254"/>
      <c r="P75" s="254"/>
      <c r="Q75" s="255"/>
      <c r="R75" s="256"/>
      <c r="S75" s="257"/>
      <c r="T75" s="257"/>
      <c r="U75" s="257"/>
      <c r="V75" s="258"/>
      <c r="W75" s="259"/>
      <c r="X75" s="259"/>
      <c r="Y75" s="259"/>
      <c r="Z75" s="260"/>
      <c r="AA75" s="255"/>
      <c r="AB75" s="255"/>
      <c r="AC75" s="255"/>
      <c r="AD75" s="260"/>
      <c r="AE75" s="255"/>
      <c r="AF75" s="251"/>
      <c r="AG75" s="252"/>
      <c r="AH75" s="252"/>
      <c r="AI75" s="252"/>
      <c r="AJ75" s="252"/>
      <c r="AK75" s="252"/>
      <c r="AL75" s="252"/>
      <c r="AM75" s="252"/>
      <c r="AN75" s="252"/>
      <c r="AO75" s="252"/>
      <c r="AP75" s="252"/>
      <c r="AQ75" s="252"/>
      <c r="AR75" s="252"/>
      <c r="AS75" s="252"/>
      <c r="AT75" s="252"/>
      <c r="AU75" s="252"/>
      <c r="AV75" s="238"/>
    </row>
    <row r="76" spans="1:51" ht="19.5" x14ac:dyDescent="0.4">
      <c r="A76" s="498" t="str">
        <f ca="1">"（２）経費等内訳　【総合判定】"&amp;AH85</f>
        <v>（２）経費等内訳　【総合判定】○</v>
      </c>
      <c r="B76" s="498"/>
      <c r="C76" s="498"/>
      <c r="D76" s="498"/>
      <c r="E76" s="498"/>
      <c r="F76" s="498"/>
      <c r="G76" s="498"/>
      <c r="H76" s="498"/>
      <c r="I76" s="498"/>
      <c r="J76" s="498"/>
      <c r="K76" s="498"/>
      <c r="L76" s="498"/>
      <c r="M76" s="498"/>
      <c r="N76" s="498"/>
      <c r="O76" s="498"/>
      <c r="P76" s="498"/>
      <c r="Q76" s="498"/>
      <c r="R76" s="498"/>
      <c r="S76" s="498"/>
      <c r="T76" s="498"/>
      <c r="U76" s="498"/>
      <c r="V76" s="498"/>
      <c r="W76" s="498"/>
      <c r="X76" s="498"/>
      <c r="Y76" s="498"/>
      <c r="Z76" s="498"/>
      <c r="AA76" s="498"/>
      <c r="AB76" s="498"/>
      <c r="AC76" s="498"/>
      <c r="AD76" s="498"/>
      <c r="AE76" s="498"/>
      <c r="AF76" s="498"/>
      <c r="AG76" s="498"/>
      <c r="AH76" s="498"/>
      <c r="AI76" s="498"/>
      <c r="AJ76" s="498"/>
      <c r="AK76" s="498"/>
      <c r="AL76" s="498"/>
      <c r="AM76" s="498"/>
      <c r="AN76" s="498"/>
      <c r="AO76" s="498"/>
      <c r="AP76" s="498"/>
      <c r="AQ76" s="498"/>
      <c r="AR76" s="498"/>
      <c r="AS76" s="498"/>
      <c r="AT76" s="498"/>
      <c r="AU76" s="498"/>
      <c r="AV76" s="262"/>
    </row>
    <row r="77" spans="1:51" ht="9.9499999999999993" customHeight="1" x14ac:dyDescent="0.4">
      <c r="A77" s="261"/>
      <c r="B77" s="262"/>
      <c r="C77" s="262"/>
      <c r="D77" s="262"/>
      <c r="E77" s="262"/>
      <c r="F77" s="262"/>
      <c r="G77" s="262"/>
      <c r="H77" s="262"/>
      <c r="I77" s="262"/>
      <c r="J77" s="262"/>
      <c r="K77" s="262"/>
      <c r="L77" s="262"/>
      <c r="M77" s="262"/>
      <c r="N77" s="262"/>
      <c r="O77" s="262"/>
      <c r="P77" s="262"/>
      <c r="Q77" s="262"/>
      <c r="R77" s="262"/>
      <c r="S77" s="262"/>
      <c r="T77" s="262"/>
      <c r="U77" s="262"/>
      <c r="V77" s="262"/>
      <c r="W77" s="262"/>
      <c r="X77" s="262"/>
      <c r="Y77" s="262"/>
      <c r="Z77" s="262"/>
      <c r="AA77" s="262"/>
      <c r="AB77" s="262"/>
      <c r="AC77" s="262"/>
      <c r="AD77" s="262"/>
      <c r="AE77" s="262"/>
      <c r="AF77" s="262"/>
      <c r="AG77" s="262"/>
      <c r="AH77" s="262"/>
      <c r="AI77" s="262"/>
      <c r="AJ77" s="262"/>
      <c r="AK77" s="262"/>
      <c r="AL77" s="262"/>
      <c r="AM77" s="262"/>
      <c r="AN77" s="262"/>
      <c r="AO77" s="262"/>
      <c r="AP77" s="262"/>
      <c r="AQ77" s="262"/>
      <c r="AR77" s="262"/>
      <c r="AS77" s="262"/>
      <c r="AT77" s="262"/>
      <c r="AU77" s="262"/>
      <c r="AV77" s="262"/>
    </row>
    <row r="78" spans="1:51" ht="19.5" x14ac:dyDescent="0.4">
      <c r="A78" s="238"/>
      <c r="B78" s="500" t="s">
        <v>191</v>
      </c>
      <c r="C78" s="527"/>
      <c r="D78" s="527"/>
      <c r="E78" s="527"/>
      <c r="F78" s="527"/>
      <c r="G78" s="500" t="s">
        <v>193</v>
      </c>
      <c r="H78" s="527"/>
      <c r="I78" s="527"/>
      <c r="J78" s="500" t="s">
        <v>364</v>
      </c>
      <c r="K78" s="527"/>
      <c r="L78" s="527"/>
      <c r="M78" s="527"/>
      <c r="N78" s="500" t="s">
        <v>299</v>
      </c>
      <c r="O78" s="527"/>
      <c r="P78" s="527"/>
      <c r="Q78" s="527"/>
      <c r="R78" s="495" t="s">
        <v>386</v>
      </c>
      <c r="S78" s="817"/>
      <c r="T78" s="495" t="s">
        <v>43</v>
      </c>
      <c r="U78" s="757"/>
      <c r="V78" s="238"/>
      <c r="W78" s="238"/>
      <c r="X78" s="500" t="s">
        <v>191</v>
      </c>
      <c r="Y78" s="527"/>
      <c r="Z78" s="527"/>
      <c r="AA78" s="527"/>
      <c r="AB78" s="500" t="s">
        <v>194</v>
      </c>
      <c r="AC78" s="527"/>
      <c r="AD78" s="527"/>
      <c r="AE78" s="500" t="s">
        <v>196</v>
      </c>
      <c r="AF78" s="527"/>
      <c r="AG78" s="527"/>
      <c r="AH78" s="500" t="s">
        <v>43</v>
      </c>
      <c r="AI78" s="527"/>
      <c r="AJ78" s="495" t="s">
        <v>70</v>
      </c>
      <c r="AK78" s="816"/>
      <c r="AL78" s="816"/>
      <c r="AM78" s="816"/>
      <c r="AN78" s="816"/>
      <c r="AO78" s="816"/>
      <c r="AP78" s="816"/>
      <c r="AQ78" s="816"/>
      <c r="AR78" s="816"/>
      <c r="AS78" s="816"/>
      <c r="AT78" s="816"/>
      <c r="AU78" s="817"/>
      <c r="AV78" s="302"/>
      <c r="AW78" s="248"/>
      <c r="AX78" s="238"/>
      <c r="AY78" s="223" t="s">
        <v>261</v>
      </c>
    </row>
    <row r="79" spans="1:51" ht="19.350000000000001" customHeight="1" x14ac:dyDescent="0.4">
      <c r="A79" s="238"/>
      <c r="B79" s="773"/>
      <c r="C79" s="774"/>
      <c r="D79" s="774"/>
      <c r="E79" s="774"/>
      <c r="F79" s="774"/>
      <c r="G79" s="784"/>
      <c r="H79" s="785"/>
      <c r="I79" s="785"/>
      <c r="J79" s="771"/>
      <c r="K79" s="772"/>
      <c r="L79" s="772"/>
      <c r="M79" s="772"/>
      <c r="N79" s="792">
        <f>ROUNDDOWN(J79*1.1,0)</f>
        <v>0</v>
      </c>
      <c r="O79" s="793"/>
      <c r="P79" s="793"/>
      <c r="Q79" s="793"/>
      <c r="R79" s="820">
        <f>G79*N79</f>
        <v>0</v>
      </c>
      <c r="S79" s="821"/>
      <c r="T79" s="495" t="str">
        <f t="shared" ref="T79:T85" si="12" xml:space="preserve">
IF(COUNTA(B79:M79)=0,"○",
IF(AND(COUNTA(B79:M79)&gt;=1,COUNTA(B79:M79)&lt;3),"×",
IF(COUNTA(B79:M79)=3,"◎")))</f>
        <v>○</v>
      </c>
      <c r="U79" s="757"/>
      <c r="V79" s="263">
        <f t="shared" ref="V79:V85" si="13">IF(T79="◎",G79,0)</f>
        <v>0</v>
      </c>
      <c r="W79" s="238"/>
      <c r="X79" s="761" t="s">
        <v>195</v>
      </c>
      <c r="Y79" s="758"/>
      <c r="Z79" s="758"/>
      <c r="AA79" s="758"/>
      <c r="AB79" s="759">
        <f>SUM(B30,B42)</f>
        <v>0</v>
      </c>
      <c r="AC79" s="522"/>
      <c r="AD79" s="522"/>
      <c r="AE79" s="759">
        <f ca="1">SUMIF(B79:F85,"道路看板",V79:V85)</f>
        <v>0</v>
      </c>
      <c r="AF79" s="522"/>
      <c r="AG79" s="522"/>
      <c r="AH79" s="500" t="str">
        <f ca="1" xml:space="preserve">
IF(AND(AB79=0,AE79=0),"○",
IF(OR(AE79&lt;&gt;AB79),"×",
IF(AND(AB79&lt;&gt;0,AE79&lt;&gt;0,AE79=AB79),"◎")))</f>
        <v>○</v>
      </c>
      <c r="AI79" s="501"/>
      <c r="AJ79" s="810" t="str">
        <f ca="1" xml:space="preserve">
IF(AND(AB79=0,AE79=0),"申請しない場合は入力不要です。",
IF(OR(AE79&lt;&gt;AB79),"【要修正】（１）で入力の道路看板の個所数と一致しません。",
IF(AND(AB79&lt;&gt;0,AE79&lt;&gt;0,AE79=AB79),"（１）で入力の道路看板の個所数と一致しました。")))</f>
        <v>申請しない場合は入力不要です。</v>
      </c>
      <c r="AK79" s="811"/>
      <c r="AL79" s="811"/>
      <c r="AM79" s="811"/>
      <c r="AN79" s="811"/>
      <c r="AO79" s="811"/>
      <c r="AP79" s="811"/>
      <c r="AQ79" s="811"/>
      <c r="AR79" s="811"/>
      <c r="AS79" s="811"/>
      <c r="AT79" s="811"/>
      <c r="AU79" s="812"/>
      <c r="AV79" s="303"/>
      <c r="AW79" s="304"/>
      <c r="AX79" s="238"/>
      <c r="AY79" s="223" t="s">
        <v>262</v>
      </c>
    </row>
    <row r="80" spans="1:51" ht="19.5" x14ac:dyDescent="0.4">
      <c r="A80" s="238"/>
      <c r="B80" s="773"/>
      <c r="C80" s="774"/>
      <c r="D80" s="774"/>
      <c r="E80" s="774"/>
      <c r="F80" s="774"/>
      <c r="G80" s="784"/>
      <c r="H80" s="785"/>
      <c r="I80" s="785"/>
      <c r="J80" s="771"/>
      <c r="K80" s="772"/>
      <c r="L80" s="772"/>
      <c r="M80" s="772"/>
      <c r="N80" s="792">
        <f t="shared" ref="N80:N85" si="14">ROUNDDOWN(J80*1.1,0)</f>
        <v>0</v>
      </c>
      <c r="O80" s="793"/>
      <c r="P80" s="793"/>
      <c r="Q80" s="793"/>
      <c r="R80" s="820">
        <f t="shared" ref="R80:R85" si="15">G80*N80</f>
        <v>0</v>
      </c>
      <c r="S80" s="821"/>
      <c r="T80" s="495" t="str">
        <f t="shared" si="12"/>
        <v>○</v>
      </c>
      <c r="U80" s="757"/>
      <c r="V80" s="263">
        <f t="shared" si="13"/>
        <v>0</v>
      </c>
      <c r="W80" s="238"/>
      <c r="X80" s="522"/>
      <c r="Y80" s="522"/>
      <c r="Z80" s="522"/>
      <c r="AA80" s="522"/>
      <c r="AB80" s="522"/>
      <c r="AC80" s="522"/>
      <c r="AD80" s="522"/>
      <c r="AE80" s="522"/>
      <c r="AF80" s="522"/>
      <c r="AG80" s="522"/>
      <c r="AH80" s="501"/>
      <c r="AI80" s="501"/>
      <c r="AJ80" s="813"/>
      <c r="AK80" s="814"/>
      <c r="AL80" s="814"/>
      <c r="AM80" s="814"/>
      <c r="AN80" s="814"/>
      <c r="AO80" s="814"/>
      <c r="AP80" s="814"/>
      <c r="AQ80" s="814"/>
      <c r="AR80" s="814"/>
      <c r="AS80" s="814"/>
      <c r="AT80" s="814"/>
      <c r="AU80" s="815"/>
      <c r="AV80" s="303"/>
      <c r="AW80" s="304"/>
      <c r="AX80" s="238"/>
      <c r="AY80" s="223" t="s">
        <v>371</v>
      </c>
    </row>
    <row r="81" spans="1:50" ht="19.350000000000001" customHeight="1" x14ac:dyDescent="0.4">
      <c r="A81" s="238"/>
      <c r="B81" s="773"/>
      <c r="C81" s="774"/>
      <c r="D81" s="774"/>
      <c r="E81" s="774"/>
      <c r="F81" s="774"/>
      <c r="G81" s="784"/>
      <c r="H81" s="785"/>
      <c r="I81" s="785"/>
      <c r="J81" s="771"/>
      <c r="K81" s="772"/>
      <c r="L81" s="772"/>
      <c r="M81" s="772"/>
      <c r="N81" s="792">
        <f t="shared" si="14"/>
        <v>0</v>
      </c>
      <c r="O81" s="793"/>
      <c r="P81" s="793"/>
      <c r="Q81" s="793"/>
      <c r="R81" s="820">
        <f t="shared" si="15"/>
        <v>0</v>
      </c>
      <c r="S81" s="821"/>
      <c r="T81" s="495" t="str">
        <f t="shared" si="12"/>
        <v>○</v>
      </c>
      <c r="U81" s="757"/>
      <c r="V81" s="263">
        <f t="shared" si="13"/>
        <v>0</v>
      </c>
      <c r="W81" s="238"/>
      <c r="X81" s="761" t="s">
        <v>192</v>
      </c>
      <c r="Y81" s="761"/>
      <c r="Z81" s="761"/>
      <c r="AA81" s="761"/>
      <c r="AB81" s="759">
        <f>B55</f>
        <v>0</v>
      </c>
      <c r="AC81" s="760"/>
      <c r="AD81" s="760"/>
      <c r="AE81" s="759">
        <f ca="1">SUMIF(B79:F85,"電柱広告",V79:V85)</f>
        <v>0</v>
      </c>
      <c r="AF81" s="760"/>
      <c r="AG81" s="760"/>
      <c r="AH81" s="500" t="str">
        <f ca="1" xml:space="preserve">
IF(AND(AB81=0,AE81=0,AE81=AB81),"○",
IF(OR(AE81&lt;&gt;AB81),"×",
IF(AND(AB81&lt;&gt;0,AE81&lt;&gt;0,AE81=AB81),"◎")))</f>
        <v>○</v>
      </c>
      <c r="AI81" s="501"/>
      <c r="AJ81" s="810" t="str">
        <f ca="1" xml:space="preserve">
IF(AND(AB81=0,AE81=0),"申請しない場合は入力不要です。",
IF(OR(AE81&lt;&gt;AB81),"【要修正】（１）で入力の電柱広告の個所数と一致しません。",
IF(AND(AB81&lt;&gt;0,AE81&lt;&gt;0,AE81=AB81),"（１）で入力の電柱広告の個所数と一致しました。")))</f>
        <v>申請しない場合は入力不要です。</v>
      </c>
      <c r="AK81" s="811"/>
      <c r="AL81" s="811"/>
      <c r="AM81" s="811"/>
      <c r="AN81" s="811"/>
      <c r="AO81" s="811"/>
      <c r="AP81" s="811"/>
      <c r="AQ81" s="811"/>
      <c r="AR81" s="811"/>
      <c r="AS81" s="811"/>
      <c r="AT81" s="811"/>
      <c r="AU81" s="812"/>
      <c r="AV81" s="303"/>
      <c r="AW81" s="304"/>
      <c r="AX81" s="238"/>
    </row>
    <row r="82" spans="1:50" ht="19.5" x14ac:dyDescent="0.4">
      <c r="A82" s="238"/>
      <c r="B82" s="773"/>
      <c r="C82" s="774"/>
      <c r="D82" s="774"/>
      <c r="E82" s="774"/>
      <c r="F82" s="774"/>
      <c r="G82" s="786"/>
      <c r="H82" s="787"/>
      <c r="I82" s="788"/>
      <c r="J82" s="822"/>
      <c r="K82" s="823"/>
      <c r="L82" s="823"/>
      <c r="M82" s="824"/>
      <c r="N82" s="792">
        <f t="shared" si="14"/>
        <v>0</v>
      </c>
      <c r="O82" s="793"/>
      <c r="P82" s="793"/>
      <c r="Q82" s="793"/>
      <c r="R82" s="820">
        <f t="shared" si="15"/>
        <v>0</v>
      </c>
      <c r="S82" s="821"/>
      <c r="T82" s="495" t="str">
        <f t="shared" si="12"/>
        <v>○</v>
      </c>
      <c r="U82" s="757"/>
      <c r="V82" s="263">
        <f t="shared" si="13"/>
        <v>0</v>
      </c>
      <c r="W82" s="238"/>
      <c r="X82" s="760"/>
      <c r="Y82" s="760"/>
      <c r="Z82" s="760"/>
      <c r="AA82" s="760"/>
      <c r="AB82" s="760"/>
      <c r="AC82" s="760"/>
      <c r="AD82" s="760"/>
      <c r="AE82" s="760"/>
      <c r="AF82" s="760"/>
      <c r="AG82" s="760"/>
      <c r="AH82" s="501"/>
      <c r="AI82" s="501"/>
      <c r="AJ82" s="813"/>
      <c r="AK82" s="814"/>
      <c r="AL82" s="814"/>
      <c r="AM82" s="814"/>
      <c r="AN82" s="814"/>
      <c r="AO82" s="814"/>
      <c r="AP82" s="814"/>
      <c r="AQ82" s="814"/>
      <c r="AR82" s="814"/>
      <c r="AS82" s="814"/>
      <c r="AT82" s="814"/>
      <c r="AU82" s="815"/>
      <c r="AV82" s="303"/>
      <c r="AW82" s="304"/>
      <c r="AX82" s="238"/>
    </row>
    <row r="83" spans="1:50" ht="19.350000000000001" customHeight="1" x14ac:dyDescent="0.4">
      <c r="A83" s="238"/>
      <c r="B83" s="773"/>
      <c r="C83" s="774"/>
      <c r="D83" s="774"/>
      <c r="E83" s="774"/>
      <c r="F83" s="774"/>
      <c r="G83" s="786"/>
      <c r="H83" s="787"/>
      <c r="I83" s="788"/>
      <c r="J83" s="822"/>
      <c r="K83" s="823"/>
      <c r="L83" s="823"/>
      <c r="M83" s="824"/>
      <c r="N83" s="792">
        <f t="shared" si="14"/>
        <v>0</v>
      </c>
      <c r="O83" s="793"/>
      <c r="P83" s="793"/>
      <c r="Q83" s="793"/>
      <c r="R83" s="820">
        <f t="shared" si="15"/>
        <v>0</v>
      </c>
      <c r="S83" s="821"/>
      <c r="T83" s="495" t="str">
        <f t="shared" si="12"/>
        <v>○</v>
      </c>
      <c r="U83" s="757"/>
      <c r="V83" s="263">
        <f t="shared" si="13"/>
        <v>0</v>
      </c>
      <c r="W83" s="238"/>
      <c r="X83" s="730" t="s">
        <v>371</v>
      </c>
      <c r="Y83" s="731"/>
      <c r="Z83" s="731"/>
      <c r="AA83" s="732"/>
      <c r="AB83" s="736">
        <f>B67</f>
        <v>0</v>
      </c>
      <c r="AC83" s="737"/>
      <c r="AD83" s="737"/>
      <c r="AE83" s="736">
        <f ca="1">SUMIF(B79:F85,"敷地内看板",V79:V85)</f>
        <v>0</v>
      </c>
      <c r="AF83" s="736"/>
      <c r="AG83" s="736"/>
      <c r="AH83" s="500" t="str">
        <f ca="1" xml:space="preserve">
IF(AND(AB83=0,AE83=0,AE83=AB83),"○",
IF(OR(AE83&lt;&gt;AB83),"×",
IF(AND(AB83&lt;&gt;0,AE83&lt;&gt;0,AE83=AB83),"◎")))</f>
        <v>○</v>
      </c>
      <c r="AI83" s="501"/>
      <c r="AJ83" s="810" t="str">
        <f ca="1" xml:space="preserve">
IF(AND(AB83=0,AE83=0),"申請しない場合は入力不要です。",
IF(OR(AE83&lt;&gt;AB83),"【要修正】（１）で入力の敷地内看板の個所数と一致しません。",
IF(AND(AB83&lt;&gt;0,AE83&lt;&gt;0,AE83=AB83),"（１）で入力の敷地内看板の個所数と一致しました。")))</f>
        <v>申請しない場合は入力不要です。</v>
      </c>
      <c r="AK83" s="811"/>
      <c r="AL83" s="811"/>
      <c r="AM83" s="811"/>
      <c r="AN83" s="811"/>
      <c r="AO83" s="811"/>
      <c r="AP83" s="811"/>
      <c r="AQ83" s="811"/>
      <c r="AR83" s="811"/>
      <c r="AS83" s="811"/>
      <c r="AT83" s="811"/>
      <c r="AU83" s="812"/>
      <c r="AV83" s="303"/>
      <c r="AW83" s="304"/>
      <c r="AX83" s="238"/>
    </row>
    <row r="84" spans="1:50" ht="19.5" x14ac:dyDescent="0.4">
      <c r="A84" s="238"/>
      <c r="B84" s="773"/>
      <c r="C84" s="774"/>
      <c r="D84" s="774"/>
      <c r="E84" s="774"/>
      <c r="F84" s="774"/>
      <c r="G84" s="786"/>
      <c r="H84" s="787"/>
      <c r="I84" s="788"/>
      <c r="J84" s="822"/>
      <c r="K84" s="823"/>
      <c r="L84" s="823"/>
      <c r="M84" s="824"/>
      <c r="N84" s="792">
        <f t="shared" si="14"/>
        <v>0</v>
      </c>
      <c r="O84" s="793"/>
      <c r="P84" s="793"/>
      <c r="Q84" s="793"/>
      <c r="R84" s="820">
        <f t="shared" si="15"/>
        <v>0</v>
      </c>
      <c r="S84" s="821"/>
      <c r="T84" s="495" t="str">
        <f t="shared" si="12"/>
        <v>○</v>
      </c>
      <c r="U84" s="757"/>
      <c r="V84" s="263">
        <f t="shared" si="13"/>
        <v>0</v>
      </c>
      <c r="W84" s="238"/>
      <c r="X84" s="733"/>
      <c r="Y84" s="734"/>
      <c r="Z84" s="734"/>
      <c r="AA84" s="735"/>
      <c r="AB84" s="737"/>
      <c r="AC84" s="737"/>
      <c r="AD84" s="737"/>
      <c r="AE84" s="736"/>
      <c r="AF84" s="736"/>
      <c r="AG84" s="736"/>
      <c r="AH84" s="501"/>
      <c r="AI84" s="501"/>
      <c r="AJ84" s="813"/>
      <c r="AK84" s="814"/>
      <c r="AL84" s="814"/>
      <c r="AM84" s="814"/>
      <c r="AN84" s="814"/>
      <c r="AO84" s="814"/>
      <c r="AP84" s="814"/>
      <c r="AQ84" s="814"/>
      <c r="AR84" s="814"/>
      <c r="AS84" s="814"/>
      <c r="AT84" s="814"/>
      <c r="AU84" s="815"/>
      <c r="AV84" s="303"/>
      <c r="AW84" s="304"/>
      <c r="AX84" s="238"/>
    </row>
    <row r="85" spans="1:50" ht="20.25" thickBot="1" x14ac:dyDescent="0.45">
      <c r="A85" s="238"/>
      <c r="B85" s="773"/>
      <c r="C85" s="774"/>
      <c r="D85" s="774"/>
      <c r="E85" s="774"/>
      <c r="F85" s="774"/>
      <c r="G85" s="789"/>
      <c r="H85" s="790"/>
      <c r="I85" s="791"/>
      <c r="J85" s="781"/>
      <c r="K85" s="782"/>
      <c r="L85" s="782"/>
      <c r="M85" s="783"/>
      <c r="N85" s="794">
        <f t="shared" si="14"/>
        <v>0</v>
      </c>
      <c r="O85" s="795"/>
      <c r="P85" s="795"/>
      <c r="Q85" s="795"/>
      <c r="R85" s="820">
        <f t="shared" si="15"/>
        <v>0</v>
      </c>
      <c r="S85" s="821"/>
      <c r="T85" s="706" t="str">
        <f t="shared" si="12"/>
        <v>○</v>
      </c>
      <c r="U85" s="825"/>
      <c r="V85" s="263">
        <f t="shared" si="13"/>
        <v>0</v>
      </c>
      <c r="W85" s="238"/>
      <c r="X85" s="500" t="s">
        <v>199</v>
      </c>
      <c r="Y85" s="527"/>
      <c r="Z85" s="527"/>
      <c r="AA85" s="527"/>
      <c r="AB85" s="527"/>
      <c r="AC85" s="527"/>
      <c r="AD85" s="527"/>
      <c r="AE85" s="527"/>
      <c r="AF85" s="527"/>
      <c r="AG85" s="527"/>
      <c r="AH85" s="500" t="str">
        <f ca="1" xml:space="preserve">
IF(COUNTIF(AH79:AI84,"○")=3,"○",
IF(COUNTIF(AH79:AI84,"×")&gt;=1,"×",
IF(AND(COUNTIF(AH79:AI84,"◎")&gt;=1,COUNTIF(AH79:AI84,"×")=0),"◎")))</f>
        <v>○</v>
      </c>
      <c r="AI85" s="527"/>
      <c r="AJ85" s="805"/>
      <c r="AK85" s="806"/>
      <c r="AL85" s="806"/>
      <c r="AM85" s="806"/>
      <c r="AN85" s="806"/>
      <c r="AO85" s="806"/>
      <c r="AP85" s="806"/>
      <c r="AQ85" s="806"/>
      <c r="AR85" s="806"/>
      <c r="AS85" s="806"/>
      <c r="AT85" s="806"/>
      <c r="AU85" s="807"/>
      <c r="AV85" s="305"/>
      <c r="AW85" s="301"/>
      <c r="AX85" s="238"/>
    </row>
    <row r="86" spans="1:50" ht="20.25" thickTop="1" x14ac:dyDescent="0.4">
      <c r="A86" s="238"/>
      <c r="B86" s="779" t="s">
        <v>2</v>
      </c>
      <c r="C86" s="780"/>
      <c r="D86" s="780"/>
      <c r="E86" s="780"/>
      <c r="F86" s="780"/>
      <c r="G86" s="780"/>
      <c r="H86" s="780"/>
      <c r="I86" s="780"/>
      <c r="J86" s="780"/>
      <c r="K86" s="780"/>
      <c r="L86" s="780"/>
      <c r="M86" s="780"/>
      <c r="N86" s="777">
        <f>SUM(N79:Q85)</f>
        <v>0</v>
      </c>
      <c r="O86" s="778"/>
      <c r="P86" s="778"/>
      <c r="Q86" s="778"/>
      <c r="R86" s="818">
        <f>SUM(R79:S85)</f>
        <v>0</v>
      </c>
      <c r="S86" s="819"/>
      <c r="T86" s="775" t="s">
        <v>182</v>
      </c>
      <c r="U86" s="776"/>
      <c r="V86" s="238"/>
      <c r="W86" s="238"/>
      <c r="X86" s="522"/>
      <c r="Y86" s="522"/>
      <c r="Z86" s="522"/>
      <c r="AA86" s="522"/>
      <c r="AB86" s="522"/>
      <c r="AC86" s="522"/>
      <c r="AD86" s="522"/>
      <c r="AE86" s="522"/>
      <c r="AF86" s="522"/>
      <c r="AG86" s="522"/>
      <c r="AH86" s="522"/>
      <c r="AI86" s="522"/>
      <c r="AJ86" s="808"/>
      <c r="AK86" s="520"/>
      <c r="AL86" s="520"/>
      <c r="AM86" s="520"/>
      <c r="AN86" s="520"/>
      <c r="AO86" s="520"/>
      <c r="AP86" s="520"/>
      <c r="AQ86" s="520"/>
      <c r="AR86" s="520"/>
      <c r="AS86" s="520"/>
      <c r="AT86" s="520"/>
      <c r="AU86" s="809"/>
      <c r="AV86" s="306"/>
      <c r="AW86" s="300"/>
      <c r="AX86" s="238"/>
    </row>
    <row r="87" spans="1:50" ht="19.5" hidden="1" x14ac:dyDescent="0.4">
      <c r="A87" s="238"/>
      <c r="B87" s="260"/>
      <c r="C87" s="255"/>
      <c r="D87" s="255"/>
      <c r="E87" s="255"/>
      <c r="F87" s="255"/>
      <c r="G87" s="255"/>
      <c r="H87" s="255"/>
      <c r="I87" s="255"/>
      <c r="J87" s="255"/>
      <c r="K87" s="255"/>
      <c r="L87" s="255"/>
      <c r="M87" s="255"/>
      <c r="N87" s="264"/>
      <c r="O87" s="252"/>
      <c r="P87" s="252"/>
      <c r="Q87" s="252"/>
      <c r="R87" s="247"/>
      <c r="S87" s="248"/>
      <c r="T87" s="238"/>
      <c r="U87" s="238"/>
      <c r="AV87" s="238"/>
    </row>
    <row r="88" spans="1:50" ht="19.5" hidden="1" x14ac:dyDescent="0.4">
      <c r="A88" s="238"/>
      <c r="B88" s="260"/>
      <c r="C88" s="255"/>
      <c r="D88" s="255"/>
      <c r="E88" s="255"/>
      <c r="F88" s="255"/>
      <c r="G88" s="255"/>
      <c r="H88" s="255"/>
      <c r="I88" s="255"/>
      <c r="J88" s="255"/>
      <c r="K88" s="255"/>
      <c r="L88" s="255"/>
      <c r="M88" s="255"/>
      <c r="N88" s="264"/>
      <c r="O88" s="252"/>
      <c r="P88" s="252"/>
      <c r="Q88" s="252"/>
      <c r="R88" s="247"/>
      <c r="S88" s="248"/>
      <c r="T88" s="238"/>
      <c r="U88" s="238"/>
      <c r="AV88" s="238"/>
    </row>
    <row r="89" spans="1:50" ht="11.65" customHeight="1" thickBot="1" x14ac:dyDescent="0.45">
      <c r="A89" s="238"/>
      <c r="B89" s="238"/>
      <c r="C89" s="238"/>
      <c r="D89" s="238"/>
      <c r="E89" s="238"/>
      <c r="F89" s="238"/>
      <c r="G89" s="238"/>
      <c r="H89" s="238"/>
      <c r="I89" s="238"/>
      <c r="J89" s="238"/>
      <c r="K89" s="238"/>
      <c r="L89" s="238"/>
      <c r="M89" s="238"/>
      <c r="N89" s="238"/>
      <c r="O89" s="238"/>
      <c r="P89" s="238"/>
      <c r="Q89" s="238"/>
      <c r="R89" s="238"/>
      <c r="S89" s="238"/>
      <c r="T89" s="238"/>
      <c r="U89" s="238"/>
      <c r="AV89" s="265"/>
    </row>
    <row r="90" spans="1:50" ht="24.75" thickTop="1" x14ac:dyDescent="0.4">
      <c r="B90" s="228" t="s">
        <v>267</v>
      </c>
      <c r="C90" s="229"/>
      <c r="D90" s="229"/>
      <c r="E90" s="229"/>
      <c r="F90" s="229"/>
      <c r="G90" s="229"/>
      <c r="H90" s="229"/>
      <c r="I90" s="229"/>
      <c r="J90" s="229"/>
      <c r="K90" s="229"/>
      <c r="L90" s="229"/>
      <c r="M90" s="229"/>
      <c r="N90" s="229"/>
      <c r="O90" s="229"/>
      <c r="P90" s="229"/>
      <c r="Q90" s="229"/>
      <c r="R90" s="229"/>
      <c r="S90" s="229"/>
      <c r="T90" s="229"/>
      <c r="U90" s="229"/>
      <c r="V90" s="229"/>
      <c r="W90" s="229"/>
      <c r="X90" s="229"/>
      <c r="Y90" s="229"/>
      <c r="Z90" s="229"/>
      <c r="AA90" s="229"/>
      <c r="AB90" s="229"/>
      <c r="AC90" s="229"/>
      <c r="AD90" s="229"/>
      <c r="AE90" s="229"/>
      <c r="AF90" s="229"/>
      <c r="AG90" s="229"/>
      <c r="AH90" s="229"/>
      <c r="AI90" s="229"/>
      <c r="AJ90" s="229"/>
      <c r="AK90" s="229"/>
      <c r="AL90" s="229"/>
      <c r="AM90" s="229"/>
      <c r="AN90" s="229"/>
      <c r="AO90" s="229"/>
      <c r="AP90" s="229"/>
      <c r="AQ90" s="229"/>
      <c r="AR90" s="229"/>
      <c r="AS90" s="229"/>
      <c r="AT90" s="229"/>
      <c r="AU90" s="230"/>
    </row>
    <row r="91" spans="1:50" ht="18.399999999999999" hidden="1" customHeight="1" x14ac:dyDescent="0.4">
      <c r="A91" s="265"/>
      <c r="B91" s="266"/>
      <c r="C91" s="220"/>
      <c r="D91" s="220"/>
      <c r="E91" s="220"/>
      <c r="F91" s="220"/>
      <c r="G91" s="220"/>
      <c r="H91" s="220"/>
      <c r="I91" s="220"/>
      <c r="J91" s="220"/>
      <c r="K91" s="220"/>
      <c r="L91" s="220"/>
      <c r="M91" s="220"/>
      <c r="N91" s="220"/>
      <c r="O91" s="220"/>
      <c r="P91" s="220"/>
      <c r="Q91" s="220"/>
      <c r="R91" s="220"/>
      <c r="S91" s="220"/>
      <c r="T91" s="220"/>
      <c r="U91" s="220"/>
      <c r="V91" s="220"/>
      <c r="W91" s="220"/>
      <c r="X91" s="220"/>
      <c r="Y91" s="220"/>
      <c r="Z91" s="220"/>
      <c r="AA91" s="220"/>
      <c r="AB91" s="220"/>
      <c r="AC91" s="220"/>
      <c r="AD91" s="220"/>
      <c r="AE91" s="220"/>
      <c r="AF91" s="220"/>
      <c r="AG91" s="220"/>
      <c r="AH91" s="220"/>
      <c r="AI91" s="220"/>
      <c r="AJ91" s="220"/>
      <c r="AK91" s="220"/>
      <c r="AL91" s="220"/>
      <c r="AM91" s="220"/>
      <c r="AN91" s="220"/>
      <c r="AO91" s="220"/>
      <c r="AP91" s="220"/>
      <c r="AQ91" s="220"/>
      <c r="AR91" s="220"/>
      <c r="AS91" s="220"/>
      <c r="AT91" s="220"/>
      <c r="AU91" s="232"/>
    </row>
    <row r="92" spans="1:50" ht="18.399999999999999" customHeight="1" x14ac:dyDescent="0.4">
      <c r="B92" s="231" t="s">
        <v>204</v>
      </c>
      <c r="C92" s="267"/>
      <c r="D92" s="267"/>
      <c r="E92" s="267"/>
      <c r="F92" s="267"/>
      <c r="G92" s="267"/>
      <c r="H92" s="267"/>
      <c r="I92" s="267"/>
      <c r="J92" s="267"/>
      <c r="K92" s="267"/>
      <c r="L92" s="267"/>
      <c r="M92" s="267"/>
      <c r="N92" s="267"/>
      <c r="O92" s="267"/>
      <c r="P92" s="267"/>
      <c r="Q92" s="267"/>
      <c r="R92" s="267"/>
      <c r="S92" s="267"/>
      <c r="T92" s="267"/>
      <c r="U92" s="267"/>
      <c r="V92" s="267"/>
      <c r="W92" s="267"/>
      <c r="X92" s="267"/>
      <c r="Y92" s="267"/>
      <c r="Z92" s="267"/>
      <c r="AA92" s="267"/>
      <c r="AB92" s="267"/>
      <c r="AC92" s="267"/>
      <c r="AD92" s="267"/>
      <c r="AE92" s="267"/>
      <c r="AF92" s="267"/>
      <c r="AG92" s="267"/>
      <c r="AH92" s="267"/>
      <c r="AI92" s="267"/>
      <c r="AJ92" s="267"/>
      <c r="AK92" s="267"/>
      <c r="AL92" s="267"/>
      <c r="AM92" s="267"/>
      <c r="AN92" s="267"/>
      <c r="AO92" s="267"/>
      <c r="AP92" s="267"/>
      <c r="AQ92" s="267"/>
      <c r="AR92" s="267"/>
      <c r="AS92" s="267"/>
      <c r="AT92" s="267"/>
      <c r="AU92" s="268"/>
    </row>
    <row r="93" spans="1:50" ht="18.399999999999999" hidden="1" customHeight="1" x14ac:dyDescent="0.4">
      <c r="B93" s="269"/>
      <c r="C93" s="267"/>
      <c r="D93" s="267"/>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7"/>
      <c r="AI93" s="267"/>
      <c r="AJ93" s="267"/>
      <c r="AK93" s="267"/>
      <c r="AL93" s="267"/>
      <c r="AM93" s="267"/>
      <c r="AN93" s="267"/>
      <c r="AO93" s="267"/>
      <c r="AP93" s="267"/>
      <c r="AQ93" s="267"/>
      <c r="AR93" s="267"/>
      <c r="AS93" s="267"/>
      <c r="AT93" s="267"/>
      <c r="AU93" s="268"/>
    </row>
    <row r="94" spans="1:50" ht="18.399999999999999" customHeight="1" x14ac:dyDescent="0.4">
      <c r="B94" s="231" t="s">
        <v>202</v>
      </c>
      <c r="C94" s="267"/>
      <c r="D94" s="267"/>
      <c r="E94" s="267"/>
      <c r="F94" s="267"/>
      <c r="G94" s="267"/>
      <c r="H94" s="267"/>
      <c r="I94" s="267"/>
      <c r="J94" s="267"/>
      <c r="K94" s="267"/>
      <c r="L94" s="267"/>
      <c r="M94" s="267"/>
      <c r="N94" s="267"/>
      <c r="O94" s="267"/>
      <c r="P94" s="267"/>
      <c r="Q94" s="267"/>
      <c r="R94" s="267"/>
      <c r="S94" s="267"/>
      <c r="T94" s="267"/>
      <c r="U94" s="267"/>
      <c r="V94" s="267"/>
      <c r="W94" s="267"/>
      <c r="X94" s="267"/>
      <c r="Y94" s="267"/>
      <c r="Z94" s="267"/>
      <c r="AA94" s="267"/>
      <c r="AB94" s="267"/>
      <c r="AC94" s="267"/>
      <c r="AD94" s="267"/>
      <c r="AE94" s="267"/>
      <c r="AF94" s="267"/>
      <c r="AG94" s="267"/>
      <c r="AH94" s="267"/>
      <c r="AI94" s="267"/>
      <c r="AJ94" s="267"/>
      <c r="AK94" s="267"/>
      <c r="AL94" s="267"/>
      <c r="AM94" s="267"/>
      <c r="AN94" s="267"/>
      <c r="AO94" s="267"/>
      <c r="AP94" s="267"/>
      <c r="AQ94" s="267"/>
      <c r="AR94" s="267"/>
      <c r="AS94" s="267"/>
      <c r="AT94" s="267"/>
      <c r="AU94" s="268"/>
    </row>
    <row r="95" spans="1:50" ht="18.399999999999999" hidden="1" customHeight="1" x14ac:dyDescent="0.4">
      <c r="B95" s="269"/>
      <c r="C95" s="267"/>
      <c r="D95" s="267"/>
      <c r="E95" s="267"/>
      <c r="F95" s="267"/>
      <c r="G95" s="267"/>
      <c r="H95" s="267"/>
      <c r="I95" s="267"/>
      <c r="J95" s="267"/>
      <c r="K95" s="267"/>
      <c r="L95" s="267"/>
      <c r="M95" s="267"/>
      <c r="N95" s="267"/>
      <c r="O95" s="267"/>
      <c r="P95" s="267"/>
      <c r="Q95" s="267"/>
      <c r="R95" s="267"/>
      <c r="S95" s="267"/>
      <c r="T95" s="267"/>
      <c r="U95" s="267"/>
      <c r="V95" s="267"/>
      <c r="W95" s="267"/>
      <c r="X95" s="267"/>
      <c r="Y95" s="267"/>
      <c r="Z95" s="267"/>
      <c r="AA95" s="267"/>
      <c r="AB95" s="267"/>
      <c r="AC95" s="267"/>
      <c r="AD95" s="267"/>
      <c r="AE95" s="267"/>
      <c r="AF95" s="267"/>
      <c r="AG95" s="267"/>
      <c r="AH95" s="267"/>
      <c r="AI95" s="267"/>
      <c r="AJ95" s="267"/>
      <c r="AK95" s="267"/>
      <c r="AL95" s="267"/>
      <c r="AM95" s="267"/>
      <c r="AN95" s="267"/>
      <c r="AO95" s="267"/>
      <c r="AP95" s="267"/>
      <c r="AQ95" s="267"/>
      <c r="AR95" s="267"/>
      <c r="AS95" s="267"/>
      <c r="AT95" s="267"/>
      <c r="AU95" s="268"/>
    </row>
    <row r="96" spans="1:50" ht="18.399999999999999" customHeight="1" x14ac:dyDescent="0.4">
      <c r="B96" s="231" t="s">
        <v>201</v>
      </c>
      <c r="C96" s="267"/>
      <c r="D96" s="267"/>
      <c r="E96" s="267"/>
      <c r="F96" s="267"/>
      <c r="G96" s="267"/>
      <c r="H96" s="267"/>
      <c r="I96" s="267"/>
      <c r="J96" s="267"/>
      <c r="K96" s="267"/>
      <c r="L96" s="267"/>
      <c r="M96" s="267"/>
      <c r="N96" s="267"/>
      <c r="O96" s="267"/>
      <c r="P96" s="267"/>
      <c r="Q96" s="267"/>
      <c r="R96" s="267"/>
      <c r="S96" s="267"/>
      <c r="T96" s="267"/>
      <c r="U96" s="267"/>
      <c r="V96" s="267"/>
      <c r="W96" s="267"/>
      <c r="X96" s="267"/>
      <c r="Y96" s="267"/>
      <c r="Z96" s="267"/>
      <c r="AA96" s="267"/>
      <c r="AB96" s="267"/>
      <c r="AC96" s="267"/>
      <c r="AD96" s="267"/>
      <c r="AE96" s="267"/>
      <c r="AF96" s="267"/>
      <c r="AG96" s="267"/>
      <c r="AH96" s="267"/>
      <c r="AI96" s="267"/>
      <c r="AJ96" s="267"/>
      <c r="AK96" s="267"/>
      <c r="AL96" s="267"/>
      <c r="AM96" s="267"/>
      <c r="AN96" s="267"/>
      <c r="AO96" s="267"/>
      <c r="AP96" s="267"/>
      <c r="AQ96" s="267"/>
      <c r="AR96" s="267"/>
      <c r="AS96" s="267"/>
      <c r="AT96" s="267"/>
      <c r="AU96" s="268"/>
    </row>
    <row r="97" spans="2:47" ht="18.399999999999999" hidden="1" customHeight="1" x14ac:dyDescent="0.4">
      <c r="B97" s="269"/>
      <c r="C97" s="267"/>
      <c r="D97" s="267"/>
      <c r="E97" s="267"/>
      <c r="F97" s="267"/>
      <c r="G97" s="267"/>
      <c r="H97" s="267"/>
      <c r="I97" s="267"/>
      <c r="J97" s="267"/>
      <c r="K97" s="267"/>
      <c r="L97" s="267"/>
      <c r="M97" s="267"/>
      <c r="N97" s="267"/>
      <c r="O97" s="267"/>
      <c r="P97" s="267"/>
      <c r="Q97" s="267"/>
      <c r="R97" s="267"/>
      <c r="S97" s="267"/>
      <c r="T97" s="267"/>
      <c r="U97" s="267"/>
      <c r="V97" s="267"/>
      <c r="W97" s="267"/>
      <c r="X97" s="267"/>
      <c r="Y97" s="267"/>
      <c r="Z97" s="267"/>
      <c r="AA97" s="267"/>
      <c r="AB97" s="267"/>
      <c r="AC97" s="267"/>
      <c r="AD97" s="267"/>
      <c r="AE97" s="267"/>
      <c r="AF97" s="267"/>
      <c r="AG97" s="267"/>
      <c r="AH97" s="267"/>
      <c r="AI97" s="267"/>
      <c r="AJ97" s="267"/>
      <c r="AK97" s="267"/>
      <c r="AL97" s="267"/>
      <c r="AM97" s="267"/>
      <c r="AN97" s="267"/>
      <c r="AO97" s="267"/>
      <c r="AP97" s="267"/>
      <c r="AQ97" s="267"/>
      <c r="AR97" s="267"/>
      <c r="AS97" s="267"/>
      <c r="AT97" s="267"/>
      <c r="AU97" s="268"/>
    </row>
    <row r="98" spans="2:47" ht="18.95" customHeight="1" thickBot="1" x14ac:dyDescent="0.45">
      <c r="B98" s="233" t="s">
        <v>203</v>
      </c>
      <c r="C98" s="270"/>
      <c r="D98" s="270"/>
      <c r="E98" s="270"/>
      <c r="F98" s="270"/>
      <c r="G98" s="270"/>
      <c r="H98" s="270"/>
      <c r="I98" s="270"/>
      <c r="J98" s="270"/>
      <c r="K98" s="270"/>
      <c r="L98" s="270"/>
      <c r="M98" s="270"/>
      <c r="N98" s="270"/>
      <c r="O98" s="270"/>
      <c r="P98" s="270"/>
      <c r="Q98" s="270"/>
      <c r="R98" s="270"/>
      <c r="S98" s="270"/>
      <c r="T98" s="270"/>
      <c r="U98" s="270"/>
      <c r="V98" s="270"/>
      <c r="W98" s="270"/>
      <c r="X98" s="270"/>
      <c r="Y98" s="270"/>
      <c r="Z98" s="270"/>
      <c r="AA98" s="270"/>
      <c r="AB98" s="270"/>
      <c r="AC98" s="270"/>
      <c r="AD98" s="270"/>
      <c r="AE98" s="270"/>
      <c r="AF98" s="270"/>
      <c r="AG98" s="270"/>
      <c r="AH98" s="270"/>
      <c r="AI98" s="270"/>
      <c r="AJ98" s="270"/>
      <c r="AK98" s="270"/>
      <c r="AL98" s="270"/>
      <c r="AM98" s="270"/>
      <c r="AN98" s="270"/>
      <c r="AO98" s="270"/>
      <c r="AP98" s="270"/>
      <c r="AQ98" s="270"/>
      <c r="AR98" s="270"/>
      <c r="AS98" s="270"/>
      <c r="AT98" s="270"/>
      <c r="AU98" s="271"/>
    </row>
    <row r="99" spans="2:47" ht="25.5" hidden="1" thickTop="1" thickBot="1" x14ac:dyDescent="0.45">
      <c r="B99" s="272"/>
      <c r="C99" s="270"/>
      <c r="D99" s="270"/>
      <c r="E99" s="270"/>
      <c r="F99" s="270"/>
      <c r="G99" s="270"/>
      <c r="H99" s="270"/>
      <c r="I99" s="270"/>
      <c r="J99" s="270"/>
      <c r="K99" s="270"/>
      <c r="L99" s="270"/>
      <c r="M99" s="270"/>
      <c r="N99" s="270"/>
      <c r="O99" s="270"/>
      <c r="P99" s="270"/>
      <c r="Q99" s="270"/>
      <c r="R99" s="270"/>
      <c r="S99" s="270"/>
      <c r="T99" s="270"/>
      <c r="U99" s="270"/>
      <c r="V99" s="270"/>
      <c r="W99" s="270"/>
      <c r="X99" s="270"/>
      <c r="Y99" s="270"/>
      <c r="Z99" s="270"/>
      <c r="AA99" s="270"/>
      <c r="AB99" s="270"/>
      <c r="AC99" s="270"/>
      <c r="AD99" s="270"/>
      <c r="AE99" s="270"/>
      <c r="AF99" s="270"/>
      <c r="AG99" s="270"/>
      <c r="AH99" s="270"/>
      <c r="AI99" s="270"/>
      <c r="AJ99" s="270"/>
      <c r="AK99" s="270"/>
      <c r="AL99" s="270"/>
      <c r="AM99" s="270"/>
      <c r="AN99" s="270"/>
      <c r="AO99" s="270"/>
      <c r="AP99" s="270"/>
      <c r="AQ99" s="270"/>
      <c r="AR99" s="270"/>
      <c r="AS99" s="270"/>
      <c r="AT99" s="270"/>
      <c r="AU99" s="271"/>
    </row>
    <row r="100" spans="2:47" ht="18.75" hidden="1" thickTop="1" x14ac:dyDescent="0.4"/>
    <row r="101" spans="2:47" ht="18.75" thickTop="1" x14ac:dyDescent="0.4"/>
  </sheetData>
  <sheetProtection algorithmName="SHA-512" hashValue="JTG8ywBzEjXZrQTzXGV7Z3F6S4Kb97NqfoOH4lsGDbYBBzNVGciSQMd0JCeihXfRRQCTj8UPjVlmhT/GnuVfWA==" saltValue="f+BIVD37OMxeSDtkbWmjaQ==" spinCount="100000" sheet="1" objects="1" scenarios="1"/>
  <mergeCells count="335">
    <mergeCell ref="AJ85:AU86"/>
    <mergeCell ref="AJ83:AU84"/>
    <mergeCell ref="AJ81:AU82"/>
    <mergeCell ref="AJ79:AU80"/>
    <mergeCell ref="AJ78:AU78"/>
    <mergeCell ref="A76:AU76"/>
    <mergeCell ref="R86:S86"/>
    <mergeCell ref="R85:S85"/>
    <mergeCell ref="R84:S84"/>
    <mergeCell ref="R83:S83"/>
    <mergeCell ref="R82:S82"/>
    <mergeCell ref="R81:S81"/>
    <mergeCell ref="R80:S80"/>
    <mergeCell ref="R79:S79"/>
    <mergeCell ref="R78:S78"/>
    <mergeCell ref="J80:M80"/>
    <mergeCell ref="J81:M81"/>
    <mergeCell ref="J82:M82"/>
    <mergeCell ref="J83:M83"/>
    <mergeCell ref="J84:M84"/>
    <mergeCell ref="T85:U85"/>
    <mergeCell ref="N79:Q79"/>
    <mergeCell ref="N80:Q80"/>
    <mergeCell ref="N81:Q81"/>
    <mergeCell ref="T8:AU8"/>
    <mergeCell ref="AD59:AE59"/>
    <mergeCell ref="AF59:AU59"/>
    <mergeCell ref="Z47:AC47"/>
    <mergeCell ref="B3:P5"/>
    <mergeCell ref="AO3:AU5"/>
    <mergeCell ref="AK3:AN5"/>
    <mergeCell ref="R33:U33"/>
    <mergeCell ref="R34:U34"/>
    <mergeCell ref="R36:U36"/>
    <mergeCell ref="Z32:AC32"/>
    <mergeCell ref="Z33:AC33"/>
    <mergeCell ref="Z34:AC34"/>
    <mergeCell ref="Z35:AC35"/>
    <mergeCell ref="Z36:AC36"/>
    <mergeCell ref="B29:E29"/>
    <mergeCell ref="F29:G29"/>
    <mergeCell ref="H29:Q29"/>
    <mergeCell ref="Z29:AC29"/>
    <mergeCell ref="AD29:AU29"/>
    <mergeCell ref="B30:E30"/>
    <mergeCell ref="F30:G30"/>
    <mergeCell ref="H30:Q30"/>
    <mergeCell ref="Z30:AC30"/>
    <mergeCell ref="N34:Q34"/>
    <mergeCell ref="N36:Q36"/>
    <mergeCell ref="V62:Y62"/>
    <mergeCell ref="AF32:AU32"/>
    <mergeCell ref="AF33:AU33"/>
    <mergeCell ref="AF34:AU34"/>
    <mergeCell ref="AF35:AU35"/>
    <mergeCell ref="AF36:AU36"/>
    <mergeCell ref="Z38:AC38"/>
    <mergeCell ref="AD32:AE32"/>
    <mergeCell ref="AD33:AE33"/>
    <mergeCell ref="AD34:AE34"/>
    <mergeCell ref="AD35:AE35"/>
    <mergeCell ref="AD36:AE36"/>
    <mergeCell ref="AF37:AU37"/>
    <mergeCell ref="AD37:AE37"/>
    <mergeCell ref="AD38:AE38"/>
    <mergeCell ref="Z37:AC37"/>
    <mergeCell ref="V38:Y38"/>
    <mergeCell ref="Z57:AC57"/>
    <mergeCell ref="AD57:AE57"/>
    <mergeCell ref="AF57:AU57"/>
    <mergeCell ref="Z59:AC59"/>
    <mergeCell ref="V45:Y45"/>
    <mergeCell ref="N35:Q35"/>
    <mergeCell ref="R35:U35"/>
    <mergeCell ref="G78:I78"/>
    <mergeCell ref="B78:F78"/>
    <mergeCell ref="T78:U78"/>
    <mergeCell ref="R57:U57"/>
    <mergeCell ref="R59:U59"/>
    <mergeCell ref="B47:I47"/>
    <mergeCell ref="J47:M47"/>
    <mergeCell ref="N47:Q47"/>
    <mergeCell ref="R47:U47"/>
    <mergeCell ref="N62:Q62"/>
    <mergeCell ref="R62:U62"/>
    <mergeCell ref="F66:G66"/>
    <mergeCell ref="N38:Q38"/>
    <mergeCell ref="H66:Q66"/>
    <mergeCell ref="B70:I70"/>
    <mergeCell ref="J70:M70"/>
    <mergeCell ref="B73:I73"/>
    <mergeCell ref="J73:M73"/>
    <mergeCell ref="B71:I71"/>
    <mergeCell ref="N78:Q78"/>
    <mergeCell ref="B82:F82"/>
    <mergeCell ref="B83:F83"/>
    <mergeCell ref="B84:F84"/>
    <mergeCell ref="J78:M78"/>
    <mergeCell ref="T86:U86"/>
    <mergeCell ref="N86:Q86"/>
    <mergeCell ref="B86:M86"/>
    <mergeCell ref="J85:M85"/>
    <mergeCell ref="B85:F85"/>
    <mergeCell ref="T79:U79"/>
    <mergeCell ref="G79:I79"/>
    <mergeCell ref="G80:I80"/>
    <mergeCell ref="G81:I81"/>
    <mergeCell ref="G82:I82"/>
    <mergeCell ref="G83:I83"/>
    <mergeCell ref="G84:I84"/>
    <mergeCell ref="G85:I85"/>
    <mergeCell ref="B79:F79"/>
    <mergeCell ref="B80:F80"/>
    <mergeCell ref="B81:F81"/>
    <mergeCell ref="N82:Q82"/>
    <mergeCell ref="N83:Q83"/>
    <mergeCell ref="N84:Q84"/>
    <mergeCell ref="N85:Q85"/>
    <mergeCell ref="J79:M79"/>
    <mergeCell ref="AF38:AU38"/>
    <mergeCell ref="B60:I60"/>
    <mergeCell ref="J60:M60"/>
    <mergeCell ref="N60:Q60"/>
    <mergeCell ref="R60:U60"/>
    <mergeCell ref="V60:Y60"/>
    <mergeCell ref="Z60:AC60"/>
    <mergeCell ref="AD60:AE60"/>
    <mergeCell ref="AF60:AU60"/>
    <mergeCell ref="V59:Y59"/>
    <mergeCell ref="B58:I58"/>
    <mergeCell ref="J58:M58"/>
    <mergeCell ref="N58:Q58"/>
    <mergeCell ref="R58:U58"/>
    <mergeCell ref="V58:Y58"/>
    <mergeCell ref="Z58:AC58"/>
    <mergeCell ref="AD58:AE58"/>
    <mergeCell ref="AF58:AU58"/>
    <mergeCell ref="B57:I57"/>
    <mergeCell ref="J57:M57"/>
    <mergeCell ref="N57:Q57"/>
    <mergeCell ref="V57:Y57"/>
    <mergeCell ref="J38:M38"/>
    <mergeCell ref="A25:AU25"/>
    <mergeCell ref="B26:AU26"/>
    <mergeCell ref="V32:Y32"/>
    <mergeCell ref="V33:Y33"/>
    <mergeCell ref="V34:Y34"/>
    <mergeCell ref="V36:Y36"/>
    <mergeCell ref="V37:Y37"/>
    <mergeCell ref="B32:I32"/>
    <mergeCell ref="B33:I33"/>
    <mergeCell ref="B34:I34"/>
    <mergeCell ref="V35:Y35"/>
    <mergeCell ref="N33:Q33"/>
    <mergeCell ref="B36:I36"/>
    <mergeCell ref="R37:U37"/>
    <mergeCell ref="J36:M36"/>
    <mergeCell ref="J37:M37"/>
    <mergeCell ref="N37:Q37"/>
    <mergeCell ref="J32:M32"/>
    <mergeCell ref="J33:M33"/>
    <mergeCell ref="J34:M34"/>
    <mergeCell ref="AD30:AU30"/>
    <mergeCell ref="R32:U32"/>
    <mergeCell ref="B35:I35"/>
    <mergeCell ref="J35:M35"/>
    <mergeCell ref="B38:I38"/>
    <mergeCell ref="N32:Q32"/>
    <mergeCell ref="B37:I37"/>
    <mergeCell ref="B52:AU52"/>
    <mergeCell ref="B54:E54"/>
    <mergeCell ref="F54:G54"/>
    <mergeCell ref="H54:Q54"/>
    <mergeCell ref="Z54:AC54"/>
    <mergeCell ref="AD54:AU54"/>
    <mergeCell ref="AD46:AE46"/>
    <mergeCell ref="AF46:AU46"/>
    <mergeCell ref="V47:Y47"/>
    <mergeCell ref="N44:Q44"/>
    <mergeCell ref="R44:U44"/>
    <mergeCell ref="V44:Y44"/>
    <mergeCell ref="Z44:AC44"/>
    <mergeCell ref="AD44:AE44"/>
    <mergeCell ref="AF44:AU44"/>
    <mergeCell ref="B45:I45"/>
    <mergeCell ref="J45:M45"/>
    <mergeCell ref="N45:Q45"/>
    <mergeCell ref="R45:U45"/>
    <mergeCell ref="Z45:AC45"/>
    <mergeCell ref="AD45:AE45"/>
    <mergeCell ref="R38:U38"/>
    <mergeCell ref="B55:E55"/>
    <mergeCell ref="F55:G55"/>
    <mergeCell ref="H55:Q55"/>
    <mergeCell ref="Z55:AC55"/>
    <mergeCell ref="AD55:AU55"/>
    <mergeCell ref="AD47:AE47"/>
    <mergeCell ref="AF47:AU47"/>
    <mergeCell ref="B41:E41"/>
    <mergeCell ref="F41:G41"/>
    <mergeCell ref="H41:Q41"/>
    <mergeCell ref="Z41:AC41"/>
    <mergeCell ref="AD41:AU41"/>
    <mergeCell ref="B42:E42"/>
    <mergeCell ref="F42:G42"/>
    <mergeCell ref="H42:Q42"/>
    <mergeCell ref="Z42:AC42"/>
    <mergeCell ref="AD42:AU42"/>
    <mergeCell ref="AF45:AU45"/>
    <mergeCell ref="B46:I46"/>
    <mergeCell ref="J46:M46"/>
    <mergeCell ref="N46:Q46"/>
    <mergeCell ref="R46:U46"/>
    <mergeCell ref="V46:Y46"/>
    <mergeCell ref="Z46:AC46"/>
    <mergeCell ref="X85:AG86"/>
    <mergeCell ref="AH85:AI86"/>
    <mergeCell ref="B62:I62"/>
    <mergeCell ref="J62:M62"/>
    <mergeCell ref="B48:I48"/>
    <mergeCell ref="J48:M48"/>
    <mergeCell ref="N48:Q48"/>
    <mergeCell ref="R48:U48"/>
    <mergeCell ref="V48:Y48"/>
    <mergeCell ref="Z48:AC48"/>
    <mergeCell ref="AD48:AE48"/>
    <mergeCell ref="AF48:AU48"/>
    <mergeCell ref="B49:I49"/>
    <mergeCell ref="J49:M49"/>
    <mergeCell ref="N49:Q49"/>
    <mergeCell ref="R49:U49"/>
    <mergeCell ref="V49:Y49"/>
    <mergeCell ref="Z49:AC49"/>
    <mergeCell ref="AD49:AE49"/>
    <mergeCell ref="AF49:AU49"/>
    <mergeCell ref="B59:I59"/>
    <mergeCell ref="J59:M59"/>
    <mergeCell ref="N59:Q59"/>
    <mergeCell ref="Z69:AC69"/>
    <mergeCell ref="Z62:AC62"/>
    <mergeCell ref="AD62:AE62"/>
    <mergeCell ref="AF62:AU62"/>
    <mergeCell ref="X79:AA80"/>
    <mergeCell ref="B61:I61"/>
    <mergeCell ref="J61:M61"/>
    <mergeCell ref="N61:Q61"/>
    <mergeCell ref="R61:U61"/>
    <mergeCell ref="V61:Y61"/>
    <mergeCell ref="Z61:AC61"/>
    <mergeCell ref="AD61:AE61"/>
    <mergeCell ref="AF61:AU61"/>
    <mergeCell ref="B67:E67"/>
    <mergeCell ref="F67:G67"/>
    <mergeCell ref="H67:Q67"/>
    <mergeCell ref="Z67:AC67"/>
    <mergeCell ref="AD67:AU67"/>
    <mergeCell ref="B69:I69"/>
    <mergeCell ref="J69:M69"/>
    <mergeCell ref="N69:Q69"/>
    <mergeCell ref="R69:U69"/>
    <mergeCell ref="V69:Y69"/>
    <mergeCell ref="AD69:AE69"/>
    <mergeCell ref="AF69:AU69"/>
    <mergeCell ref="N70:Q70"/>
    <mergeCell ref="R70:U70"/>
    <mergeCell ref="V70:Y70"/>
    <mergeCell ref="Z70:AC70"/>
    <mergeCell ref="AD70:AE70"/>
    <mergeCell ref="AF70:AU70"/>
    <mergeCell ref="V73:Y73"/>
    <mergeCell ref="N73:Q73"/>
    <mergeCell ref="R73:U73"/>
    <mergeCell ref="Z73:AC73"/>
    <mergeCell ref="AD73:AE73"/>
    <mergeCell ref="AF73:AU73"/>
    <mergeCell ref="V71:Y71"/>
    <mergeCell ref="Z71:AC71"/>
    <mergeCell ref="AD71:AE71"/>
    <mergeCell ref="AF71:AU71"/>
    <mergeCell ref="R71:U71"/>
    <mergeCell ref="N72:Q72"/>
    <mergeCell ref="R72:U72"/>
    <mergeCell ref="V72:Y72"/>
    <mergeCell ref="Z72:AC72"/>
    <mergeCell ref="AD72:AE72"/>
    <mergeCell ref="AF72:AU72"/>
    <mergeCell ref="N71:Q71"/>
    <mergeCell ref="B74:I74"/>
    <mergeCell ref="J74:M74"/>
    <mergeCell ref="N74:Q74"/>
    <mergeCell ref="R74:U74"/>
    <mergeCell ref="V74:Y74"/>
    <mergeCell ref="Z74:AC74"/>
    <mergeCell ref="AD74:AE74"/>
    <mergeCell ref="AF74:AU74"/>
    <mergeCell ref="J71:M71"/>
    <mergeCell ref="B72:I72"/>
    <mergeCell ref="J72:M72"/>
    <mergeCell ref="AB78:AD78"/>
    <mergeCell ref="AB79:AD80"/>
    <mergeCell ref="T82:U82"/>
    <mergeCell ref="T83:U83"/>
    <mergeCell ref="T84:U84"/>
    <mergeCell ref="AB81:AD82"/>
    <mergeCell ref="AE81:AG82"/>
    <mergeCell ref="AE78:AG78"/>
    <mergeCell ref="AH78:AI78"/>
    <mergeCell ref="X78:AA78"/>
    <mergeCell ref="X81:AA82"/>
    <mergeCell ref="T80:U80"/>
    <mergeCell ref="T81:U81"/>
    <mergeCell ref="AZ2:AZ6"/>
    <mergeCell ref="T9:AU24"/>
    <mergeCell ref="AH83:AI84"/>
    <mergeCell ref="X83:AA84"/>
    <mergeCell ref="AE83:AG84"/>
    <mergeCell ref="AB83:AD84"/>
    <mergeCell ref="AH81:AI82"/>
    <mergeCell ref="Z66:AC66"/>
    <mergeCell ref="AD66:AU66"/>
    <mergeCell ref="B64:AU64"/>
    <mergeCell ref="B66:E66"/>
    <mergeCell ref="T6:AU7"/>
    <mergeCell ref="B50:I50"/>
    <mergeCell ref="J50:M50"/>
    <mergeCell ref="N50:Q50"/>
    <mergeCell ref="R50:U50"/>
    <mergeCell ref="V50:Y50"/>
    <mergeCell ref="Z50:AC50"/>
    <mergeCell ref="AD50:AE50"/>
    <mergeCell ref="AF50:AU50"/>
    <mergeCell ref="B44:I44"/>
    <mergeCell ref="J44:M44"/>
    <mergeCell ref="AE79:AG80"/>
    <mergeCell ref="AH79:AI80"/>
  </mergeCells>
  <phoneticPr fontId="1"/>
  <conditionalFormatting sqref="AH85:AI85 AH79 AH81 AD70:AE73 AH83 T79:U85">
    <cfRule type="containsText" dxfId="44" priority="44" operator="containsText" text="×">
      <formula>NOT(ISERROR(SEARCH("×",T70)))</formula>
    </cfRule>
  </conditionalFormatting>
  <conditionalFormatting sqref="Z30:AC30">
    <cfRule type="containsText" dxfId="43" priority="38" operator="containsText" text="×">
      <formula>NOT(ISERROR(SEARCH("×",Z30)))</formula>
    </cfRule>
  </conditionalFormatting>
  <conditionalFormatting sqref="AD30:AU30 AF70:AU73">
    <cfRule type="containsText" dxfId="42" priority="37" operator="containsText" text="要修正">
      <formula>NOT(ISERROR(SEARCH("要修正",AD30)))</formula>
    </cfRule>
  </conditionalFormatting>
  <conditionalFormatting sqref="T6">
    <cfRule type="containsText" dxfId="41" priority="33" operator="containsText" text="要修正">
      <formula>NOT(ISERROR(SEARCH("要修正",T6)))</formula>
    </cfRule>
  </conditionalFormatting>
  <conditionalFormatting sqref="B26:AU26">
    <cfRule type="containsText" dxfId="40" priority="31" operator="containsText" text="×">
      <formula>NOT(ISERROR(SEARCH("×",B26)))</formula>
    </cfRule>
  </conditionalFormatting>
  <conditionalFormatting sqref="A77:AV77 A76 AV76">
    <cfRule type="containsText" dxfId="39" priority="29" operator="containsText" text="×">
      <formula>NOT(ISERROR(SEARCH("×",A76)))</formula>
    </cfRule>
  </conditionalFormatting>
  <conditionalFormatting sqref="Z55:AC55">
    <cfRule type="containsText" dxfId="38" priority="25" operator="containsText" text="×">
      <formula>NOT(ISERROR(SEARCH("×",Z55)))</formula>
    </cfRule>
  </conditionalFormatting>
  <conditionalFormatting sqref="AD55:AU55">
    <cfRule type="containsText" dxfId="37" priority="24" operator="containsText" text="要修正">
      <formula>NOT(ISERROR(SEARCH("要修正",AD55)))</formula>
    </cfRule>
  </conditionalFormatting>
  <conditionalFormatting sqref="B52:AU52">
    <cfRule type="containsText" dxfId="36" priority="22" operator="containsText" text="×">
      <formula>NOT(ISERROR(SEARCH("×",B52)))</formula>
    </cfRule>
  </conditionalFormatting>
  <conditionalFormatting sqref="AD50:AE50">
    <cfRule type="containsText" dxfId="35" priority="21" operator="containsText" text="×">
      <formula>NOT(ISERROR(SEARCH("×",AD50)))</formula>
    </cfRule>
  </conditionalFormatting>
  <conditionalFormatting sqref="AD45:AE49">
    <cfRule type="containsText" dxfId="34" priority="20" operator="containsText" text="×">
      <formula>NOT(ISERROR(SEARCH("×",AD45)))</formula>
    </cfRule>
  </conditionalFormatting>
  <conditionalFormatting sqref="AF45:AU49">
    <cfRule type="containsText" dxfId="33" priority="19" operator="containsText" text="要修正">
      <formula>NOT(ISERROR(SEARCH("要修正",AF45)))</formula>
    </cfRule>
  </conditionalFormatting>
  <conditionalFormatting sqref="Z42:AC42">
    <cfRule type="containsText" dxfId="32" priority="18" operator="containsText" text="×">
      <formula>NOT(ISERROR(SEARCH("×",Z42)))</formula>
    </cfRule>
  </conditionalFormatting>
  <conditionalFormatting sqref="AD42:AU42">
    <cfRule type="containsText" dxfId="31" priority="17" operator="containsText" text="要修正">
      <formula>NOT(ISERROR(SEARCH("要修正",AD42)))</formula>
    </cfRule>
  </conditionalFormatting>
  <conditionalFormatting sqref="AF50:AU50">
    <cfRule type="containsText" dxfId="30" priority="16" operator="containsText" text="要修正">
      <formula>NOT(ISERROR(SEARCH("要修正",AF50)))</formula>
    </cfRule>
  </conditionalFormatting>
  <conditionalFormatting sqref="AD38:AE38">
    <cfRule type="containsText" dxfId="29" priority="15" operator="containsText" text="×">
      <formula>NOT(ISERROR(SEARCH("×",AD38)))</formula>
    </cfRule>
  </conditionalFormatting>
  <conditionalFormatting sqref="AD33:AE37">
    <cfRule type="containsText" dxfId="28" priority="14" operator="containsText" text="×">
      <formula>NOT(ISERROR(SEARCH("×",AD33)))</formula>
    </cfRule>
  </conditionalFormatting>
  <conditionalFormatting sqref="AF33:AU37">
    <cfRule type="containsText" dxfId="27" priority="13" operator="containsText" text="要修正">
      <formula>NOT(ISERROR(SEARCH("要修正",AF33)))</formula>
    </cfRule>
  </conditionalFormatting>
  <conditionalFormatting sqref="AF38:AU38">
    <cfRule type="containsText" dxfId="26" priority="12" operator="containsText" text="要修正">
      <formula>NOT(ISERROR(SEARCH("要修正",AF38)))</formula>
    </cfRule>
  </conditionalFormatting>
  <conditionalFormatting sqref="AD62:AE63">
    <cfRule type="containsText" dxfId="25" priority="11" operator="containsText" text="×">
      <formula>NOT(ISERROR(SEARCH("×",AD62)))</formula>
    </cfRule>
  </conditionalFormatting>
  <conditionalFormatting sqref="AD58:AE61">
    <cfRule type="containsText" dxfId="24" priority="10" operator="containsText" text="×">
      <formula>NOT(ISERROR(SEARCH("×",AD58)))</formula>
    </cfRule>
  </conditionalFormatting>
  <conditionalFormatting sqref="AF58:AU61">
    <cfRule type="containsText" dxfId="23" priority="9" operator="containsText" text="要修正">
      <formula>NOT(ISERROR(SEARCH("要修正",AF58)))</formula>
    </cfRule>
  </conditionalFormatting>
  <conditionalFormatting sqref="AF62:AU63">
    <cfRule type="containsText" dxfId="22" priority="8" operator="containsText" text="要修正">
      <formula>NOT(ISERROR(SEARCH("要修正",AF62)))</formula>
    </cfRule>
  </conditionalFormatting>
  <conditionalFormatting sqref="Z67:AC67">
    <cfRule type="containsText" dxfId="21" priority="7" operator="containsText" text="×">
      <formula>NOT(ISERROR(SEARCH("×",Z67)))</formula>
    </cfRule>
  </conditionalFormatting>
  <conditionalFormatting sqref="AD67:AU67">
    <cfRule type="containsText" dxfId="20" priority="6" operator="containsText" text="要修正">
      <formula>NOT(ISERROR(SEARCH("要修正",AD67)))</formula>
    </cfRule>
  </conditionalFormatting>
  <conditionalFormatting sqref="B64:AU64">
    <cfRule type="containsText" dxfId="19" priority="5" operator="containsText" text="×">
      <formula>NOT(ISERROR(SEARCH("×",B64)))</formula>
    </cfRule>
  </conditionalFormatting>
  <conditionalFormatting sqref="AD74:AE75">
    <cfRule type="containsText" dxfId="18" priority="4" operator="containsText" text="×">
      <formula>NOT(ISERROR(SEARCH("×",AD74)))</formula>
    </cfRule>
  </conditionalFormatting>
  <conditionalFormatting sqref="AF74:AU75">
    <cfRule type="containsText" dxfId="17" priority="1" operator="containsText" text="要修正">
      <formula>NOT(ISERROR(SEARCH("要修正",AF74)))</formula>
    </cfRule>
  </conditionalFormatting>
  <dataValidations count="1">
    <dataValidation type="list" allowBlank="1" showInputMessage="1" showErrorMessage="1" sqref="B79:F85" xr:uid="{8F126B2E-D01F-478C-86B6-F3B2C82D4C3D}">
      <formula1>$AY$78:$AY$80</formula1>
    </dataValidation>
  </dataValidations>
  <pageMargins left="0.7" right="0.7" top="0.75" bottom="0.75" header="0.3" footer="0.3"/>
  <pageSetup paperSize="9" scale="4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テーブル</vt:lpstr>
      <vt:lpstr>はじめに入力してください</vt:lpstr>
      <vt:lpstr>基本情報</vt:lpstr>
      <vt:lpstr>振込先情報</vt:lpstr>
      <vt:lpstr>事前協議書</vt:lpstr>
      <vt:lpstr>表紙</vt:lpstr>
      <vt:lpstr>経費書</vt:lpstr>
      <vt:lpstr>額内訳書</vt:lpstr>
      <vt:lpstr>看板</vt:lpstr>
      <vt:lpstr>HP</vt:lpstr>
      <vt:lpstr>医療機器・サーモ・換気設備</vt:lpstr>
      <vt:lpstr>歳入歳出抄本</vt:lpstr>
      <vt:lpstr>審査意見書</vt:lpstr>
      <vt:lpstr>HP!Print_Area</vt:lpstr>
      <vt:lpstr>はじめに入力してください!Print_Area</vt:lpstr>
      <vt:lpstr>医療機器・サーモ・換気設備!Print_Area</vt:lpstr>
      <vt:lpstr>額内訳書!Print_Area</vt:lpstr>
      <vt:lpstr>看板!Print_Area</vt:lpstr>
      <vt:lpstr>基本情報!Print_Area</vt:lpstr>
      <vt:lpstr>経費書!Print_Area</vt:lpstr>
      <vt:lpstr>歳入歳出抄本!Print_Area</vt:lpstr>
      <vt:lpstr>事前協議書!Print_Area</vt:lpstr>
      <vt:lpstr>審査意見書!Print_Area</vt:lpstr>
      <vt:lpstr>振込先情報!Print_Area</vt:lpstr>
      <vt:lpstr>表紙!Print_Area</vt:lpstr>
      <vt:lpstr>額内訳書!Print_Titles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2023-07-11T07:07:19Z</cp:lastPrinted>
  <dcterms:created xsi:type="dcterms:W3CDTF">2021-01-14T08:33:35Z</dcterms:created>
  <dcterms:modified xsi:type="dcterms:W3CDTF">2023-07-13T05:13:29Z</dcterms:modified>
</cp:coreProperties>
</file>