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defaultThemeVersion="166925"/>
  <xr:revisionPtr revIDLastSave="0" documentId="13_ncr:1_{429ECE4B-8DF1-473C-90D9-9F34A0B97E77}" xr6:coauthVersionLast="36" xr6:coauthVersionMax="36" xr10:uidLastSave="{00000000-0000-0000-0000-000000000000}"/>
  <bookViews>
    <workbookView xWindow="30315" yWindow="195" windowWidth="25515" windowHeight="16845" tabRatio="882"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X30" i="10"/>
  <c r="AX42" i="10"/>
  <c r="AX29" i="10"/>
  <c r="AX41" i="10"/>
  <c r="AX33" i="10"/>
  <c r="AX38" i="10"/>
  <c r="AX39" i="10"/>
  <c r="AX44" i="10"/>
  <c r="AX45" i="10"/>
  <c r="AX27" i="10"/>
  <c r="AX32" i="10"/>
  <c r="AX48" i="10"/>
  <c r="AX54" i="10"/>
  <c r="AX60" i="10"/>
  <c r="AX36" i="10"/>
  <c r="AX47" i="10"/>
  <c r="AX53" i="10"/>
  <c r="AX59" i="10"/>
  <c r="AX26" i="10"/>
  <c r="AX35" i="10"/>
  <c r="AX51" i="10"/>
  <c r="AX57" i="10"/>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X78" i="12"/>
  <c r="AX207" i="12"/>
  <c r="AX215" i="12"/>
  <c r="AX219" i="12"/>
  <c r="AX227" i="12"/>
  <c r="AX231" i="12"/>
  <c r="AX239" i="12"/>
  <c r="AX243" i="12"/>
  <c r="T20" i="12"/>
  <c r="T21" i="12" s="1"/>
  <c r="AX75" i="12"/>
  <c r="AX164" i="12"/>
  <c r="AX171" i="12"/>
  <c r="AX176" i="12"/>
  <c r="AX188" i="12"/>
  <c r="AX192" i="12"/>
  <c r="AX200" i="12"/>
  <c r="AX204" i="12"/>
  <c r="AX299" i="12"/>
  <c r="AX303" i="12"/>
  <c r="AX308" i="12"/>
  <c r="AX315" i="12"/>
  <c r="AX320" i="12"/>
  <c r="AX117" i="12"/>
  <c r="AX125" i="12"/>
  <c r="AX129" i="12"/>
  <c r="AX137" i="12"/>
  <c r="AX141" i="12"/>
  <c r="AX149" i="12"/>
  <c r="AX153" i="12"/>
  <c r="AX93" i="12"/>
  <c r="AX98" i="12"/>
  <c r="AX105" i="12"/>
  <c r="AX110" i="12"/>
  <c r="AX254" i="12"/>
  <c r="AX258" i="12"/>
  <c r="AX266" i="12"/>
  <c r="AX270" i="12"/>
  <c r="AX278" i="12"/>
  <c r="AX282" i="12"/>
  <c r="AX290" i="12"/>
  <c r="AX294" i="12"/>
  <c r="AS20" i="12"/>
  <c r="AS21" i="12" s="1"/>
  <c r="AR20" i="12"/>
  <c r="AR21" i="12" s="1"/>
  <c r="AB20" i="12"/>
  <c r="AB21" i="12" s="1"/>
  <c r="AO20" i="12"/>
  <c r="AO21" i="12" s="1"/>
  <c r="Y20" i="12"/>
  <c r="Y21" i="12" s="1"/>
  <c r="AJ20" i="12"/>
  <c r="AJ21" i="12" s="1"/>
  <c r="AX95" i="12"/>
  <c r="AX102" i="12"/>
  <c r="AX107" i="12"/>
  <c r="AX114" i="12"/>
  <c r="AX122" i="12"/>
  <c r="AX126" i="12"/>
  <c r="AX134" i="12"/>
  <c r="AX138" i="12"/>
  <c r="AX146" i="12"/>
  <c r="AX150" i="12"/>
  <c r="AX158" i="12"/>
  <c r="AX161" i="12"/>
  <c r="AX168" i="12"/>
  <c r="AX173" i="12"/>
  <c r="AX180" i="12"/>
  <c r="AX185" i="12"/>
  <c r="AX189" i="12"/>
  <c r="AX197" i="12"/>
  <c r="AX201" i="12"/>
  <c r="AX212" i="12"/>
  <c r="AX216" i="12"/>
  <c r="AX224" i="12"/>
  <c r="AX228" i="12"/>
  <c r="AX236" i="12"/>
  <c r="AX240" i="12"/>
  <c r="AX248" i="12"/>
  <c r="AX251" i="12"/>
  <c r="AX255" i="12"/>
  <c r="AX263" i="12"/>
  <c r="AX267" i="12"/>
  <c r="AX275" i="12"/>
  <c r="AX279" i="12"/>
  <c r="AX287" i="12"/>
  <c r="AX291" i="12"/>
  <c r="AX297" i="12"/>
  <c r="AX300" i="12"/>
  <c r="AX305" i="12"/>
  <c r="AX312" i="12"/>
  <c r="AX321" i="12"/>
  <c r="AX62" i="12"/>
  <c r="AX65" i="12"/>
  <c r="AX68" i="12"/>
  <c r="AX71" i="12"/>
  <c r="AX74" i="12"/>
  <c r="AX77" i="12"/>
  <c r="AX80" i="12"/>
  <c r="AX83" i="12"/>
  <c r="AX86" i="12"/>
  <c r="AX89" i="12"/>
  <c r="AX92" i="12"/>
  <c r="AX99" i="12"/>
  <c r="AX104" i="12"/>
  <c r="AX111" i="12"/>
  <c r="AX119" i="12"/>
  <c r="AX123" i="12"/>
  <c r="AX131" i="12"/>
  <c r="AX135" i="12"/>
  <c r="AX143" i="12"/>
  <c r="AX147" i="12"/>
  <c r="AX155" i="12"/>
  <c r="AX159" i="12"/>
  <c r="AX165" i="12"/>
  <c r="AX170" i="12"/>
  <c r="AX177" i="12"/>
  <c r="AX182" i="12"/>
  <c r="AX186" i="12"/>
  <c r="AX194" i="12"/>
  <c r="AX198" i="12"/>
  <c r="AX209" i="12"/>
  <c r="AX213" i="12"/>
  <c r="AX221" i="12"/>
  <c r="AX225" i="12"/>
  <c r="AX233" i="12"/>
  <c r="AX237" i="12"/>
  <c r="AX245" i="12"/>
  <c r="AX249" i="12"/>
  <c r="AX252" i="12"/>
  <c r="AX260" i="12"/>
  <c r="AX264" i="12"/>
  <c r="AX272" i="12"/>
  <c r="AX276" i="12"/>
  <c r="AX284" i="12"/>
  <c r="AX288" i="12"/>
  <c r="AX302" i="12"/>
  <c r="AX309" i="12"/>
  <c r="AX314" i="12"/>
  <c r="AX63" i="12"/>
  <c r="AX69" i="12"/>
  <c r="AX72" i="12"/>
  <c r="AX81" i="12"/>
  <c r="AX84" i="12"/>
  <c r="AX87" i="12"/>
  <c r="AX90" i="12"/>
  <c r="AX96" i="12"/>
  <c r="AX101" i="12"/>
  <c r="AX108" i="12"/>
  <c r="AX113" i="12"/>
  <c r="AX116" i="12"/>
  <c r="AX120" i="12"/>
  <c r="AX128" i="12"/>
  <c r="AX132" i="12"/>
  <c r="AX140" i="12"/>
  <c r="AX144" i="12"/>
  <c r="AX152" i="12"/>
  <c r="AX156" i="12"/>
  <c r="AX162" i="12"/>
  <c r="AX167" i="12"/>
  <c r="AX174" i="12"/>
  <c r="AX179" i="12"/>
  <c r="AX183" i="12"/>
  <c r="AX191" i="12"/>
  <c r="AX195" i="12"/>
  <c r="AX203" i="12"/>
  <c r="AX206" i="12"/>
  <c r="AX210" i="12"/>
  <c r="AX218" i="12"/>
  <c r="AX222" i="12"/>
  <c r="AX230" i="12"/>
  <c r="AX234" i="12"/>
  <c r="AX242" i="12"/>
  <c r="AX246" i="12"/>
  <c r="AX257" i="12"/>
  <c r="AX261" i="12"/>
  <c r="AX269" i="12"/>
  <c r="AX273" i="12"/>
  <c r="AX281" i="12"/>
  <c r="AX285" i="12"/>
  <c r="AX293" i="12"/>
  <c r="AX296" i="12"/>
  <c r="AX306" i="12"/>
  <c r="AX311" i="12"/>
  <c r="AX39" i="12"/>
  <c r="AX47" i="12"/>
  <c r="AX51" i="12"/>
  <c r="AX59" i="12"/>
  <c r="AX35" i="12"/>
  <c r="AX32" i="12"/>
  <c r="AX44" i="12"/>
  <c r="AX48" i="12"/>
  <c r="AX56" i="12"/>
  <c r="AX60" i="12"/>
  <c r="AX29" i="12"/>
  <c r="AX41" i="12"/>
  <c r="AX53" i="12"/>
  <c r="AX36" i="12"/>
  <c r="AX23" i="12"/>
  <c r="AX24" i="12"/>
  <c r="AX27" i="12"/>
  <c r="AX30" i="12"/>
  <c r="AX38" i="12"/>
  <c r="AX42" i="12"/>
  <c r="AX50" i="12"/>
  <c r="AX54" i="12"/>
  <c r="AX26" i="12"/>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X45" i="12"/>
  <c r="AX57"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Z32" i="12" l="1"/>
  <c r="AZ156" i="12"/>
  <c r="AZ233" i="12"/>
  <c r="AZ240" i="12"/>
  <c r="AZ33" i="12"/>
  <c r="AZ50" i="12"/>
  <c r="AZ53" i="12"/>
  <c r="AZ35" i="12"/>
  <c r="AZ293" i="12"/>
  <c r="AZ242" i="12"/>
  <c r="AZ195" i="12"/>
  <c r="AZ152" i="12"/>
  <c r="AZ108" i="12"/>
  <c r="AZ69" i="12"/>
  <c r="AZ272" i="12"/>
  <c r="AZ225" i="12"/>
  <c r="AZ177" i="12"/>
  <c r="AZ131" i="12"/>
  <c r="AZ86" i="12"/>
  <c r="AZ62" i="12"/>
  <c r="AZ279" i="12"/>
  <c r="AZ236" i="12"/>
  <c r="AZ185" i="12"/>
  <c r="AZ138" i="12"/>
  <c r="AZ282" i="12"/>
  <c r="AZ98" i="12"/>
  <c r="AZ117" i="12"/>
  <c r="AZ192" i="12"/>
  <c r="AZ239" i="12"/>
  <c r="AZ36" i="12"/>
  <c r="AZ203" i="12"/>
  <c r="AZ276" i="12"/>
  <c r="AZ89" i="12"/>
  <c r="AZ189" i="12"/>
  <c r="AZ42" i="12"/>
  <c r="AZ41" i="12"/>
  <c r="AZ59" i="12"/>
  <c r="AZ285" i="12"/>
  <c r="AZ234" i="12"/>
  <c r="AZ191" i="12"/>
  <c r="AZ144" i="12"/>
  <c r="AZ101" i="12"/>
  <c r="AZ63" i="12"/>
  <c r="AZ264" i="12"/>
  <c r="AZ221" i="12"/>
  <c r="AZ170" i="12"/>
  <c r="AZ123" i="12"/>
  <c r="AZ83" i="12"/>
  <c r="AZ321" i="12"/>
  <c r="AZ275" i="12"/>
  <c r="AZ228" i="12"/>
  <c r="AZ180" i="12"/>
  <c r="AZ134" i="12"/>
  <c r="AZ278" i="12"/>
  <c r="AZ93" i="12"/>
  <c r="AZ320" i="12"/>
  <c r="AZ188" i="12"/>
  <c r="AZ231" i="12"/>
  <c r="AZ54" i="12"/>
  <c r="AZ113" i="12"/>
  <c r="AZ38" i="12"/>
  <c r="AZ29" i="12"/>
  <c r="AZ51" i="12"/>
  <c r="AZ281" i="12"/>
  <c r="AZ230" i="12"/>
  <c r="AZ183" i="12"/>
  <c r="AZ140" i="12"/>
  <c r="AZ96" i="12"/>
  <c r="AZ314" i="12"/>
  <c r="AZ260" i="12"/>
  <c r="AZ213" i="12"/>
  <c r="AZ165" i="12"/>
  <c r="AZ119" i="12"/>
  <c r="AZ80" i="12"/>
  <c r="AZ312" i="12"/>
  <c r="AZ267" i="12"/>
  <c r="AZ224" i="12"/>
  <c r="AZ173" i="12"/>
  <c r="AZ126" i="12"/>
  <c r="AZ270" i="12"/>
  <c r="AZ153" i="12"/>
  <c r="AZ315" i="12"/>
  <c r="AZ176" i="12"/>
  <c r="AZ227" i="12"/>
  <c r="AZ246" i="12"/>
  <c r="AZ135" i="12"/>
  <c r="AZ30" i="12"/>
  <c r="AZ60" i="12"/>
  <c r="AZ47" i="12"/>
  <c r="AZ273" i="12"/>
  <c r="AZ222" i="12"/>
  <c r="AZ179" i="12"/>
  <c r="AZ132" i="12"/>
  <c r="AZ90" i="12"/>
  <c r="AZ309" i="12"/>
  <c r="AZ252" i="12"/>
  <c r="AZ209" i="12"/>
  <c r="AZ159" i="12"/>
  <c r="AZ111" i="12"/>
  <c r="AZ77" i="12"/>
  <c r="AZ305" i="12"/>
  <c r="AZ263" i="12"/>
  <c r="AZ216" i="12"/>
  <c r="AZ168" i="12"/>
  <c r="AZ122" i="12"/>
  <c r="AZ266" i="12"/>
  <c r="AZ149" i="12"/>
  <c r="AZ308" i="12"/>
  <c r="AZ171" i="12"/>
  <c r="AZ219" i="12"/>
  <c r="AZ56" i="12"/>
  <c r="AZ218" i="12"/>
  <c r="AZ87" i="12"/>
  <c r="AZ249" i="12"/>
  <c r="AZ155" i="12"/>
  <c r="AZ74" i="12"/>
  <c r="AZ300" i="12"/>
  <c r="AZ212" i="12"/>
  <c r="AZ161" i="12"/>
  <c r="AZ114" i="12"/>
  <c r="AZ258" i="12"/>
  <c r="AZ141" i="12"/>
  <c r="AZ303" i="12"/>
  <c r="AZ164" i="12"/>
  <c r="AZ215" i="12"/>
  <c r="AZ27" i="12"/>
  <c r="AZ269" i="12"/>
  <c r="AZ128" i="12"/>
  <c r="AZ302" i="12"/>
  <c r="AZ198" i="12"/>
  <c r="AZ104" i="12"/>
  <c r="AZ255" i="12"/>
  <c r="AZ24" i="12"/>
  <c r="AZ48" i="12"/>
  <c r="AZ311" i="12"/>
  <c r="AZ261" i="12"/>
  <c r="AZ210" i="12"/>
  <c r="AZ167" i="12"/>
  <c r="AZ120" i="12"/>
  <c r="AZ84" i="12"/>
  <c r="AZ288" i="12"/>
  <c r="AZ245" i="12"/>
  <c r="AZ194" i="12"/>
  <c r="AZ147" i="12"/>
  <c r="AZ99" i="12"/>
  <c r="AZ71" i="12"/>
  <c r="AZ297" i="12"/>
  <c r="AZ251" i="12"/>
  <c r="AZ201" i="12"/>
  <c r="AZ158" i="12"/>
  <c r="AZ107" i="12"/>
  <c r="AZ254" i="12"/>
  <c r="AZ137" i="12"/>
  <c r="AZ299" i="12"/>
  <c r="AZ75" i="12"/>
  <c r="AZ207" i="12"/>
  <c r="AZ39" i="12"/>
  <c r="AZ174" i="12"/>
  <c r="AZ57" i="12"/>
  <c r="AZ26" i="12"/>
  <c r="AZ23" i="12"/>
  <c r="AZ44" i="12"/>
  <c r="AZ306" i="12"/>
  <c r="AZ257" i="12"/>
  <c r="AZ206" i="12"/>
  <c r="AZ162" i="12"/>
  <c r="AZ116" i="12"/>
  <c r="AZ81" i="12"/>
  <c r="AZ284" i="12"/>
  <c r="AZ237" i="12"/>
  <c r="AZ186" i="12"/>
  <c r="AZ143" i="12"/>
  <c r="AZ92" i="12"/>
  <c r="AZ68" i="12"/>
  <c r="AZ291" i="12"/>
  <c r="AZ248" i="12"/>
  <c r="AZ197" i="12"/>
  <c r="AZ150" i="12"/>
  <c r="AZ102" i="12"/>
  <c r="AZ294" i="12"/>
  <c r="AZ110" i="12"/>
  <c r="AZ129" i="12"/>
  <c r="AZ204" i="12"/>
  <c r="AZ78" i="12"/>
  <c r="AZ45" i="12"/>
  <c r="AZ296" i="12"/>
  <c r="AZ72" i="12"/>
  <c r="AZ182" i="12"/>
  <c r="AZ65" i="12"/>
  <c r="AZ287" i="12"/>
  <c r="AZ146" i="12"/>
  <c r="AZ95" i="12"/>
  <c r="AZ290" i="12"/>
  <c r="AZ105" i="12"/>
  <c r="AZ125" i="12"/>
  <c r="AZ200" i="12"/>
  <c r="AZ243" i="12"/>
  <c r="AZ66" i="12"/>
  <c r="AZ324" i="12"/>
  <c r="S25" i="11"/>
  <c r="U25" i="11" s="1"/>
  <c r="Q25" i="11"/>
  <c r="K25" i="11"/>
  <c r="S24" i="11"/>
  <c r="Q24" i="11"/>
  <c r="K24" i="11"/>
  <c r="S23" i="11"/>
  <c r="Q23" i="11"/>
  <c r="K23" i="11"/>
  <c r="S22" i="11"/>
  <c r="U22" i="11" s="1"/>
  <c r="Q22" i="11"/>
  <c r="K22" i="11"/>
  <c r="S21" i="11"/>
  <c r="U21" i="11" s="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U11" i="11" s="1"/>
  <c r="Q11" i="11"/>
  <c r="K11" i="11"/>
  <c r="S10" i="11"/>
  <c r="Q10" i="11"/>
  <c r="K10" i="11"/>
  <c r="S9" i="11"/>
  <c r="Q9" i="11"/>
  <c r="K9" i="11"/>
  <c r="S8" i="11"/>
  <c r="Q8" i="11"/>
  <c r="K8" i="11"/>
  <c r="S7" i="11"/>
  <c r="Q7" i="11"/>
  <c r="K7" i="11"/>
  <c r="S6" i="11"/>
  <c r="U6" i="11" s="1"/>
  <c r="U318" i="12" s="1"/>
  <c r="AX318" i="12" s="1"/>
  <c r="AZ318" i="12" s="1"/>
  <c r="Q6" i="11"/>
  <c r="K6" i="11"/>
  <c r="U317" i="12" s="1"/>
  <c r="AX317" i="12" s="1"/>
  <c r="AZ317" i="12" s="1"/>
  <c r="U15" i="11" l="1"/>
  <c r="U23" i="11"/>
  <c r="U18" i="11"/>
  <c r="U13" i="11"/>
  <c r="U8" i="11"/>
  <c r="U16" i="11"/>
  <c r="U24" i="11"/>
  <c r="U19" i="11"/>
  <c r="U7" i="11"/>
  <c r="U10" i="11"/>
  <c r="U9" i="11"/>
  <c r="U17"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C2" i="10"/>
  <c r="AW19" i="10" s="1"/>
  <c r="AW20" i="10" s="1"/>
  <c r="AW21" i="10" s="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T36" i="8"/>
  <c r="AS36" i="8"/>
  <c r="AR36" i="8"/>
  <c r="AQ36" i="8"/>
  <c r="AP36" i="8"/>
  <c r="AO36" i="8"/>
  <c r="AM36" i="8"/>
  <c r="AL36" i="8"/>
  <c r="AK36" i="8"/>
  <c r="AJ36" i="8"/>
  <c r="AI36" i="8"/>
  <c r="AH36" i="8"/>
  <c r="AF36" i="8"/>
  <c r="AE36" i="8"/>
  <c r="AD36" i="8"/>
  <c r="AC36" i="8"/>
  <c r="AB36" i="8"/>
  <c r="AA36" i="8"/>
  <c r="Y36" i="8"/>
  <c r="X36" i="8"/>
  <c r="W36" i="8"/>
  <c r="V36" i="8"/>
  <c r="U36" i="8"/>
  <c r="T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Q33" i="8"/>
  <c r="AP33" i="8"/>
  <c r="AJ33" i="8"/>
  <c r="AI33" i="8"/>
  <c r="AC33" i="8"/>
  <c r="AB33" i="8"/>
  <c r="V33" i="8"/>
  <c r="U33" i="8"/>
  <c r="AW32" i="8"/>
  <c r="AV32" i="8"/>
  <c r="AU32" i="8"/>
  <c r="AQ32" i="8"/>
  <c r="AP32" i="8"/>
  <c r="AJ32" i="8"/>
  <c r="AI32" i="8"/>
  <c r="AC32" i="8"/>
  <c r="AB32" i="8"/>
  <c r="V32" i="8"/>
  <c r="U32" i="8"/>
  <c r="AW30" i="8"/>
  <c r="AQ30" i="8"/>
  <c r="AP30" i="8"/>
  <c r="AJ30" i="8"/>
  <c r="AI30" i="8"/>
  <c r="AC30" i="8"/>
  <c r="AB30" i="8"/>
  <c r="V30" i="8"/>
  <c r="U30" i="8"/>
  <c r="AW29" i="8"/>
  <c r="AV29" i="8"/>
  <c r="AU29" i="8"/>
  <c r="AQ29" i="8"/>
  <c r="AP29" i="8"/>
  <c r="AJ29" i="8"/>
  <c r="AI29" i="8"/>
  <c r="AC29" i="8"/>
  <c r="AB29" i="8"/>
  <c r="V29" i="8"/>
  <c r="U29" i="8"/>
  <c r="AW27" i="8"/>
  <c r="AW26" i="8"/>
  <c r="AV26" i="8"/>
  <c r="AU26" i="8"/>
  <c r="AQ26" i="8"/>
  <c r="AP26" i="8"/>
  <c r="AJ26" i="8"/>
  <c r="AI26" i="8"/>
  <c r="AC26" i="8"/>
  <c r="AB26" i="8"/>
  <c r="V26" i="8"/>
  <c r="U26" i="8"/>
  <c r="AU19" i="10" l="1"/>
  <c r="AU20" i="10" s="1"/>
  <c r="AU21" i="10" s="1"/>
  <c r="AV19" i="10"/>
  <c r="AV20" i="10" s="1"/>
  <c r="AV21" i="10" s="1"/>
  <c r="U65" i="10"/>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X50" i="8"/>
  <c r="AZ50" i="8" s="1"/>
  <c r="AX56" i="8"/>
  <c r="AZ56" i="8" s="1"/>
  <c r="AX59" i="8"/>
  <c r="AZ59" i="8" s="1"/>
  <c r="AX35" i="8"/>
  <c r="AX38" i="8"/>
  <c r="AZ38" i="8" s="1"/>
  <c r="AX41" i="8"/>
  <c r="AZ41" i="8" s="1"/>
  <c r="AX44" i="8"/>
  <c r="AZ44" i="8" s="1"/>
  <c r="AX47" i="8"/>
  <c r="AZ47" i="8" s="1"/>
  <c r="AX53" i="8"/>
  <c r="AZ53" i="8" s="1"/>
  <c r="AX54" i="8"/>
  <c r="AZ54" i="8" s="1"/>
  <c r="AX60" i="8"/>
  <c r="AZ60" i="8" s="1"/>
  <c r="AX51" i="8"/>
  <c r="AZ51" i="8" s="1"/>
  <c r="AX57" i="8"/>
  <c r="AZ57" i="8" s="1"/>
  <c r="AZ50" i="10" l="1"/>
  <c r="AZ60" i="10"/>
  <c r="AZ26" i="10"/>
  <c r="AZ30" i="10"/>
  <c r="AZ38" i="10"/>
  <c r="AZ32" i="10"/>
  <c r="AZ47" i="10"/>
  <c r="AZ51" i="10"/>
  <c r="AZ29" i="10"/>
  <c r="AZ44" i="10"/>
  <c r="AZ35" i="10"/>
  <c r="AZ54" i="10"/>
  <c r="AZ59" i="10"/>
  <c r="AZ56" i="10"/>
  <c r="AZ42" i="10"/>
  <c r="AZ33" i="10"/>
  <c r="AZ27" i="10"/>
  <c r="AZ36" i="10"/>
  <c r="AZ39" i="10"/>
  <c r="AZ48" i="10"/>
  <c r="AZ53" i="10"/>
  <c r="AZ57" i="10"/>
  <c r="AZ41" i="10"/>
  <c r="AZ45" i="10"/>
  <c r="AZ23" i="10"/>
  <c r="AZ24" i="10"/>
  <c r="AZ35" i="8"/>
  <c r="Q6" i="6" l="1"/>
  <c r="F60" i="8" l="1"/>
  <c r="F54" i="8"/>
  <c r="F57" i="8"/>
  <c r="F24" i="8"/>
  <c r="S6" i="6" l="1"/>
  <c r="U6" i="6" s="1"/>
  <c r="S7" i="6"/>
  <c r="S8" i="6"/>
  <c r="Q7" i="6"/>
  <c r="Q8" i="6"/>
  <c r="AU27" i="8" l="1"/>
  <c r="AV30" i="8"/>
  <c r="AV33" i="8"/>
  <c r="S36" i="8"/>
  <c r="Z36" i="8"/>
  <c r="AN36" i="8"/>
  <c r="AU36" i="8"/>
  <c r="AG36" i="8"/>
  <c r="AU33" i="8"/>
  <c r="AV27" i="8"/>
  <c r="AU30" i="8"/>
  <c r="AT33" i="8"/>
  <c r="AL33" i="8"/>
  <c r="AD33" i="8"/>
  <c r="AE30" i="8"/>
  <c r="AF27" i="8"/>
  <c r="AE33" i="8"/>
  <c r="AR30" i="8"/>
  <c r="AS33" i="8"/>
  <c r="AK33" i="8"/>
  <c r="AD30" i="8"/>
  <c r="T30" i="8"/>
  <c r="Z27" i="8"/>
  <c r="AR33" i="8"/>
  <c r="T33" i="8"/>
  <c r="AO30" i="8"/>
  <c r="Y27" i="8"/>
  <c r="AA33" i="8"/>
  <c r="S33" i="8"/>
  <c r="AL30" i="8"/>
  <c r="S27" i="8"/>
  <c r="AM33" i="8"/>
  <c r="AH33" i="8"/>
  <c r="Z33" i="8"/>
  <c r="AK30" i="8"/>
  <c r="AA30" i="8"/>
  <c r="AT27" i="8"/>
  <c r="W33" i="8"/>
  <c r="AH30" i="8"/>
  <c r="AO33" i="8"/>
  <c r="AG33" i="8"/>
  <c r="Y33" i="8"/>
  <c r="X30" i="8"/>
  <c r="AN27" i="8"/>
  <c r="AN33" i="8"/>
  <c r="AF33" i="8"/>
  <c r="X33" i="8"/>
  <c r="AS30" i="8"/>
  <c r="W30" i="8"/>
  <c r="AM27" i="8"/>
  <c r="AG27"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36" i="8" l="1"/>
  <c r="AZ36" i="8" s="1"/>
  <c r="AS32" i="8"/>
  <c r="AK32" i="8"/>
  <c r="AA29" i="8"/>
  <c r="S29" i="8"/>
  <c r="AS26" i="8"/>
  <c r="AK26" i="8"/>
  <c r="AD26" i="8"/>
  <c r="AR32" i="8"/>
  <c r="T32" i="8"/>
  <c r="AH29" i="8"/>
  <c r="Z29" i="8"/>
  <c r="AR26" i="8"/>
  <c r="T26" i="8"/>
  <c r="Y29" i="8"/>
  <c r="AH32" i="8"/>
  <c r="AF29" i="8"/>
  <c r="AA32" i="8"/>
  <c r="S32" i="8"/>
  <c r="AO29" i="8"/>
  <c r="AG29" i="8"/>
  <c r="AA26" i="8"/>
  <c r="S26" i="8"/>
  <c r="Z32" i="8"/>
  <c r="X29" i="8"/>
  <c r="AH26" i="8"/>
  <c r="AD32" i="8"/>
  <c r="AR29" i="8"/>
  <c r="AN29" i="8"/>
  <c r="Z26" i="8"/>
  <c r="T29" i="8"/>
  <c r="AO32" i="8"/>
  <c r="AG32" i="8"/>
  <c r="Y32" i="8"/>
  <c r="AM29" i="8"/>
  <c r="AE29" i="8"/>
  <c r="W29" i="8"/>
  <c r="AO26" i="8"/>
  <c r="AG26" i="8"/>
  <c r="Y26" i="8"/>
  <c r="AF26" i="8"/>
  <c r="AT26" i="8"/>
  <c r="AN32" i="8"/>
  <c r="AF32" i="8"/>
  <c r="X32" i="8"/>
  <c r="AT29" i="8"/>
  <c r="AL29" i="8"/>
  <c r="AD29" i="8"/>
  <c r="AN26" i="8"/>
  <c r="X26" i="8"/>
  <c r="AL32" i="8"/>
  <c r="AL26" i="8"/>
  <c r="AM32" i="8"/>
  <c r="AE32" i="8"/>
  <c r="W32" i="8"/>
  <c r="AS29" i="8"/>
  <c r="AK29" i="8"/>
  <c r="AM26" i="8"/>
  <c r="AE26" i="8"/>
  <c r="W26" i="8"/>
  <c r="AT32"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32" i="8"/>
  <c r="AZ32"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<sst xmlns="http://schemas.openxmlformats.org/spreadsheetml/2006/main" count="1339" uniqueCount="200">
  <si>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</si>
  <si>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</si>
  <si>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</si>
  <si>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</si>
  <si>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</si>
  <si>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</si>
  <si>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</si>
  <si>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</si>
  <si>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</si>
  <si>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</si>
  <si>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</si>
  <si>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</si>
  <si>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</si>
  <si>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</si>
  <si>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</si>
  <si>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</si>
  <si>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</si>
  <si>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</si>
  <si>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</si>
  <si>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</si>
  <si>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</si>
  <si>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</si>
  <si>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</si>
  <si>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</si>
  <si>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</si>
  <si>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</si>
  <si>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</si>
  <si>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</si>
  <si>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</si>
  <si>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</si>
  <si>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</si>
  <si>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</si>
  <si>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</si>
  <si>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</si>
  <si>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</si>
  <si>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</si>
  <si>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</si>
  <si>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</si>
  <si>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</si>
  <si>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</si>
  <si>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</si>
  <si>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</si>
  <si>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</si>
  <si>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</si>
  <si>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</si>
  <si>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</si>
  <si>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</si>
  <si>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</si>
  <si>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</si>
  <si>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</si>
  <si>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</si>
  <si>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</si>
  <si>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</si>
  <si>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</si>
  <si>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</si>
  <si>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</si>
  <si>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</si>
  <si>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</si>
  <si>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</si>
  <si>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</si>
  <si>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</si>
  <si>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</si>
  <si>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</si>
  <si>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</si>
  <si>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</si>
  <si>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</si>
  <si>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</si>
  <si>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</si>
  <si>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</si>
  <si>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</si>
  <si>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</si>
  <si>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</si>
  <si>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</si>
  <si>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</si>
  <si>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</si>
  <si>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</si>
  <si>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</si>
  <si>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</si>
  <si>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</si>
  <si>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</si>
  <si>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</si>
  <si>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</si>
  <si>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</si>
  <si>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</si>
  <si>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</si>
  <si>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</si>
  <si>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</si>
  <si>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</si>
  <si>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</si>
  <si>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</si>
  <si>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</si>
  <si>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</si>
  <si>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</si>
  <si>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</si>
  <si>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</si>
  <si>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</si>
  <si>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</si>
  <si>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</si>
  <si>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</si>
  <si>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</si>
  <si>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</si>
  <si>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</si>
  <si>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</si>
  <si>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</si>
  <si>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</si>
  <si>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</si>
  <si>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</si>
  <si>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</si>
  <si>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</si>
  <si>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</si>
  <si>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</si>
  <si>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</si>
  <si>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</si>
  <si>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</si>
  <si>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</si>
  <si>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</si>
  <si>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</si>
  <si>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</si>
  <si>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</si>
  <si>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</si>
  <si>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</si>
  <si>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</si>
  <si>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</si>
  <si>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</si>
  <si>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</si>
  <si>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</si>
  <si>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</si>
  <si>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</si>
  <si>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</si>
  <si>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</si>
  <si>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</si>
  <si>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</si>
  <si>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</si>
  <si>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</si>
  <si>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</si>
  <si>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</si>
  <si>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</si>
  <si>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</si>
  <si>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</si>
  <si>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</si>
  <si>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</si>
  <si>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</si>
  <si>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</si>
  <si>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</si>
  <si>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</si>
  <si>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</si>
  <si>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</si>
  <si>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</si>
  <si>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</si>
  <si>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</si>
  <si>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</si>
  <si>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</si>
  <si>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</si>
  <si>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</si>
  <si>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</si>
  <si>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</si>
  <si>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</si>
  <si>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</si>
  <si>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</si>
  <si>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</si>
  <si>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</si>
  <si>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</si>
  <si>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</si>
  <si>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</si>
  <si>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</si>
  <si>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</si>
  <si>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</si>
  <si>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</si>
  <si>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</si>
  <si>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</si>
  <si>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</si>
  <si>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</si>
  <si>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</si>
  <si>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</si>
  <si>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</si>
  <si>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</si>
  <si>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</si>
  <si>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</si>
  <si>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</si>
  <si>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</si>
  <si>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</si>
  <si>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</si>
  <si>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</si>
  <si>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</si>
  <si>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</si>
  <si>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</si>
  <si>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</si>
  <si>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</si>
  <si>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</si>
  <si>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</si>
  <si>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</si>
  <si>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</si>
  <si>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</si>
  <si>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●●と兼務</t>
    <rPh sb="3" eb="5">
      <t>ケンム</t>
    </rPh>
    <phoneticPr fontId="2"/>
  </si>
  <si>
    <t>暦月</t>
  </si>
  <si>
    <t>実績</t>
  </si>
  <si>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</si>
  <si>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</si>
  <si>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r>
      <t xml:space="preserve">       ※選択した資格及び研修に関して、</t>
    </r>
    <r>
      <rPr>
        <b/>
        <u/>
        <sz val="12"/>
        <rFont val="HGSｺﾞｼｯｸM"/>
        <family val="3"/>
        <charset val="128"/>
      </rPr>
      <t>必要に応じて、資格証又は研修修了証等の写しを当日提示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トウジツ</t>
    </rPh>
    <rPh sb="47" eb="49">
      <t>テイジ</t>
    </rPh>
    <phoneticPr fontId="2"/>
  </si>
  <si>
    <t>　(15) 利用者数は、単位ごとの利用者の実人数を入力してください。</t>
    <rPh sb="6" eb="9">
      <t>リヨウシャ</t>
    </rPh>
    <rPh sb="9" eb="10">
      <t>カズ</t>
    </rPh>
    <rPh sb="12" eb="14">
      <t>タンイ</t>
    </rPh>
    <rPh sb="17" eb="20">
      <t>リヨウシャ</t>
    </rPh>
    <rPh sb="21" eb="22">
      <t>ジツ</t>
    </rPh>
    <rPh sb="22" eb="24">
      <t>ニンズウ</t>
    </rPh>
    <rPh sb="25" eb="2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</si>
</sst>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70" zoomScaleNormal="70" zoomScaleSheetLayoutView="70" workbookViewId="0">
      <selection activeCell="D3" sqref="D3"/>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192</v>
      </c>
      <c r="D1" s="115"/>
      <c r="E1" s="115"/>
      <c r="F1" s="115"/>
      <c r="G1" s="115"/>
      <c r="H1" s="116" t="s">
        <v>0</v>
      </c>
      <c r="J1" s="116"/>
      <c r="L1" s="115"/>
      <c r="M1" s="115"/>
      <c r="N1" s="115"/>
      <c r="O1" s="115"/>
      <c r="P1" s="115"/>
      <c r="Q1" s="115"/>
      <c r="R1" s="115"/>
      <c r="AM1" s="117"/>
      <c r="AN1" s="118"/>
      <c r="AO1" s="118" t="s">
        <v>61</v>
      </c>
      <c r="AP1" s="295" t="s">
        <v>134</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155</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194</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124</v>
      </c>
      <c r="BB4" s="299" t="s">
        <v>195</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165</v>
      </c>
      <c r="AM6" s="114"/>
      <c r="AN6" s="114"/>
      <c r="AO6" s="114"/>
      <c r="AP6" s="114"/>
      <c r="AQ6" s="114"/>
      <c r="AR6" s="114"/>
      <c r="AS6" s="114"/>
      <c r="AT6" s="141"/>
      <c r="AU6" s="141"/>
      <c r="AV6" s="147"/>
      <c r="AW6" s="114"/>
      <c r="AX6" s="302">
        <v>40</v>
      </c>
      <c r="AY6" s="304"/>
      <c r="AZ6" s="147" t="s">
        <v>166</v>
      </c>
      <c r="BA6" s="114"/>
      <c r="BB6" s="302">
        <v>176</v>
      </c>
      <c r="BC6" s="304"/>
      <c r="BD6" s="147" t="s">
        <v>167</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168</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169</v>
      </c>
      <c r="AU14" s="260">
        <v>0.41666666666666669</v>
      </c>
      <c r="AV14" s="261"/>
      <c r="AW14" s="262"/>
      <c r="AX14" s="131" t="s">
        <v>2</v>
      </c>
      <c r="AY14" s="260">
        <v>0.6875</v>
      </c>
      <c r="AZ14" s="261"/>
      <c r="BA14" s="262"/>
      <c r="BB14" s="130" t="s">
        <v>23</v>
      </c>
      <c r="BC14" s="263">
        <f>(AY14-AU14)*24</f>
        <v>6.5</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170</v>
      </c>
      <c r="D17" s="312"/>
      <c r="E17" s="313"/>
      <c r="F17" s="164"/>
      <c r="G17" s="320" t="s">
        <v>171</v>
      </c>
      <c r="H17" s="323" t="s">
        <v>172</v>
      </c>
      <c r="I17" s="312"/>
      <c r="J17" s="312"/>
      <c r="K17" s="313"/>
      <c r="L17" s="323" t="s">
        <v>173</v>
      </c>
      <c r="M17" s="312"/>
      <c r="N17" s="312"/>
      <c r="O17" s="326"/>
      <c r="P17" s="329"/>
      <c r="Q17" s="330"/>
      <c r="R17" s="331"/>
      <c r="S17" s="338" t="s">
        <v>174</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1か月の勤務時間数   合計</v>
      </c>
      <c r="AY17" s="342"/>
      <c r="AZ17" s="347" t="s">
        <v>175</v>
      </c>
      <c r="BA17" s="348"/>
      <c r="BB17" s="265" t="s">
        <v>176</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f>IF($BB$3="暦月",IF(DAY(DATE($AC$2,$AG$2,29))=29,29,""),"")</f>
        <v>29</v>
      </c>
      <c r="AV19" s="171">
        <f>IF($BB$3="暦月",IF(DAY(DATE($AC$2,$AG$2,30))=30,30,""),"")</f>
        <v>30</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5</v>
      </c>
      <c r="AV20" s="167">
        <f>IF(AV19=30,WEEKDAY(DATE($AC$2,$AG$2,30)),0)</f>
        <v>6</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木</v>
      </c>
      <c r="AV21" s="175" t="str">
        <f>IF(AV20=1,"日",IF(AV20=2,"月",IF(AV20=3,"火",IF(AV20=4,"水",IF(AV20=5,"木",IF(AV20=6,"金",IF(AV20=0,"","土")))))))</f>
        <v>金</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140</v>
      </c>
      <c r="D22" s="390"/>
      <c r="E22" s="391"/>
      <c r="F22" s="84"/>
      <c r="G22" s="392" t="s">
        <v>104</v>
      </c>
      <c r="H22" s="394" t="s">
        <v>140</v>
      </c>
      <c r="I22" s="395"/>
      <c r="J22" s="395"/>
      <c r="K22" s="396"/>
      <c r="L22" s="359" t="s">
        <v>105</v>
      </c>
      <c r="M22" s="360"/>
      <c r="N22" s="360"/>
      <c r="O22" s="361"/>
      <c r="P22" s="365" t="s">
        <v>44</v>
      </c>
      <c r="Q22" s="366"/>
      <c r="R22" s="367"/>
      <c r="S22" s="104" t="s">
        <v>125</v>
      </c>
      <c r="T22" s="105" t="s">
        <v>127</v>
      </c>
      <c r="U22" s="105"/>
      <c r="V22" s="105"/>
      <c r="W22" s="105" t="s">
        <v>125</v>
      </c>
      <c r="X22" s="105" t="s">
        <v>156</v>
      </c>
      <c r="Y22" s="106" t="s">
        <v>125</v>
      </c>
      <c r="Z22" s="104" t="s">
        <v>125</v>
      </c>
      <c r="AA22" s="105" t="s">
        <v>125</v>
      </c>
      <c r="AB22" s="105"/>
      <c r="AC22" s="105"/>
      <c r="AD22" s="105" t="s">
        <v>125</v>
      </c>
      <c r="AE22" s="105" t="s">
        <v>156</v>
      </c>
      <c r="AF22" s="106" t="s">
        <v>125</v>
      </c>
      <c r="AG22" s="104" t="s">
        <v>125</v>
      </c>
      <c r="AH22" s="105" t="s">
        <v>125</v>
      </c>
      <c r="AI22" s="105"/>
      <c r="AJ22" s="105"/>
      <c r="AK22" s="105" t="s">
        <v>125</v>
      </c>
      <c r="AL22" s="105" t="s">
        <v>156</v>
      </c>
      <c r="AM22" s="106" t="s">
        <v>125</v>
      </c>
      <c r="AN22" s="104" t="s">
        <v>125</v>
      </c>
      <c r="AO22" s="105" t="s">
        <v>125</v>
      </c>
      <c r="AP22" s="105"/>
      <c r="AQ22" s="105"/>
      <c r="AR22" s="105" t="s">
        <v>125</v>
      </c>
      <c r="AS22" s="105" t="s">
        <v>156</v>
      </c>
      <c r="AT22" s="106" t="s">
        <v>125</v>
      </c>
      <c r="AU22" s="104" t="s">
        <v>127</v>
      </c>
      <c r="AV22" s="105" t="s">
        <v>127</v>
      </c>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f>IF(AU22="","",VLOOKUP(AU22,'【記載例】シフト記号表（勤務時間帯）'!$C$6:$K$35,9,FALSE))</f>
        <v>8</v>
      </c>
      <c r="AV23" s="229">
        <f>IF(AV22="","",VLOOKUP(AV22,'【記載例】シフト記号表（勤務時間帯）'!$C$6:$K$35,9,FALSE))</f>
        <v>8</v>
      </c>
      <c r="AW23" s="229" t="str">
        <f>IF(AW22="","",VLOOKUP(AW22,'【記載例】シフト記号表（勤務時間帯）'!$C$6:$K$35,9,FALSE))</f>
        <v/>
      </c>
      <c r="AX23" s="286">
        <f>IF($BB$3="４週",SUM(S23:AT23),IF($BB$3="暦月",SUM(S23:AW23),""))</f>
        <v>176</v>
      </c>
      <c r="AY23" s="287"/>
      <c r="AZ23" s="288">
        <f>IF($BB$3="４週",AX23/4,IF($BB$3="暦月",【記載例】通所リハ!AX23/(【記載例】通所リハ!$BB$8/7),""))</f>
        <v>41.06666666666667</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6.5</v>
      </c>
      <c r="T24" s="232">
        <f>IF(T22="","",VLOOKUP(T22,'【記載例】シフト記号表（勤務時間帯）'!$C$6:$U$35,19,FALSE))</f>
        <v>6.5</v>
      </c>
      <c r="U24" s="232" t="str">
        <f>IF(U22="","",VLOOKUP(U22,'【記載例】シフト記号表（勤務時間帯）'!$C$6:$U$35,19,FALSE))</f>
        <v/>
      </c>
      <c r="V24" s="232" t="str">
        <f>IF(V22="","",VLOOKUP(V22,'【記載例】シフト記号表（勤務時間帯）'!$C$6:$U$35,19,FALSE))</f>
        <v/>
      </c>
      <c r="W24" s="232">
        <f>IF(W22="","",VLOOKUP(W22,'【記載例】シフト記号表（勤務時間帯）'!$C$6:$U$35,19,FALSE))</f>
        <v>6.5</v>
      </c>
      <c r="X24" s="232">
        <f>IF(X22="","",VLOOKUP(X22,'【記載例】シフト記号表（勤務時間帯）'!$C$6:$U$35,19,FALSE))</f>
        <v>6.5</v>
      </c>
      <c r="Y24" s="233">
        <f>IF(Y22="","",VLOOKUP(Y22,'【記載例】シフト記号表（勤務時間帯）'!$C$6:$U$35,19,FALSE))</f>
        <v>6.5</v>
      </c>
      <c r="Z24" s="231">
        <f>IF(Z22="","",VLOOKUP(Z22,'【記載例】シフト記号表（勤務時間帯）'!$C$6:$U$35,19,FALSE))</f>
        <v>6.5</v>
      </c>
      <c r="AA24" s="232">
        <f>IF(AA22="","",VLOOKUP(AA22,'【記載例】シフト記号表（勤務時間帯）'!$C$6:$U$35,19,FALSE))</f>
        <v>6.5</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6.5</v>
      </c>
      <c r="AE24" s="232">
        <f>IF(AE22="","",VLOOKUP(AE22,'【記載例】シフト記号表（勤務時間帯）'!$C$6:$U$35,19,FALSE))</f>
        <v>6.5</v>
      </c>
      <c r="AF24" s="233">
        <f>IF(AF22="","",VLOOKUP(AF22,'【記載例】シフト記号表（勤務時間帯）'!$C$6:$U$35,19,FALSE))</f>
        <v>6.5</v>
      </c>
      <c r="AG24" s="231">
        <f>IF(AG22="","",VLOOKUP(AG22,'【記載例】シフト記号表（勤務時間帯）'!$C$6:$U$35,19,FALSE))</f>
        <v>6.5</v>
      </c>
      <c r="AH24" s="232">
        <f>IF(AH22="","",VLOOKUP(AH22,'【記載例】シフト記号表（勤務時間帯）'!$C$6:$U$35,19,FALSE))</f>
        <v>6.5</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6.5</v>
      </c>
      <c r="AL24" s="232">
        <f>IF(AL22="","",VLOOKUP(AL22,'【記載例】シフト記号表（勤務時間帯）'!$C$6:$U$35,19,FALSE))</f>
        <v>6.5</v>
      </c>
      <c r="AM24" s="233">
        <f>IF(AM22="","",VLOOKUP(AM22,'【記載例】シフト記号表（勤務時間帯）'!$C$6:$U$35,19,FALSE))</f>
        <v>6.5</v>
      </c>
      <c r="AN24" s="231">
        <f>IF(AN22="","",VLOOKUP(AN22,'【記載例】シフト記号表（勤務時間帯）'!$C$6:$U$35,19,FALSE))</f>
        <v>6.5</v>
      </c>
      <c r="AO24" s="232">
        <f>IF(AO22="","",VLOOKUP(AO22,'【記載例】シフト記号表（勤務時間帯）'!$C$6:$U$35,19,FALSE))</f>
        <v>6.5</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6.5</v>
      </c>
      <c r="AS24" s="232">
        <f>IF(AS22="","",VLOOKUP(AS22,'【記載例】シフト記号表（勤務時間帯）'!$C$6:$U$35,19,FALSE))</f>
        <v>6.5</v>
      </c>
      <c r="AT24" s="233">
        <f>IF(AT22="","",VLOOKUP(AT22,'【記載例】シフト記号表（勤務時間帯）'!$C$6:$U$35,19,FALSE))</f>
        <v>6.5</v>
      </c>
      <c r="AU24" s="231">
        <f>IF(AU22="","",VLOOKUP(AU22,'【記載例】シフト記号表（勤務時間帯）'!$C$6:$U$35,19,FALSE))</f>
        <v>6.5</v>
      </c>
      <c r="AV24" s="232">
        <f>IF(AV22="","",VLOOKUP(AV22,'【記載例】シフト記号表（勤務時間帯）'!$C$6:$U$35,19,FALSE))</f>
        <v>6.5</v>
      </c>
      <c r="AW24" s="232" t="str">
        <f>IF(AW22="","",VLOOKUP(AW22,'【記載例】シフト記号表（勤務時間帯）'!$C$6:$U$35,19,FALSE))</f>
        <v/>
      </c>
      <c r="AX24" s="293">
        <f>IF($BB$3="４週",SUM(S24:AT24),IF($BB$3="暦月",SUM(S24:AW24),""))</f>
        <v>143</v>
      </c>
      <c r="AY24" s="294"/>
      <c r="AZ24" s="368">
        <f>IF($BB$3="４週",AX24/4,IF($BB$3="暦月",【記載例】通所リハ!AX24/(【記載例】通所リハ!$BB$8/7),""))</f>
        <v>33.366666666666667</v>
      </c>
      <c r="BA24" s="369"/>
      <c r="BB24" s="280"/>
      <c r="BC24" s="281"/>
      <c r="BD24" s="281"/>
      <c r="BE24" s="281"/>
      <c r="BF24" s="282"/>
    </row>
    <row r="25" spans="2:58" ht="20.25" customHeight="1" x14ac:dyDescent="0.4">
      <c r="B25" s="370">
        <f>B22+1</f>
        <v>2</v>
      </c>
      <c r="C25" s="375" t="s">
        <v>25</v>
      </c>
      <c r="D25" s="376"/>
      <c r="E25" s="377"/>
      <c r="F25" s="111"/>
      <c r="G25" s="403" t="s">
        <v>104</v>
      </c>
      <c r="H25" s="405" t="s">
        <v>143</v>
      </c>
      <c r="I25" s="398"/>
      <c r="J25" s="398"/>
      <c r="K25" s="399"/>
      <c r="L25" s="406" t="s">
        <v>106</v>
      </c>
      <c r="M25" s="407"/>
      <c r="N25" s="407"/>
      <c r="O25" s="408"/>
      <c r="P25" s="412" t="s">
        <v>44</v>
      </c>
      <c r="Q25" s="413"/>
      <c r="R25" s="414"/>
      <c r="S25" s="104" t="s">
        <v>156</v>
      </c>
      <c r="T25" s="105" t="s">
        <v>125</v>
      </c>
      <c r="U25" s="105"/>
      <c r="V25" s="105"/>
      <c r="W25" s="105" t="s">
        <v>125</v>
      </c>
      <c r="X25" s="105" t="s">
        <v>125</v>
      </c>
      <c r="Y25" s="106" t="s">
        <v>156</v>
      </c>
      <c r="Z25" s="104" t="s">
        <v>156</v>
      </c>
      <c r="AA25" s="105" t="s">
        <v>125</v>
      </c>
      <c r="AB25" s="105"/>
      <c r="AC25" s="105"/>
      <c r="AD25" s="105" t="s">
        <v>125</v>
      </c>
      <c r="AE25" s="105" t="s">
        <v>125</v>
      </c>
      <c r="AF25" s="106" t="s">
        <v>156</v>
      </c>
      <c r="AG25" s="104" t="s">
        <v>156</v>
      </c>
      <c r="AH25" s="105" t="s">
        <v>125</v>
      </c>
      <c r="AI25" s="105"/>
      <c r="AJ25" s="105"/>
      <c r="AK25" s="105" t="s">
        <v>125</v>
      </c>
      <c r="AL25" s="105" t="s">
        <v>125</v>
      </c>
      <c r="AM25" s="106" t="s">
        <v>156</v>
      </c>
      <c r="AN25" s="104" t="s">
        <v>156</v>
      </c>
      <c r="AO25" s="105" t="s">
        <v>125</v>
      </c>
      <c r="AP25" s="105"/>
      <c r="AQ25" s="105"/>
      <c r="AR25" s="105" t="s">
        <v>125</v>
      </c>
      <c r="AS25" s="105" t="s">
        <v>125</v>
      </c>
      <c r="AT25" s="106" t="s">
        <v>156</v>
      </c>
      <c r="AU25" s="104" t="s">
        <v>127</v>
      </c>
      <c r="AV25" s="105" t="s">
        <v>127</v>
      </c>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f>IF(AU25="","",VLOOKUP(AU25,'【記載例】シフト記号表（勤務時間帯）'!$C$6:$K$35,9,FALSE))</f>
        <v>8</v>
      </c>
      <c r="AV26" s="229">
        <f>IF(AV25="","",VLOOKUP(AV25,'【記載例】シフト記号表（勤務時間帯）'!$C$6:$K$35,9,FALSE))</f>
        <v>8</v>
      </c>
      <c r="AW26" s="229" t="str">
        <f>IF(AW25="","",VLOOKUP(AW25,'【記載例】シフト記号表（勤務時間帯）'!$C$6:$K$35,9,FALSE))</f>
        <v/>
      </c>
      <c r="AX26" s="286">
        <f>IF($BB$3="４週",SUM(S26:AT26),IF($BB$3="暦月",SUM(S26:AW26),""))</f>
        <v>176</v>
      </c>
      <c r="AY26" s="287"/>
      <c r="AZ26" s="288">
        <f>IF($BB$3="４週",AX26/4,IF($BB$3="暦月",【記載例】通所リハ!AX26/(【記載例】通所リハ!$BB$8/7),""))</f>
        <v>41.06666666666667</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6.5</v>
      </c>
      <c r="T27" s="232">
        <f>IF(T25="","",VLOOKUP(T25,'【記載例】シフト記号表（勤務時間帯）'!$C$6:$U$35,19,FALSE))</f>
        <v>6.5</v>
      </c>
      <c r="U27" s="232" t="str">
        <f>IF(U25="","",VLOOKUP(U25,'【記載例】シフト記号表（勤務時間帯）'!$C$6:$U$35,19,FALSE))</f>
        <v/>
      </c>
      <c r="V27" s="232" t="str">
        <f>IF(V25="","",VLOOKUP(V25,'【記載例】シフト記号表（勤務時間帯）'!$C$6:$U$35,19,FALSE))</f>
        <v/>
      </c>
      <c r="W27" s="232">
        <f>IF(W25="","",VLOOKUP(W25,'【記載例】シフト記号表（勤務時間帯）'!$C$6:$U$35,19,FALSE))</f>
        <v>6.5</v>
      </c>
      <c r="X27" s="232">
        <f>IF(X25="","",VLOOKUP(X25,'【記載例】シフト記号表（勤務時間帯）'!$C$6:$U$35,19,FALSE))</f>
        <v>6.5</v>
      </c>
      <c r="Y27" s="233">
        <f>IF(Y25="","",VLOOKUP(Y25,'【記載例】シフト記号表（勤務時間帯）'!$C$6:$U$35,19,FALSE))</f>
        <v>6.5</v>
      </c>
      <c r="Z27" s="231">
        <f>IF(Z25="","",VLOOKUP(Z25,'【記載例】シフト記号表（勤務時間帯）'!$C$6:$U$35,19,FALSE))</f>
        <v>6.5</v>
      </c>
      <c r="AA27" s="232">
        <f>IF(AA25="","",VLOOKUP(AA25,'【記載例】シフト記号表（勤務時間帯）'!$C$6:$U$35,19,FALSE))</f>
        <v>6.5</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6.5</v>
      </c>
      <c r="AE27" s="232">
        <f>IF(AE25="","",VLOOKUP(AE25,'【記載例】シフト記号表（勤務時間帯）'!$C$6:$U$35,19,FALSE))</f>
        <v>6.5</v>
      </c>
      <c r="AF27" s="233">
        <f>IF(AF25="","",VLOOKUP(AF25,'【記載例】シフト記号表（勤務時間帯）'!$C$6:$U$35,19,FALSE))</f>
        <v>6.5</v>
      </c>
      <c r="AG27" s="231">
        <f>IF(AG25="","",VLOOKUP(AG25,'【記載例】シフト記号表（勤務時間帯）'!$C$6:$U$35,19,FALSE))</f>
        <v>6.5</v>
      </c>
      <c r="AH27" s="232">
        <f>IF(AH25="","",VLOOKUP(AH25,'【記載例】シフト記号表（勤務時間帯）'!$C$6:$U$35,19,FALSE))</f>
        <v>6.5</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6.5</v>
      </c>
      <c r="AL27" s="232">
        <f>IF(AL25="","",VLOOKUP(AL25,'【記載例】シフト記号表（勤務時間帯）'!$C$6:$U$35,19,FALSE))</f>
        <v>6.5</v>
      </c>
      <c r="AM27" s="233">
        <f>IF(AM25="","",VLOOKUP(AM25,'【記載例】シフト記号表（勤務時間帯）'!$C$6:$U$35,19,FALSE))</f>
        <v>6.5</v>
      </c>
      <c r="AN27" s="231">
        <f>IF(AN25="","",VLOOKUP(AN25,'【記載例】シフト記号表（勤務時間帯）'!$C$6:$U$35,19,FALSE))</f>
        <v>6.5</v>
      </c>
      <c r="AO27" s="232">
        <f>IF(AO25="","",VLOOKUP(AO25,'【記載例】シフト記号表（勤務時間帯）'!$C$6:$U$35,19,FALSE))</f>
        <v>6.5</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6.5</v>
      </c>
      <c r="AS27" s="232">
        <f>IF(AS25="","",VLOOKUP(AS25,'【記載例】シフト記号表（勤務時間帯）'!$C$6:$U$35,19,FALSE))</f>
        <v>6.5</v>
      </c>
      <c r="AT27" s="233">
        <f>IF(AT25="","",VLOOKUP(AT25,'【記載例】シフト記号表（勤務時間帯）'!$C$6:$U$35,19,FALSE))</f>
        <v>6.5</v>
      </c>
      <c r="AU27" s="231">
        <f>IF(AU25="","",VLOOKUP(AU25,'【記載例】シフト記号表（勤務時間帯）'!$C$6:$U$35,19,FALSE))</f>
        <v>6.5</v>
      </c>
      <c r="AV27" s="232">
        <f>IF(AV25="","",VLOOKUP(AV25,'【記載例】シフト記号表（勤務時間帯）'!$C$6:$U$35,19,FALSE))</f>
        <v>6.5</v>
      </c>
      <c r="AW27" s="232" t="str">
        <f>IF(AW25="","",VLOOKUP(AW25,'【記載例】シフト記号表（勤務時間帯）'!$C$6:$U$35,19,FALSE))</f>
        <v/>
      </c>
      <c r="AX27" s="293">
        <f>IF($BB$3="４週",SUM(S27:AT27),IF($BB$3="暦月",SUM(S27:AW27),""))</f>
        <v>143</v>
      </c>
      <c r="AY27" s="294"/>
      <c r="AZ27" s="368">
        <f>IF($BB$3="４週",AX27/4,IF($BB$3="暦月",【記載例】通所リハ!AX27/(【記載例】通所リハ!$BB$8/7),""))</f>
        <v>33.366666666666667</v>
      </c>
      <c r="BA27" s="369"/>
      <c r="BB27" s="280"/>
      <c r="BC27" s="281"/>
      <c r="BD27" s="281"/>
      <c r="BE27" s="281"/>
      <c r="BF27" s="282"/>
    </row>
    <row r="28" spans="2:58" ht="20.25" customHeight="1" x14ac:dyDescent="0.4">
      <c r="B28" s="370">
        <f>B25+1</f>
        <v>3</v>
      </c>
      <c r="C28" s="375" t="s">
        <v>4</v>
      </c>
      <c r="D28" s="376"/>
      <c r="E28" s="377"/>
      <c r="F28" s="111"/>
      <c r="G28" s="403" t="s">
        <v>104</v>
      </c>
      <c r="H28" s="405" t="s">
        <v>13</v>
      </c>
      <c r="I28" s="398"/>
      <c r="J28" s="398"/>
      <c r="K28" s="399"/>
      <c r="L28" s="406" t="s">
        <v>107</v>
      </c>
      <c r="M28" s="407"/>
      <c r="N28" s="407"/>
      <c r="O28" s="408"/>
      <c r="P28" s="412" t="s">
        <v>44</v>
      </c>
      <c r="Q28" s="413"/>
      <c r="R28" s="414"/>
      <c r="S28" s="104" t="s">
        <v>125</v>
      </c>
      <c r="T28" s="105" t="s">
        <v>156</v>
      </c>
      <c r="U28" s="105"/>
      <c r="V28" s="105"/>
      <c r="W28" s="105" t="s">
        <v>156</v>
      </c>
      <c r="X28" s="105" t="s">
        <v>156</v>
      </c>
      <c r="Y28" s="106" t="s">
        <v>125</v>
      </c>
      <c r="Z28" s="104" t="s">
        <v>125</v>
      </c>
      <c r="AA28" s="105" t="s">
        <v>156</v>
      </c>
      <c r="AB28" s="105"/>
      <c r="AC28" s="105"/>
      <c r="AD28" s="105" t="s">
        <v>156</v>
      </c>
      <c r="AE28" s="105" t="s">
        <v>156</v>
      </c>
      <c r="AF28" s="106" t="s">
        <v>125</v>
      </c>
      <c r="AG28" s="104" t="s">
        <v>125</v>
      </c>
      <c r="AH28" s="105" t="s">
        <v>156</v>
      </c>
      <c r="AI28" s="105"/>
      <c r="AJ28" s="105"/>
      <c r="AK28" s="105" t="s">
        <v>156</v>
      </c>
      <c r="AL28" s="105" t="s">
        <v>156</v>
      </c>
      <c r="AM28" s="106" t="s">
        <v>125</v>
      </c>
      <c r="AN28" s="104" t="s">
        <v>125</v>
      </c>
      <c r="AO28" s="105" t="s">
        <v>156</v>
      </c>
      <c r="AP28" s="105"/>
      <c r="AQ28" s="105"/>
      <c r="AR28" s="105" t="s">
        <v>156</v>
      </c>
      <c r="AS28" s="105" t="s">
        <v>156</v>
      </c>
      <c r="AT28" s="106" t="s">
        <v>125</v>
      </c>
      <c r="AU28" s="104" t="s">
        <v>127</v>
      </c>
      <c r="AV28" s="105" t="s">
        <v>127</v>
      </c>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f>IF(AU28="","",VLOOKUP(AU28,'【記載例】シフト記号表（勤務時間帯）'!$C$6:$K$35,9,FALSE))</f>
        <v>8</v>
      </c>
      <c r="AV29" s="229">
        <f>IF(AV28="","",VLOOKUP(AV28,'【記載例】シフト記号表（勤務時間帯）'!$C$6:$K$35,9,FALSE))</f>
        <v>8</v>
      </c>
      <c r="AW29" s="229" t="str">
        <f>IF(AW28="","",VLOOKUP(AW28,'【記載例】シフト記号表（勤務時間帯）'!$C$6:$K$35,9,FALSE))</f>
        <v/>
      </c>
      <c r="AX29" s="286">
        <f>IF($BB$3="４週",SUM(S29:AT29),IF($BB$3="暦月",SUM(S29:AW29),""))</f>
        <v>176</v>
      </c>
      <c r="AY29" s="287"/>
      <c r="AZ29" s="288">
        <f>IF($BB$3="４週",AX29/4,IF($BB$3="暦月",【記載例】通所リハ!AX29/(【記載例】通所リハ!$BB$8/7),""))</f>
        <v>41.06666666666667</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6.5</v>
      </c>
      <c r="T30" s="232">
        <f>IF(T28="","",VLOOKUP(T28,'【記載例】シフト記号表（勤務時間帯）'!$C$6:$U$35,19,FALSE))</f>
        <v>6.5</v>
      </c>
      <c r="U30" s="232" t="str">
        <f>IF(U28="","",VLOOKUP(U28,'【記載例】シフト記号表（勤務時間帯）'!$C$6:$U$35,19,FALSE))</f>
        <v/>
      </c>
      <c r="V30" s="232" t="str">
        <f>IF(V28="","",VLOOKUP(V28,'【記載例】シフト記号表（勤務時間帯）'!$C$6:$U$35,19,FALSE))</f>
        <v/>
      </c>
      <c r="W30" s="232">
        <f>IF(W28="","",VLOOKUP(W28,'【記載例】シフト記号表（勤務時間帯）'!$C$6:$U$35,19,FALSE))</f>
        <v>6.5</v>
      </c>
      <c r="X30" s="232">
        <f>IF(X28="","",VLOOKUP(X28,'【記載例】シフト記号表（勤務時間帯）'!$C$6:$U$35,19,FALSE))</f>
        <v>6.5</v>
      </c>
      <c r="Y30" s="233">
        <f>IF(Y28="","",VLOOKUP(Y28,'【記載例】シフト記号表（勤務時間帯）'!$C$6:$U$35,19,FALSE))</f>
        <v>6.5</v>
      </c>
      <c r="Z30" s="231">
        <f>IF(Z28="","",VLOOKUP(Z28,'【記載例】シフト記号表（勤務時間帯）'!$C$6:$U$35,19,FALSE))</f>
        <v>6.5</v>
      </c>
      <c r="AA30" s="232">
        <f>IF(AA28="","",VLOOKUP(AA28,'【記載例】シフト記号表（勤務時間帯）'!$C$6:$U$35,19,FALSE))</f>
        <v>6.5</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6.5</v>
      </c>
      <c r="AE30" s="232">
        <f>IF(AE28="","",VLOOKUP(AE28,'【記載例】シフト記号表（勤務時間帯）'!$C$6:$U$35,19,FALSE))</f>
        <v>6.5</v>
      </c>
      <c r="AF30" s="233">
        <f>IF(AF28="","",VLOOKUP(AF28,'【記載例】シフト記号表（勤務時間帯）'!$C$6:$U$35,19,FALSE))</f>
        <v>6.5</v>
      </c>
      <c r="AG30" s="231">
        <f>IF(AG28="","",VLOOKUP(AG28,'【記載例】シフト記号表（勤務時間帯）'!$C$6:$U$35,19,FALSE))</f>
        <v>6.5</v>
      </c>
      <c r="AH30" s="232">
        <f>IF(AH28="","",VLOOKUP(AH28,'【記載例】シフト記号表（勤務時間帯）'!$C$6:$U$35,19,FALSE))</f>
        <v>6.5</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6.5</v>
      </c>
      <c r="AL30" s="232">
        <f>IF(AL28="","",VLOOKUP(AL28,'【記載例】シフト記号表（勤務時間帯）'!$C$6:$U$35,19,FALSE))</f>
        <v>6.5</v>
      </c>
      <c r="AM30" s="233">
        <f>IF(AM28="","",VLOOKUP(AM28,'【記載例】シフト記号表（勤務時間帯）'!$C$6:$U$35,19,FALSE))</f>
        <v>6.5</v>
      </c>
      <c r="AN30" s="231">
        <f>IF(AN28="","",VLOOKUP(AN28,'【記載例】シフト記号表（勤務時間帯）'!$C$6:$U$35,19,FALSE))</f>
        <v>6.5</v>
      </c>
      <c r="AO30" s="232">
        <f>IF(AO28="","",VLOOKUP(AO28,'【記載例】シフト記号表（勤務時間帯）'!$C$6:$U$35,19,FALSE))</f>
        <v>6.5</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6.5</v>
      </c>
      <c r="AS30" s="232">
        <f>IF(AS28="","",VLOOKUP(AS28,'【記載例】シフト記号表（勤務時間帯）'!$C$6:$U$35,19,FALSE))</f>
        <v>6.5</v>
      </c>
      <c r="AT30" s="233">
        <f>IF(AT28="","",VLOOKUP(AT28,'【記載例】シフト記号表（勤務時間帯）'!$C$6:$U$35,19,FALSE))</f>
        <v>6.5</v>
      </c>
      <c r="AU30" s="231">
        <f>IF(AU28="","",VLOOKUP(AU28,'【記載例】シフト記号表（勤務時間帯）'!$C$6:$U$35,19,FALSE))</f>
        <v>6.5</v>
      </c>
      <c r="AV30" s="232">
        <f>IF(AV28="","",VLOOKUP(AV28,'【記載例】シフト記号表（勤務時間帯）'!$C$6:$U$35,19,FALSE))</f>
        <v>6.5</v>
      </c>
      <c r="AW30" s="232" t="str">
        <f>IF(AW28="","",VLOOKUP(AW28,'【記載例】シフト記号表（勤務時間帯）'!$C$6:$U$35,19,FALSE))</f>
        <v/>
      </c>
      <c r="AX30" s="293">
        <f>IF($BB$3="４週",SUM(S30:AT30),IF($BB$3="暦月",SUM(S30:AW30),""))</f>
        <v>143</v>
      </c>
      <c r="AY30" s="294"/>
      <c r="AZ30" s="368">
        <f>IF($BB$3="４週",AX30/4,IF($BB$3="暦月",【記載例】通所リハ!AX30/(【記載例】通所リハ!$BB$8/7),""))</f>
        <v>33.366666666666667</v>
      </c>
      <c r="BA30" s="369"/>
      <c r="BB30" s="280"/>
      <c r="BC30" s="281"/>
      <c r="BD30" s="281"/>
      <c r="BE30" s="281"/>
      <c r="BF30" s="282"/>
    </row>
    <row r="31" spans="2:58" ht="20.25" customHeight="1" x14ac:dyDescent="0.4">
      <c r="B31" s="370">
        <f>B28+1</f>
        <v>4</v>
      </c>
      <c r="C31" s="375" t="s">
        <v>55</v>
      </c>
      <c r="D31" s="376"/>
      <c r="E31" s="377"/>
      <c r="F31" s="111"/>
      <c r="G31" s="403" t="s">
        <v>104</v>
      </c>
      <c r="H31" s="405" t="s">
        <v>91</v>
      </c>
      <c r="I31" s="398"/>
      <c r="J31" s="398"/>
      <c r="K31" s="399"/>
      <c r="L31" s="406" t="s">
        <v>108</v>
      </c>
      <c r="M31" s="407"/>
      <c r="N31" s="407"/>
      <c r="O31" s="408"/>
      <c r="P31" s="412" t="s">
        <v>44</v>
      </c>
      <c r="Q31" s="413"/>
      <c r="R31" s="414"/>
      <c r="S31" s="104" t="s">
        <v>29</v>
      </c>
      <c r="T31" s="105" t="s">
        <v>127</v>
      </c>
      <c r="U31" s="105"/>
      <c r="V31" s="105"/>
      <c r="W31" s="105" t="s">
        <v>156</v>
      </c>
      <c r="X31" s="105" t="s">
        <v>29</v>
      </c>
      <c r="Y31" s="106" t="s">
        <v>156</v>
      </c>
      <c r="Z31" s="104" t="s">
        <v>29</v>
      </c>
      <c r="AA31" s="105" t="s">
        <v>156</v>
      </c>
      <c r="AB31" s="105"/>
      <c r="AC31" s="105"/>
      <c r="AD31" s="105" t="s">
        <v>156</v>
      </c>
      <c r="AE31" s="105" t="s">
        <v>29</v>
      </c>
      <c r="AF31" s="106" t="s">
        <v>156</v>
      </c>
      <c r="AG31" s="104" t="s">
        <v>29</v>
      </c>
      <c r="AH31" s="105" t="s">
        <v>156</v>
      </c>
      <c r="AI31" s="105"/>
      <c r="AJ31" s="105"/>
      <c r="AK31" s="105" t="s">
        <v>156</v>
      </c>
      <c r="AL31" s="105" t="s">
        <v>29</v>
      </c>
      <c r="AM31" s="106" t="s">
        <v>156</v>
      </c>
      <c r="AN31" s="104" t="s">
        <v>156</v>
      </c>
      <c r="AO31" s="105" t="s">
        <v>156</v>
      </c>
      <c r="AP31" s="105"/>
      <c r="AQ31" s="105"/>
      <c r="AR31" s="105" t="s">
        <v>156</v>
      </c>
      <c r="AS31" s="105" t="s">
        <v>29</v>
      </c>
      <c r="AT31" s="106" t="s">
        <v>156</v>
      </c>
      <c r="AU31" s="104" t="s">
        <v>127</v>
      </c>
      <c r="AV31" s="105" t="s">
        <v>127</v>
      </c>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f>IF(AU31="","",VLOOKUP(AU31,'【記載例】シフト記号表（勤務時間帯）'!$C$6:$K$35,9,FALSE))</f>
        <v>8</v>
      </c>
      <c r="AV32" s="229">
        <f>IF(AV31="","",VLOOKUP(AV31,'【記載例】シフト記号表（勤務時間帯）'!$C$6:$K$35,9,FALSE))</f>
        <v>8</v>
      </c>
      <c r="AW32" s="229" t="str">
        <f>IF(AW31="","",VLOOKUP(AW31,'【記載例】シフト記号表（勤務時間帯）'!$C$6:$K$35,9,FALSE))</f>
        <v/>
      </c>
      <c r="AX32" s="286">
        <f>IF($BB$3="４週",SUM(S32:AT32),IF($BB$3="暦月",SUM(S32:AW32),""))</f>
        <v>176</v>
      </c>
      <c r="AY32" s="287"/>
      <c r="AZ32" s="288">
        <f>IF($BB$3="４週",AX32/4,IF($BB$3="暦月",【記載例】通所リハ!AX32/(【記載例】通所リハ!$BB$8/7),""))</f>
        <v>41.06666666666667</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6.5</v>
      </c>
      <c r="T33" s="232">
        <f>IF(T31="","",VLOOKUP(T31,'【記載例】シフト記号表（勤務時間帯）'!$C$6:$U$35,19,FALSE))</f>
        <v>6.5</v>
      </c>
      <c r="U33" s="232" t="str">
        <f>IF(U31="","",VLOOKUP(U31,'【記載例】シフト記号表（勤務時間帯）'!$C$6:$U$35,19,FALSE))</f>
        <v/>
      </c>
      <c r="V33" s="232" t="str">
        <f>IF(V31="","",VLOOKUP(V31,'【記載例】シフト記号表（勤務時間帯）'!$C$6:$U$35,19,FALSE))</f>
        <v/>
      </c>
      <c r="W33" s="232">
        <f>IF(W31="","",VLOOKUP(W31,'【記載例】シフト記号表（勤務時間帯）'!$C$6:$U$35,19,FALSE))</f>
        <v>6.5</v>
      </c>
      <c r="X33" s="232">
        <f>IF(X31="","",VLOOKUP(X31,'【記載例】シフト記号表（勤務時間帯）'!$C$6:$U$35,19,FALSE))</f>
        <v>6.5</v>
      </c>
      <c r="Y33" s="233">
        <f>IF(Y31="","",VLOOKUP(Y31,'【記載例】シフト記号表（勤務時間帯）'!$C$6:$U$35,19,FALSE))</f>
        <v>6.5</v>
      </c>
      <c r="Z33" s="231">
        <f>IF(Z31="","",VLOOKUP(Z31,'【記載例】シフト記号表（勤務時間帯）'!$C$6:$U$35,19,FALSE))</f>
        <v>6.5</v>
      </c>
      <c r="AA33" s="232">
        <f>IF(AA31="","",VLOOKUP(AA31,'【記載例】シフト記号表（勤務時間帯）'!$C$6:$U$35,19,FALSE))</f>
        <v>6.5</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6.5</v>
      </c>
      <c r="AE33" s="232">
        <f>IF(AE31="","",VLOOKUP(AE31,'【記載例】シフト記号表（勤務時間帯）'!$C$6:$U$35,19,FALSE))</f>
        <v>6.5</v>
      </c>
      <c r="AF33" s="233">
        <f>IF(AF31="","",VLOOKUP(AF31,'【記載例】シフト記号表（勤務時間帯）'!$C$6:$U$35,19,FALSE))</f>
        <v>6.5</v>
      </c>
      <c r="AG33" s="231">
        <f>IF(AG31="","",VLOOKUP(AG31,'【記載例】シフト記号表（勤務時間帯）'!$C$6:$U$35,19,FALSE))</f>
        <v>6.5</v>
      </c>
      <c r="AH33" s="232">
        <f>IF(AH31="","",VLOOKUP(AH31,'【記載例】シフト記号表（勤務時間帯）'!$C$6:$U$35,19,FALSE))</f>
        <v>6.5</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6.5</v>
      </c>
      <c r="AL33" s="232">
        <f>IF(AL31="","",VLOOKUP(AL31,'【記載例】シフト記号表（勤務時間帯）'!$C$6:$U$35,19,FALSE))</f>
        <v>6.5</v>
      </c>
      <c r="AM33" s="233">
        <f>IF(AM31="","",VLOOKUP(AM31,'【記載例】シフト記号表（勤務時間帯）'!$C$6:$U$35,19,FALSE))</f>
        <v>6.5</v>
      </c>
      <c r="AN33" s="231">
        <f>IF(AN31="","",VLOOKUP(AN31,'【記載例】シフト記号表（勤務時間帯）'!$C$6:$U$35,19,FALSE))</f>
        <v>6.5</v>
      </c>
      <c r="AO33" s="232">
        <f>IF(AO31="","",VLOOKUP(AO31,'【記載例】シフト記号表（勤務時間帯）'!$C$6:$U$35,19,FALSE))</f>
        <v>6.5</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6.5</v>
      </c>
      <c r="AS33" s="232">
        <f>IF(AS31="","",VLOOKUP(AS31,'【記載例】シフト記号表（勤務時間帯）'!$C$6:$U$35,19,FALSE))</f>
        <v>6.5</v>
      </c>
      <c r="AT33" s="233">
        <f>IF(AT31="","",VLOOKUP(AT31,'【記載例】シフト記号表（勤務時間帯）'!$C$6:$U$35,19,FALSE))</f>
        <v>6.5</v>
      </c>
      <c r="AU33" s="231">
        <f>IF(AU31="","",VLOOKUP(AU31,'【記載例】シフト記号表（勤務時間帯）'!$C$6:$U$35,19,FALSE))</f>
        <v>6.5</v>
      </c>
      <c r="AV33" s="232">
        <f>IF(AV31="","",VLOOKUP(AV31,'【記載例】シフト記号表（勤務時間帯）'!$C$6:$U$35,19,FALSE))</f>
        <v>6.5</v>
      </c>
      <c r="AW33" s="232" t="str">
        <f>IF(AW31="","",VLOOKUP(AW31,'【記載例】シフト記号表（勤務時間帯）'!$C$6:$U$35,19,FALSE))</f>
        <v/>
      </c>
      <c r="AX33" s="293">
        <f>IF($BB$3="４週",SUM(S33:AT33),IF($BB$3="暦月",SUM(S33:AW33),""))</f>
        <v>143</v>
      </c>
      <c r="AY33" s="294"/>
      <c r="AZ33" s="368">
        <f>IF($BB$3="４週",AX33/4,IF($BB$3="暦月",【記載例】通所リハ!AX33/(【記載例】通所リハ!$BB$8/7),""))</f>
        <v>33.366666666666667</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177</v>
      </c>
      <c r="H62" s="452"/>
      <c r="I62" s="452"/>
      <c r="J62" s="452"/>
      <c r="K62" s="453"/>
      <c r="L62" s="257"/>
      <c r="M62" s="458" t="s">
        <v>25</v>
      </c>
      <c r="N62" s="459"/>
      <c r="O62" s="459"/>
      <c r="P62" s="459"/>
      <c r="Q62" s="459"/>
      <c r="R62" s="460"/>
      <c r="S62" s="251">
        <f t="shared" ref="S62:AB68" si="1">IF(SUMIF($F$22:$F$60, $M62, S$22:S$60)=0,"",SUMIF($F$22:$F$60, $M62, S$22:S$60))</f>
        <v>6.5</v>
      </c>
      <c r="T62" s="252">
        <f t="shared" si="1"/>
        <v>6.5</v>
      </c>
      <c r="U62" s="252" t="str">
        <f t="shared" si="1"/>
        <v/>
      </c>
      <c r="V62" s="252" t="str">
        <f t="shared" si="1"/>
        <v/>
      </c>
      <c r="W62" s="252">
        <f t="shared" si="1"/>
        <v>6.5</v>
      </c>
      <c r="X62" s="252">
        <f t="shared" si="1"/>
        <v>6.5</v>
      </c>
      <c r="Y62" s="253">
        <f t="shared" si="1"/>
        <v>6.5</v>
      </c>
      <c r="Z62" s="251">
        <f t="shared" si="1"/>
        <v>6.5</v>
      </c>
      <c r="AA62" s="252">
        <f t="shared" si="1"/>
        <v>6.5</v>
      </c>
      <c r="AB62" s="252" t="str">
        <f t="shared" si="1"/>
        <v/>
      </c>
      <c r="AC62" s="252" t="str">
        <f t="shared" ref="AC62:AL68" si="2">IF(SUMIF($F$22:$F$60, $M62, AC$22:AC$60)=0,"",SUMIF($F$22:$F$60, $M62, AC$22:AC$60))</f>
        <v/>
      </c>
      <c r="AD62" s="252">
        <f t="shared" si="2"/>
        <v>6.5</v>
      </c>
      <c r="AE62" s="252">
        <f t="shared" si="2"/>
        <v>6.5</v>
      </c>
      <c r="AF62" s="253">
        <f t="shared" si="2"/>
        <v>6.5</v>
      </c>
      <c r="AG62" s="251">
        <f t="shared" si="2"/>
        <v>6.5</v>
      </c>
      <c r="AH62" s="252">
        <f t="shared" si="2"/>
        <v>6.5</v>
      </c>
      <c r="AI62" s="252" t="str">
        <f t="shared" si="2"/>
        <v/>
      </c>
      <c r="AJ62" s="252" t="str">
        <f t="shared" si="2"/>
        <v/>
      </c>
      <c r="AK62" s="252">
        <f t="shared" si="2"/>
        <v>6.5</v>
      </c>
      <c r="AL62" s="252">
        <f t="shared" si="2"/>
        <v>6.5</v>
      </c>
      <c r="AM62" s="253">
        <f t="shared" ref="AM62:AX68" si="3">IF(SUMIF($F$22:$F$60, $M62, AM$22:AM$60)=0,"",SUMIF($F$22:$F$60, $M62, AM$22:AM$60))</f>
        <v>6.5</v>
      </c>
      <c r="AN62" s="251">
        <f t="shared" si="3"/>
        <v>6.5</v>
      </c>
      <c r="AO62" s="252">
        <f t="shared" si="3"/>
        <v>6.5</v>
      </c>
      <c r="AP62" s="252" t="str">
        <f t="shared" si="3"/>
        <v/>
      </c>
      <c r="AQ62" s="252" t="str">
        <f t="shared" si="3"/>
        <v/>
      </c>
      <c r="AR62" s="252">
        <f t="shared" si="3"/>
        <v>6.5</v>
      </c>
      <c r="AS62" s="252">
        <f t="shared" si="3"/>
        <v>6.5</v>
      </c>
      <c r="AT62" s="253">
        <f t="shared" si="3"/>
        <v>6.5</v>
      </c>
      <c r="AU62" s="251">
        <f t="shared" si="3"/>
        <v>6.5</v>
      </c>
      <c r="AV62" s="252">
        <f t="shared" si="3"/>
        <v>6.5</v>
      </c>
      <c r="AW62" s="252" t="str">
        <f t="shared" si="3"/>
        <v/>
      </c>
      <c r="AX62" s="445">
        <f t="shared" si="3"/>
        <v>143</v>
      </c>
      <c r="AY62" s="446"/>
      <c r="AZ62" s="447">
        <f t="shared" ref="AZ62:AZ68" si="4">IF(AX62="","",IF($BB$3="４週",AX62/4,IF($BB$3="暦月",AX62/($BB$8/7),"")))</f>
        <v>33.366666666666667</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6.5</v>
      </c>
      <c r="T65" s="252">
        <f t="shared" si="1"/>
        <v>6.5</v>
      </c>
      <c r="U65" s="252" t="str">
        <f t="shared" si="1"/>
        <v/>
      </c>
      <c r="V65" s="252" t="str">
        <f t="shared" si="1"/>
        <v/>
      </c>
      <c r="W65" s="252">
        <f t="shared" si="1"/>
        <v>6.5</v>
      </c>
      <c r="X65" s="252">
        <f t="shared" si="1"/>
        <v>6.5</v>
      </c>
      <c r="Y65" s="253">
        <f t="shared" si="1"/>
        <v>6.5</v>
      </c>
      <c r="Z65" s="251">
        <f t="shared" si="1"/>
        <v>6.5</v>
      </c>
      <c r="AA65" s="252">
        <f t="shared" si="1"/>
        <v>6.5</v>
      </c>
      <c r="AB65" s="252" t="str">
        <f t="shared" si="1"/>
        <v/>
      </c>
      <c r="AC65" s="252" t="str">
        <f t="shared" si="2"/>
        <v/>
      </c>
      <c r="AD65" s="252">
        <f t="shared" si="2"/>
        <v>6.5</v>
      </c>
      <c r="AE65" s="252">
        <f t="shared" si="2"/>
        <v>6.5</v>
      </c>
      <c r="AF65" s="253">
        <f t="shared" si="2"/>
        <v>6.5</v>
      </c>
      <c r="AG65" s="251">
        <f t="shared" si="2"/>
        <v>6.5</v>
      </c>
      <c r="AH65" s="252">
        <f t="shared" si="2"/>
        <v>6.5</v>
      </c>
      <c r="AI65" s="252" t="str">
        <f t="shared" si="2"/>
        <v/>
      </c>
      <c r="AJ65" s="252" t="str">
        <f t="shared" si="2"/>
        <v/>
      </c>
      <c r="AK65" s="252">
        <f t="shared" si="2"/>
        <v>6.5</v>
      </c>
      <c r="AL65" s="252">
        <f t="shared" si="2"/>
        <v>6.5</v>
      </c>
      <c r="AM65" s="253">
        <f t="shared" si="3"/>
        <v>6.5</v>
      </c>
      <c r="AN65" s="251">
        <f t="shared" si="3"/>
        <v>6.5</v>
      </c>
      <c r="AO65" s="252">
        <f t="shared" si="3"/>
        <v>6.5</v>
      </c>
      <c r="AP65" s="252" t="str">
        <f t="shared" si="3"/>
        <v/>
      </c>
      <c r="AQ65" s="252" t="str">
        <f t="shared" si="3"/>
        <v/>
      </c>
      <c r="AR65" s="252">
        <f t="shared" si="3"/>
        <v>6.5</v>
      </c>
      <c r="AS65" s="252">
        <f t="shared" si="3"/>
        <v>6.5</v>
      </c>
      <c r="AT65" s="253">
        <f t="shared" si="3"/>
        <v>6.5</v>
      </c>
      <c r="AU65" s="251">
        <f t="shared" si="3"/>
        <v>6.5</v>
      </c>
      <c r="AV65" s="252">
        <f t="shared" si="3"/>
        <v>6.5</v>
      </c>
      <c r="AW65" s="252" t="str">
        <f t="shared" si="3"/>
        <v/>
      </c>
      <c r="AX65" s="445">
        <f t="shared" si="3"/>
        <v>143</v>
      </c>
      <c r="AY65" s="446"/>
      <c r="AZ65" s="447">
        <f t="shared" si="4"/>
        <v>33.366666666666667</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6.5</v>
      </c>
      <c r="T66" s="252">
        <f t="shared" si="1"/>
        <v>6.5</v>
      </c>
      <c r="U66" s="252" t="str">
        <f t="shared" si="1"/>
        <v/>
      </c>
      <c r="V66" s="252" t="str">
        <f t="shared" si="1"/>
        <v/>
      </c>
      <c r="W66" s="252">
        <f t="shared" si="1"/>
        <v>6.5</v>
      </c>
      <c r="X66" s="252">
        <f t="shared" si="1"/>
        <v>6.5</v>
      </c>
      <c r="Y66" s="253">
        <f t="shared" si="1"/>
        <v>6.5</v>
      </c>
      <c r="Z66" s="251">
        <f t="shared" si="1"/>
        <v>6.5</v>
      </c>
      <c r="AA66" s="252">
        <f t="shared" si="1"/>
        <v>6.5</v>
      </c>
      <c r="AB66" s="252" t="str">
        <f t="shared" si="1"/>
        <v/>
      </c>
      <c r="AC66" s="252" t="str">
        <f t="shared" si="2"/>
        <v/>
      </c>
      <c r="AD66" s="252">
        <f t="shared" si="2"/>
        <v>6.5</v>
      </c>
      <c r="AE66" s="252">
        <f t="shared" si="2"/>
        <v>6.5</v>
      </c>
      <c r="AF66" s="253">
        <f t="shared" si="2"/>
        <v>6.5</v>
      </c>
      <c r="AG66" s="251">
        <f t="shared" si="2"/>
        <v>6.5</v>
      </c>
      <c r="AH66" s="252">
        <f t="shared" si="2"/>
        <v>6.5</v>
      </c>
      <c r="AI66" s="252" t="str">
        <f t="shared" si="2"/>
        <v/>
      </c>
      <c r="AJ66" s="252" t="str">
        <f t="shared" si="2"/>
        <v/>
      </c>
      <c r="AK66" s="252">
        <f t="shared" si="2"/>
        <v>6.5</v>
      </c>
      <c r="AL66" s="252">
        <f t="shared" si="2"/>
        <v>6.5</v>
      </c>
      <c r="AM66" s="253">
        <f t="shared" si="3"/>
        <v>6.5</v>
      </c>
      <c r="AN66" s="251">
        <f t="shared" si="3"/>
        <v>6.5</v>
      </c>
      <c r="AO66" s="252">
        <f t="shared" si="3"/>
        <v>6.5</v>
      </c>
      <c r="AP66" s="252" t="str">
        <f t="shared" si="3"/>
        <v/>
      </c>
      <c r="AQ66" s="252" t="str">
        <f t="shared" si="3"/>
        <v/>
      </c>
      <c r="AR66" s="252">
        <f t="shared" si="3"/>
        <v>6.5</v>
      </c>
      <c r="AS66" s="252">
        <f t="shared" si="3"/>
        <v>6.5</v>
      </c>
      <c r="AT66" s="253">
        <f t="shared" si="3"/>
        <v>6.5</v>
      </c>
      <c r="AU66" s="251">
        <f t="shared" si="3"/>
        <v>6.5</v>
      </c>
      <c r="AV66" s="252">
        <f t="shared" si="3"/>
        <v>6.5</v>
      </c>
      <c r="AW66" s="252" t="str">
        <f t="shared" si="3"/>
        <v/>
      </c>
      <c r="AX66" s="445">
        <f t="shared" si="3"/>
        <v>143</v>
      </c>
      <c r="AY66" s="446"/>
      <c r="AZ66" s="447">
        <f t="shared" si="4"/>
        <v>33.366666666666667</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141</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142</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178</v>
      </c>
      <c r="H69" s="430"/>
      <c r="I69" s="430"/>
      <c r="J69" s="430"/>
      <c r="K69" s="430"/>
      <c r="L69" s="430"/>
      <c r="M69" s="430"/>
      <c r="N69" s="430"/>
      <c r="O69" s="430"/>
      <c r="P69" s="430"/>
      <c r="Q69" s="430"/>
      <c r="R69" s="431"/>
      <c r="S69" s="254">
        <v>20</v>
      </c>
      <c r="T69" s="255">
        <v>19</v>
      </c>
      <c r="U69" s="255"/>
      <c r="V69" s="255"/>
      <c r="W69" s="255">
        <v>19</v>
      </c>
      <c r="X69" s="255">
        <v>19</v>
      </c>
      <c r="Y69" s="256">
        <v>19</v>
      </c>
      <c r="Z69" s="254">
        <v>20</v>
      </c>
      <c r="AA69" s="255">
        <v>19</v>
      </c>
      <c r="AB69" s="255"/>
      <c r="AC69" s="255"/>
      <c r="AD69" s="255">
        <v>19</v>
      </c>
      <c r="AE69" s="255">
        <v>18</v>
      </c>
      <c r="AF69" s="256">
        <v>19</v>
      </c>
      <c r="AG69" s="254">
        <v>20</v>
      </c>
      <c r="AH69" s="255">
        <v>19</v>
      </c>
      <c r="AI69" s="255"/>
      <c r="AJ69" s="255"/>
      <c r="AK69" s="255">
        <v>19</v>
      </c>
      <c r="AL69" s="255">
        <v>18</v>
      </c>
      <c r="AM69" s="256">
        <v>18</v>
      </c>
      <c r="AN69" s="254">
        <v>20</v>
      </c>
      <c r="AO69" s="255">
        <v>19</v>
      </c>
      <c r="AP69" s="255"/>
      <c r="AQ69" s="255"/>
      <c r="AR69" s="255">
        <v>19</v>
      </c>
      <c r="AS69" s="255">
        <v>18</v>
      </c>
      <c r="AT69" s="256">
        <v>18</v>
      </c>
      <c r="AU69" s="254">
        <v>20</v>
      </c>
      <c r="AV69" s="255">
        <v>19</v>
      </c>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S17"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E1" sqref="E1"/>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118</v>
      </c>
      <c r="E3" s="75" t="s">
        <v>122</v>
      </c>
      <c r="I3" s="76"/>
    </row>
    <row r="4" spans="2:23" x14ac:dyDescent="0.4">
      <c r="B4" s="74"/>
      <c r="E4" s="461" t="s">
        <v>47</v>
      </c>
      <c r="F4" s="461"/>
      <c r="G4" s="461"/>
      <c r="H4" s="461"/>
      <c r="I4" s="461"/>
      <c r="J4" s="461"/>
      <c r="K4" s="461"/>
      <c r="M4" s="461" t="s">
        <v>46</v>
      </c>
      <c r="N4" s="461"/>
      <c r="O4" s="461"/>
      <c r="Q4" s="461" t="s">
        <v>75</v>
      </c>
      <c r="R4" s="461"/>
      <c r="S4" s="461"/>
      <c r="T4" s="461"/>
      <c r="U4" s="461"/>
      <c r="W4" s="461" t="s">
        <v>121</v>
      </c>
    </row>
    <row r="5" spans="2:23" x14ac:dyDescent="0.4">
      <c r="B5" s="72" t="s">
        <v>88</v>
      </c>
      <c r="C5" s="72" t="s">
        <v>6</v>
      </c>
      <c r="E5" s="72" t="s">
        <v>117</v>
      </c>
      <c r="F5" s="72"/>
      <c r="G5" s="72" t="s">
        <v>116</v>
      </c>
      <c r="I5" s="72" t="s">
        <v>64</v>
      </c>
      <c r="K5" s="72" t="s">
        <v>47</v>
      </c>
      <c r="M5" s="72" t="s">
        <v>119</v>
      </c>
      <c r="O5" s="72" t="s">
        <v>120</v>
      </c>
      <c r="Q5" s="72" t="s">
        <v>119</v>
      </c>
      <c r="S5" s="72" t="s">
        <v>120</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0.41666666666666669</v>
      </c>
      <c r="N6" s="72" t="s">
        <v>2</v>
      </c>
      <c r="O6" s="68">
        <v>0.6875</v>
      </c>
      <c r="Q6" s="67">
        <f>IF(E6&lt;M6,M6,E6)</f>
        <v>0.41666666666666669</v>
      </c>
      <c r="R6" s="72" t="s">
        <v>2</v>
      </c>
      <c r="S6" s="67">
        <f t="shared" ref="S6:S8" si="1">IF(G6&gt;O6,O6,G6)</f>
        <v>0.6875</v>
      </c>
      <c r="U6" s="78">
        <f t="shared" ref="U6:U8" si="2">(S6-Q6)*24</f>
        <v>6.5</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126</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128</v>
      </c>
    </row>
    <row r="38" spans="2:23" x14ac:dyDescent="0.4">
      <c r="C38" s="82" t="s">
        <v>129</v>
      </c>
    </row>
    <row r="39" spans="2:23" x14ac:dyDescent="0.4">
      <c r="C39" s="82" t="s">
        <v>130</v>
      </c>
    </row>
    <row r="40" spans="2:23" x14ac:dyDescent="0.4">
      <c r="C40" s="82" t="s">
        <v>131</v>
      </c>
    </row>
    <row r="41" spans="2:23" x14ac:dyDescent="0.4">
      <c r="C41" s="74" t="s">
        <v>132</v>
      </c>
    </row>
    <row r="42" spans="2:23" x14ac:dyDescent="0.4">
      <c r="C42" s="74" t="s">
        <v>191</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D3" sqref="D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61</v>
      </c>
      <c r="AP1" s="295" t="s">
        <v>134</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5</v>
      </c>
      <c r="AA2" s="297"/>
      <c r="AB2" s="92" t="s">
        <v>58</v>
      </c>
      <c r="AC2" s="561">
        <f>IF(Z2=0,"",YEAR(DATE(2018+Z2,1,1)))</f>
        <v>2023</v>
      </c>
      <c r="AD2" s="561"/>
      <c r="AE2" s="93" t="s">
        <v>59</v>
      </c>
      <c r="AF2" s="93" t="s">
        <v>1</v>
      </c>
      <c r="AG2" s="297">
        <v>11</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194</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124</v>
      </c>
      <c r="BB4" s="299" t="s">
        <v>195</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165</v>
      </c>
      <c r="AM6" s="114"/>
      <c r="AN6" s="114"/>
      <c r="AO6" s="114"/>
      <c r="AP6" s="114"/>
      <c r="AQ6" s="114"/>
      <c r="AR6" s="114"/>
      <c r="AS6" s="114"/>
      <c r="AT6" s="141"/>
      <c r="AU6" s="141"/>
      <c r="AV6" s="147"/>
      <c r="AW6" s="114"/>
      <c r="AX6" s="302">
        <v>40</v>
      </c>
      <c r="AY6" s="304"/>
      <c r="AZ6" s="147" t="s">
        <v>166</v>
      </c>
      <c r="BA6" s="114"/>
      <c r="BB6" s="302">
        <v>176</v>
      </c>
      <c r="BC6" s="304"/>
      <c r="BD6" s="147" t="s">
        <v>167</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168</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169</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170</v>
      </c>
      <c r="D17" s="531"/>
      <c r="E17" s="532"/>
      <c r="F17" s="107"/>
      <c r="G17" s="539" t="s">
        <v>171</v>
      </c>
      <c r="H17" s="542" t="s">
        <v>172</v>
      </c>
      <c r="I17" s="531"/>
      <c r="J17" s="531"/>
      <c r="K17" s="532"/>
      <c r="L17" s="542" t="s">
        <v>173</v>
      </c>
      <c r="M17" s="531"/>
      <c r="N17" s="531"/>
      <c r="O17" s="545"/>
      <c r="P17" s="548"/>
      <c r="Q17" s="549"/>
      <c r="R17" s="550"/>
      <c r="S17" s="338" t="s">
        <v>174</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1か月の勤務時間数   合計</v>
      </c>
      <c r="AY17" s="501"/>
      <c r="AZ17" s="506" t="s">
        <v>175</v>
      </c>
      <c r="BA17" s="507"/>
      <c r="BB17" s="512" t="s">
        <v>176</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f>IF($BB$3="暦月",IF(DAY(DATE($AC$2,$AG$2,29))=29,29,""),"")</f>
        <v>29</v>
      </c>
      <c r="AV19" s="99">
        <f>IF($BB$3="暦月",IF(DAY(DATE($AC$2,$AG$2,30))=30,30,""),"")</f>
        <v>30</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4</v>
      </c>
      <c r="T20" s="95">
        <f>WEEKDAY(DATE($AC$2,$AG$2,2))</f>
        <v>5</v>
      </c>
      <c r="U20" s="95">
        <f>WEEKDAY(DATE($AC$2,$AG$2,3))</f>
        <v>6</v>
      </c>
      <c r="V20" s="95">
        <f>WEEKDAY(DATE($AC$2,$AG$2,4))</f>
        <v>7</v>
      </c>
      <c r="W20" s="95">
        <f>WEEKDAY(DATE($AC$2,$AG$2,5))</f>
        <v>1</v>
      </c>
      <c r="X20" s="95">
        <f>WEEKDAY(DATE($AC$2,$AG$2,6))</f>
        <v>2</v>
      </c>
      <c r="Y20" s="96">
        <f>WEEKDAY(DATE($AC$2,$AG$2,7))</f>
        <v>3</v>
      </c>
      <c r="Z20" s="94">
        <f>WEEKDAY(DATE($AC$2,$AG$2,8))</f>
        <v>4</v>
      </c>
      <c r="AA20" s="95">
        <f>WEEKDAY(DATE($AC$2,$AG$2,9))</f>
        <v>5</v>
      </c>
      <c r="AB20" s="95">
        <f>WEEKDAY(DATE($AC$2,$AG$2,10))</f>
        <v>6</v>
      </c>
      <c r="AC20" s="95">
        <f>WEEKDAY(DATE($AC$2,$AG$2,11))</f>
        <v>7</v>
      </c>
      <c r="AD20" s="95">
        <f>WEEKDAY(DATE($AC$2,$AG$2,12))</f>
        <v>1</v>
      </c>
      <c r="AE20" s="95">
        <f>WEEKDAY(DATE($AC$2,$AG$2,13))</f>
        <v>2</v>
      </c>
      <c r="AF20" s="96">
        <f>WEEKDAY(DATE($AC$2,$AG$2,14))</f>
        <v>3</v>
      </c>
      <c r="AG20" s="94">
        <f>WEEKDAY(DATE($AC$2,$AG$2,15))</f>
        <v>4</v>
      </c>
      <c r="AH20" s="95">
        <f>WEEKDAY(DATE($AC$2,$AG$2,16))</f>
        <v>5</v>
      </c>
      <c r="AI20" s="95">
        <f>WEEKDAY(DATE($AC$2,$AG$2,17))</f>
        <v>6</v>
      </c>
      <c r="AJ20" s="95">
        <f>WEEKDAY(DATE($AC$2,$AG$2,18))</f>
        <v>7</v>
      </c>
      <c r="AK20" s="95">
        <f>WEEKDAY(DATE($AC$2,$AG$2,19))</f>
        <v>1</v>
      </c>
      <c r="AL20" s="95">
        <f>WEEKDAY(DATE($AC$2,$AG$2,20))</f>
        <v>2</v>
      </c>
      <c r="AM20" s="96">
        <f>WEEKDAY(DATE($AC$2,$AG$2,21))</f>
        <v>3</v>
      </c>
      <c r="AN20" s="94">
        <f>WEEKDAY(DATE($AC$2,$AG$2,22))</f>
        <v>4</v>
      </c>
      <c r="AO20" s="95">
        <f>WEEKDAY(DATE($AC$2,$AG$2,23))</f>
        <v>5</v>
      </c>
      <c r="AP20" s="95">
        <f>WEEKDAY(DATE($AC$2,$AG$2,24))</f>
        <v>6</v>
      </c>
      <c r="AQ20" s="95">
        <f>WEEKDAY(DATE($AC$2,$AG$2,25))</f>
        <v>7</v>
      </c>
      <c r="AR20" s="95">
        <f>WEEKDAY(DATE($AC$2,$AG$2,26))</f>
        <v>1</v>
      </c>
      <c r="AS20" s="95">
        <f>WEEKDAY(DATE($AC$2,$AG$2,27))</f>
        <v>2</v>
      </c>
      <c r="AT20" s="96">
        <f>WEEKDAY(DATE($AC$2,$AG$2,28))</f>
        <v>3</v>
      </c>
      <c r="AU20" s="94">
        <f>IF(AU19=29,WEEKDAY(DATE($AC$2,$AG$2,29)),0)</f>
        <v>4</v>
      </c>
      <c r="AV20" s="95">
        <f>IF(AV19=30,WEEKDAY(DATE($AC$2,$AG$2,30)),0)</f>
        <v>5</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水</v>
      </c>
      <c r="T21" s="102" t="str">
        <f t="shared" ref="T21:AT21" si="0">IF(T20=1,"日",IF(T20=2,"月",IF(T20=3,"火",IF(T20=4,"水",IF(T20=5,"木",IF(T20=6,"金","土"))))))</f>
        <v>木</v>
      </c>
      <c r="U21" s="102" t="str">
        <f t="shared" si="0"/>
        <v>金</v>
      </c>
      <c r="V21" s="102" t="str">
        <f t="shared" si="0"/>
        <v>土</v>
      </c>
      <c r="W21" s="102" t="str">
        <f t="shared" si="0"/>
        <v>日</v>
      </c>
      <c r="X21" s="102" t="str">
        <f t="shared" si="0"/>
        <v>月</v>
      </c>
      <c r="Y21" s="103" t="str">
        <f t="shared" si="0"/>
        <v>火</v>
      </c>
      <c r="Z21" s="101" t="str">
        <f>IF(Z20=1,"日",IF(Z20=2,"月",IF(Z20=3,"火",IF(Z20=4,"水",IF(Z20=5,"木",IF(Z20=6,"金","土"))))))</f>
        <v>水</v>
      </c>
      <c r="AA21" s="102" t="str">
        <f t="shared" si="0"/>
        <v>木</v>
      </c>
      <c r="AB21" s="102" t="str">
        <f t="shared" si="0"/>
        <v>金</v>
      </c>
      <c r="AC21" s="102" t="str">
        <f t="shared" si="0"/>
        <v>土</v>
      </c>
      <c r="AD21" s="102" t="str">
        <f t="shared" si="0"/>
        <v>日</v>
      </c>
      <c r="AE21" s="102" t="str">
        <f t="shared" si="0"/>
        <v>月</v>
      </c>
      <c r="AF21" s="103" t="str">
        <f t="shared" si="0"/>
        <v>火</v>
      </c>
      <c r="AG21" s="101" t="str">
        <f>IF(AG20=1,"日",IF(AG20=2,"月",IF(AG20=3,"火",IF(AG20=4,"水",IF(AG20=5,"木",IF(AG20=6,"金","土"))))))</f>
        <v>水</v>
      </c>
      <c r="AH21" s="102" t="str">
        <f t="shared" si="0"/>
        <v>木</v>
      </c>
      <c r="AI21" s="102" t="str">
        <f t="shared" si="0"/>
        <v>金</v>
      </c>
      <c r="AJ21" s="102" t="str">
        <f t="shared" si="0"/>
        <v>土</v>
      </c>
      <c r="AK21" s="102" t="str">
        <f t="shared" si="0"/>
        <v>日</v>
      </c>
      <c r="AL21" s="102" t="str">
        <f t="shared" si="0"/>
        <v>月</v>
      </c>
      <c r="AM21" s="103" t="str">
        <f t="shared" si="0"/>
        <v>火</v>
      </c>
      <c r="AN21" s="101" t="str">
        <f>IF(AN20=1,"日",IF(AN20=2,"月",IF(AN20=3,"火",IF(AN20=4,"水",IF(AN20=5,"木",IF(AN20=6,"金","土"))))))</f>
        <v>水</v>
      </c>
      <c r="AO21" s="102" t="str">
        <f t="shared" si="0"/>
        <v>木</v>
      </c>
      <c r="AP21" s="102" t="str">
        <f t="shared" si="0"/>
        <v>金</v>
      </c>
      <c r="AQ21" s="102" t="str">
        <f t="shared" si="0"/>
        <v>土</v>
      </c>
      <c r="AR21" s="102" t="str">
        <f t="shared" si="0"/>
        <v>日</v>
      </c>
      <c r="AS21" s="102" t="str">
        <f t="shared" si="0"/>
        <v>月</v>
      </c>
      <c r="AT21" s="103" t="str">
        <f t="shared" si="0"/>
        <v>火</v>
      </c>
      <c r="AU21" s="102" t="str">
        <f>IF(AU20=1,"日",IF(AU20=2,"月",IF(AU20=3,"火",IF(AU20=4,"水",IF(AU20=5,"木",IF(AU20=6,"金",IF(AU20=0,"","土")))))))</f>
        <v>水</v>
      </c>
      <c r="AV21" s="102" t="str">
        <f>IF(AV20=1,"日",IF(AV20=2,"月",IF(AV20=3,"火",IF(AV20=4,"水",IF(AV20=5,"木",IF(AV20=6,"金",IF(AV20=0,"","土")))))))</f>
        <v>木</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t="s">
        <v>193</v>
      </c>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177</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141</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142</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178</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ignoredErrors>
    <ignoredError sqref="S17"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70" zoomScaleNormal="70" zoomScaleSheetLayoutView="70" workbookViewId="0">
      <selection activeCell="P8" sqref="P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192</v>
      </c>
      <c r="D1" s="11"/>
      <c r="E1" s="11"/>
      <c r="F1" s="11"/>
      <c r="G1" s="11"/>
      <c r="H1" s="5" t="s">
        <v>0</v>
      </c>
      <c r="J1" s="5"/>
      <c r="L1" s="11"/>
      <c r="M1" s="11"/>
      <c r="N1" s="11"/>
      <c r="O1" s="11"/>
      <c r="P1" s="11"/>
      <c r="Q1" s="11"/>
      <c r="R1" s="11"/>
      <c r="AM1" s="8"/>
      <c r="AN1" s="7"/>
      <c r="AO1" s="7" t="s">
        <v>61</v>
      </c>
      <c r="AP1" s="295" t="s">
        <v>134</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5</v>
      </c>
      <c r="AA2" s="297"/>
      <c r="AB2" s="92" t="s">
        <v>58</v>
      </c>
      <c r="AC2" s="561">
        <f>IF(Z2=0,"",YEAR(DATE(2018+Z2,1,1)))</f>
        <v>2023</v>
      </c>
      <c r="AD2" s="561"/>
      <c r="AE2" s="93" t="s">
        <v>59</v>
      </c>
      <c r="AF2" s="93" t="s">
        <v>1</v>
      </c>
      <c r="AG2" s="297">
        <v>11</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194</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124</v>
      </c>
      <c r="BB4" s="299" t="s">
        <v>195</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165</v>
      </c>
      <c r="AM6" s="114"/>
      <c r="AN6" s="114"/>
      <c r="AO6" s="114"/>
      <c r="AP6" s="114"/>
      <c r="AQ6" s="114"/>
      <c r="AR6" s="114"/>
      <c r="AS6" s="114"/>
      <c r="AT6" s="141"/>
      <c r="AU6" s="141"/>
      <c r="AV6" s="147"/>
      <c r="AW6" s="114"/>
      <c r="AX6" s="302">
        <v>40</v>
      </c>
      <c r="AY6" s="304"/>
      <c r="AZ6" s="147" t="s">
        <v>166</v>
      </c>
      <c r="BA6" s="114"/>
      <c r="BB6" s="302">
        <v>176</v>
      </c>
      <c r="BC6" s="304"/>
      <c r="BD6" s="147" t="s">
        <v>167</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168</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169</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170</v>
      </c>
      <c r="D17" s="531"/>
      <c r="E17" s="532"/>
      <c r="F17" s="89"/>
      <c r="G17" s="539" t="s">
        <v>171</v>
      </c>
      <c r="H17" s="542" t="s">
        <v>172</v>
      </c>
      <c r="I17" s="531"/>
      <c r="J17" s="531"/>
      <c r="K17" s="532"/>
      <c r="L17" s="542" t="s">
        <v>173</v>
      </c>
      <c r="M17" s="531"/>
      <c r="N17" s="531"/>
      <c r="O17" s="545"/>
      <c r="P17" s="548"/>
      <c r="Q17" s="549"/>
      <c r="R17" s="550"/>
      <c r="S17" s="338" t="s">
        <v>174</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1か月の勤務時間数   合計</v>
      </c>
      <c r="AY17" s="501"/>
      <c r="AZ17" s="506" t="s">
        <v>175</v>
      </c>
      <c r="BA17" s="507"/>
      <c r="BB17" s="512" t="s">
        <v>176</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f>IF($BB$3="暦月",IF(DAY(DATE($AC$2,$AG$2,29))=29,29,""),"")</f>
        <v>29</v>
      </c>
      <c r="AV19" s="99">
        <f>IF($BB$3="暦月",IF(DAY(DATE($AC$2,$AG$2,30))=30,30,""),"")</f>
        <v>30</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4</v>
      </c>
      <c r="T20" s="95">
        <f>WEEKDAY(DATE($AC$2,$AG$2,2))</f>
        <v>5</v>
      </c>
      <c r="U20" s="95">
        <f>WEEKDAY(DATE($AC$2,$AG$2,3))</f>
        <v>6</v>
      </c>
      <c r="V20" s="95">
        <f>WEEKDAY(DATE($AC$2,$AG$2,4))</f>
        <v>7</v>
      </c>
      <c r="W20" s="95">
        <f>WEEKDAY(DATE($AC$2,$AG$2,5))</f>
        <v>1</v>
      </c>
      <c r="X20" s="95">
        <f>WEEKDAY(DATE($AC$2,$AG$2,6))</f>
        <v>2</v>
      </c>
      <c r="Y20" s="96">
        <f>WEEKDAY(DATE($AC$2,$AG$2,7))</f>
        <v>3</v>
      </c>
      <c r="Z20" s="94">
        <f>WEEKDAY(DATE($AC$2,$AG$2,8))</f>
        <v>4</v>
      </c>
      <c r="AA20" s="95">
        <f>WEEKDAY(DATE($AC$2,$AG$2,9))</f>
        <v>5</v>
      </c>
      <c r="AB20" s="95">
        <f>WEEKDAY(DATE($AC$2,$AG$2,10))</f>
        <v>6</v>
      </c>
      <c r="AC20" s="95">
        <f>WEEKDAY(DATE($AC$2,$AG$2,11))</f>
        <v>7</v>
      </c>
      <c r="AD20" s="95">
        <f>WEEKDAY(DATE($AC$2,$AG$2,12))</f>
        <v>1</v>
      </c>
      <c r="AE20" s="95">
        <f>WEEKDAY(DATE($AC$2,$AG$2,13))</f>
        <v>2</v>
      </c>
      <c r="AF20" s="96">
        <f>WEEKDAY(DATE($AC$2,$AG$2,14))</f>
        <v>3</v>
      </c>
      <c r="AG20" s="94">
        <f>WEEKDAY(DATE($AC$2,$AG$2,15))</f>
        <v>4</v>
      </c>
      <c r="AH20" s="95">
        <f>WEEKDAY(DATE($AC$2,$AG$2,16))</f>
        <v>5</v>
      </c>
      <c r="AI20" s="95">
        <f>WEEKDAY(DATE($AC$2,$AG$2,17))</f>
        <v>6</v>
      </c>
      <c r="AJ20" s="95">
        <f>WEEKDAY(DATE($AC$2,$AG$2,18))</f>
        <v>7</v>
      </c>
      <c r="AK20" s="95">
        <f>WEEKDAY(DATE($AC$2,$AG$2,19))</f>
        <v>1</v>
      </c>
      <c r="AL20" s="95">
        <f>WEEKDAY(DATE($AC$2,$AG$2,20))</f>
        <v>2</v>
      </c>
      <c r="AM20" s="96">
        <f>WEEKDAY(DATE($AC$2,$AG$2,21))</f>
        <v>3</v>
      </c>
      <c r="AN20" s="94">
        <f>WEEKDAY(DATE($AC$2,$AG$2,22))</f>
        <v>4</v>
      </c>
      <c r="AO20" s="95">
        <f>WEEKDAY(DATE($AC$2,$AG$2,23))</f>
        <v>5</v>
      </c>
      <c r="AP20" s="95">
        <f>WEEKDAY(DATE($AC$2,$AG$2,24))</f>
        <v>6</v>
      </c>
      <c r="AQ20" s="95">
        <f>WEEKDAY(DATE($AC$2,$AG$2,25))</f>
        <v>7</v>
      </c>
      <c r="AR20" s="95">
        <f>WEEKDAY(DATE($AC$2,$AG$2,26))</f>
        <v>1</v>
      </c>
      <c r="AS20" s="95">
        <f>WEEKDAY(DATE($AC$2,$AG$2,27))</f>
        <v>2</v>
      </c>
      <c r="AT20" s="96">
        <f>WEEKDAY(DATE($AC$2,$AG$2,28))</f>
        <v>3</v>
      </c>
      <c r="AU20" s="94">
        <f>IF(AU19=29,WEEKDAY(DATE($AC$2,$AG$2,29)),0)</f>
        <v>4</v>
      </c>
      <c r="AV20" s="95">
        <f>IF(AV19=30,WEEKDAY(DATE($AC$2,$AG$2,30)),0)</f>
        <v>5</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水</v>
      </c>
      <c r="T21" s="102" t="str">
        <f t="shared" ref="T21:AT21" si="0">IF(T20=1,"日",IF(T20=2,"月",IF(T20=3,"火",IF(T20=4,"水",IF(T20=5,"木",IF(T20=6,"金","土"))))))</f>
        <v>木</v>
      </c>
      <c r="U21" s="102" t="str">
        <f t="shared" si="0"/>
        <v>金</v>
      </c>
      <c r="V21" s="102" t="str">
        <f t="shared" si="0"/>
        <v>土</v>
      </c>
      <c r="W21" s="102" t="str">
        <f t="shared" si="0"/>
        <v>日</v>
      </c>
      <c r="X21" s="102" t="str">
        <f t="shared" si="0"/>
        <v>月</v>
      </c>
      <c r="Y21" s="103" t="str">
        <f t="shared" si="0"/>
        <v>火</v>
      </c>
      <c r="Z21" s="101" t="str">
        <f>IF(Z20=1,"日",IF(Z20=2,"月",IF(Z20=3,"火",IF(Z20=4,"水",IF(Z20=5,"木",IF(Z20=6,"金","土"))))))</f>
        <v>水</v>
      </c>
      <c r="AA21" s="102" t="str">
        <f t="shared" si="0"/>
        <v>木</v>
      </c>
      <c r="AB21" s="102" t="str">
        <f t="shared" si="0"/>
        <v>金</v>
      </c>
      <c r="AC21" s="102" t="str">
        <f t="shared" si="0"/>
        <v>土</v>
      </c>
      <c r="AD21" s="102" t="str">
        <f t="shared" si="0"/>
        <v>日</v>
      </c>
      <c r="AE21" s="102" t="str">
        <f t="shared" si="0"/>
        <v>月</v>
      </c>
      <c r="AF21" s="103" t="str">
        <f t="shared" si="0"/>
        <v>火</v>
      </c>
      <c r="AG21" s="101" t="str">
        <f>IF(AG20=1,"日",IF(AG20=2,"月",IF(AG20=3,"火",IF(AG20=4,"水",IF(AG20=5,"木",IF(AG20=6,"金","土"))))))</f>
        <v>水</v>
      </c>
      <c r="AH21" s="102" t="str">
        <f t="shared" si="0"/>
        <v>木</v>
      </c>
      <c r="AI21" s="102" t="str">
        <f t="shared" si="0"/>
        <v>金</v>
      </c>
      <c r="AJ21" s="102" t="str">
        <f t="shared" si="0"/>
        <v>土</v>
      </c>
      <c r="AK21" s="102" t="str">
        <f t="shared" si="0"/>
        <v>日</v>
      </c>
      <c r="AL21" s="102" t="str">
        <f t="shared" si="0"/>
        <v>月</v>
      </c>
      <c r="AM21" s="103" t="str">
        <f t="shared" si="0"/>
        <v>火</v>
      </c>
      <c r="AN21" s="101" t="str">
        <f>IF(AN20=1,"日",IF(AN20=2,"月",IF(AN20=3,"火",IF(AN20=4,"水",IF(AN20=5,"木",IF(AN20=6,"金","土"))))))</f>
        <v>水</v>
      </c>
      <c r="AO21" s="102" t="str">
        <f t="shared" si="0"/>
        <v>木</v>
      </c>
      <c r="AP21" s="102" t="str">
        <f t="shared" si="0"/>
        <v>金</v>
      </c>
      <c r="AQ21" s="102" t="str">
        <f t="shared" si="0"/>
        <v>土</v>
      </c>
      <c r="AR21" s="102" t="str">
        <f t="shared" si="0"/>
        <v>日</v>
      </c>
      <c r="AS21" s="102" t="str">
        <f t="shared" si="0"/>
        <v>月</v>
      </c>
      <c r="AT21" s="103" t="str">
        <f t="shared" si="0"/>
        <v>火</v>
      </c>
      <c r="AU21" s="102" t="str">
        <f>IF(AU20=1,"日",IF(AU20=2,"月",IF(AU20=3,"火",IF(AU20=4,"水",IF(AU20=5,"木",IF(AU20=6,"金",IF(AU20=0,"","土")))))))</f>
        <v>水</v>
      </c>
      <c r="AV21" s="102" t="str">
        <f>IF(AV20=1,"日",IF(AV20=2,"月",IF(AV20=3,"火",IF(AV20=4,"水",IF(AV20=5,"木",IF(AV20=6,"金",IF(AV20=0,"","土")))))))</f>
        <v>木</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177</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141</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142</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178</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S17"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E1" sqref="E1"/>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118</v>
      </c>
      <c r="E3" s="75" t="s">
        <v>122</v>
      </c>
      <c r="I3" s="76"/>
    </row>
    <row r="4" spans="2:23" x14ac:dyDescent="0.4">
      <c r="B4" s="74"/>
      <c r="E4" s="461" t="s">
        <v>47</v>
      </c>
      <c r="F4" s="461"/>
      <c r="G4" s="461"/>
      <c r="H4" s="461"/>
      <c r="I4" s="461"/>
      <c r="J4" s="461"/>
      <c r="K4" s="461"/>
      <c r="M4" s="461" t="s">
        <v>46</v>
      </c>
      <c r="N4" s="461"/>
      <c r="O4" s="461"/>
      <c r="Q4" s="461" t="s">
        <v>75</v>
      </c>
      <c r="R4" s="461"/>
      <c r="S4" s="461"/>
      <c r="T4" s="461"/>
      <c r="U4" s="461"/>
      <c r="W4" s="461" t="s">
        <v>121</v>
      </c>
    </row>
    <row r="5" spans="2:23" x14ac:dyDescent="0.4">
      <c r="B5" s="72" t="s">
        <v>88</v>
      </c>
      <c r="C5" s="72" t="s">
        <v>6</v>
      </c>
      <c r="E5" s="72" t="s">
        <v>117</v>
      </c>
      <c r="F5" s="72"/>
      <c r="G5" s="72" t="s">
        <v>116</v>
      </c>
      <c r="I5" s="72" t="s">
        <v>64</v>
      </c>
      <c r="K5" s="72" t="s">
        <v>47</v>
      </c>
      <c r="M5" s="72" t="s">
        <v>119</v>
      </c>
      <c r="O5" s="72" t="s">
        <v>120</v>
      </c>
      <c r="Q5" s="72" t="s">
        <v>119</v>
      </c>
      <c r="S5" s="72" t="s">
        <v>120</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126</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128</v>
      </c>
    </row>
    <row r="38" spans="2:23" x14ac:dyDescent="0.4">
      <c r="C38" s="82" t="s">
        <v>129</v>
      </c>
    </row>
    <row r="39" spans="2:23" x14ac:dyDescent="0.4">
      <c r="C39" s="82" t="s">
        <v>130</v>
      </c>
    </row>
    <row r="40" spans="2:23" x14ac:dyDescent="0.4">
      <c r="C40" s="82" t="s">
        <v>131</v>
      </c>
    </row>
    <row r="41" spans="2:23" x14ac:dyDescent="0.4">
      <c r="C41" s="74" t="s">
        <v>132</v>
      </c>
    </row>
    <row r="42" spans="2:23" x14ac:dyDescent="0.4">
      <c r="C42" s="74" t="s">
        <v>191</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workbookViewId="0">
      <selection activeCell="C1" sqref="C1"/>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157</v>
      </c>
      <c r="C2" s="54"/>
      <c r="D2" s="52"/>
      <c r="E2" s="52"/>
      <c r="F2" s="52"/>
    </row>
    <row r="3" spans="2:11" s="38" customFormat="1" ht="20.25" customHeight="1" x14ac:dyDescent="0.4">
      <c r="B3" s="54"/>
      <c r="C3" s="54"/>
      <c r="D3" s="52"/>
      <c r="E3" s="52"/>
      <c r="F3" s="52"/>
    </row>
    <row r="4" spans="2:11" s="58" customFormat="1" ht="20.25" customHeight="1" x14ac:dyDescent="0.4">
      <c r="B4" s="65"/>
      <c r="C4" s="52" t="s">
        <v>112</v>
      </c>
      <c r="D4" s="52"/>
      <c r="F4" s="578" t="s">
        <v>113</v>
      </c>
      <c r="G4" s="578"/>
      <c r="H4" s="578"/>
      <c r="I4" s="578"/>
      <c r="J4" s="578"/>
      <c r="K4" s="578"/>
    </row>
    <row r="5" spans="2:11" s="58" customFormat="1" ht="20.25" customHeight="1" x14ac:dyDescent="0.4">
      <c r="B5" s="66"/>
      <c r="C5" s="52" t="s">
        <v>114</v>
      </c>
      <c r="D5" s="52"/>
      <c r="F5" s="578"/>
      <c r="G5" s="578"/>
      <c r="H5" s="578"/>
      <c r="I5" s="578"/>
      <c r="J5" s="578"/>
      <c r="K5" s="578"/>
    </row>
    <row r="6" spans="2:11" s="38" customFormat="1" ht="20.25" customHeight="1" x14ac:dyDescent="0.4">
      <c r="B6" s="53" t="s">
        <v>109</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196</v>
      </c>
      <c r="C10" s="54"/>
      <c r="D10" s="52"/>
      <c r="E10" s="52"/>
      <c r="F10" s="52"/>
    </row>
    <row r="11" spans="2:11" s="38" customFormat="1" ht="20.25" customHeight="1" x14ac:dyDescent="0.4">
      <c r="B11" s="52"/>
      <c r="C11" s="54"/>
      <c r="D11" s="52"/>
      <c r="E11" s="52"/>
      <c r="F11" s="52"/>
    </row>
    <row r="12" spans="2:11" s="38" customFormat="1" ht="20.25" customHeight="1" x14ac:dyDescent="0.4">
      <c r="B12" s="52" t="s">
        <v>197</v>
      </c>
      <c r="C12" s="54"/>
      <c r="D12" s="52"/>
    </row>
    <row r="13" spans="2:11" s="38" customFormat="1" ht="20.25" customHeight="1" x14ac:dyDescent="0.4">
      <c r="B13" s="52"/>
      <c r="C13" s="54"/>
      <c r="D13" s="52"/>
    </row>
    <row r="14" spans="2:11" s="38" customFormat="1" ht="20.25" customHeight="1" x14ac:dyDescent="0.4">
      <c r="B14" s="52" t="s">
        <v>179</v>
      </c>
      <c r="C14" s="54"/>
      <c r="D14" s="52"/>
    </row>
    <row r="15" spans="2:11" s="38" customFormat="1" ht="20.25" customHeight="1" x14ac:dyDescent="0.4">
      <c r="B15" s="52"/>
      <c r="C15" s="54"/>
      <c r="D15" s="52"/>
    </row>
    <row r="16" spans="2:11" s="38" customFormat="1" ht="20.25" customHeight="1" x14ac:dyDescent="0.4">
      <c r="B16" s="52" t="s">
        <v>180</v>
      </c>
      <c r="C16" s="54"/>
      <c r="D16" s="52"/>
    </row>
    <row r="17" spans="2:16" s="38" customFormat="1" ht="20.25" customHeight="1" x14ac:dyDescent="0.4">
      <c r="B17" s="54"/>
      <c r="C17" s="54"/>
      <c r="D17" s="52"/>
    </row>
    <row r="18" spans="2:16" s="38" customFormat="1" ht="20.25" customHeight="1" x14ac:dyDescent="0.4">
      <c r="B18" s="52" t="s">
        <v>181</v>
      </c>
      <c r="C18" s="54"/>
      <c r="D18" s="52"/>
    </row>
    <row r="19" spans="2:16" s="38" customFormat="1" ht="20.25" customHeight="1" x14ac:dyDescent="0.4">
      <c r="B19" s="54"/>
      <c r="C19" s="54"/>
      <c r="D19" s="52"/>
    </row>
    <row r="20" spans="2:16" s="38" customFormat="1" ht="17.25" customHeight="1" x14ac:dyDescent="0.4">
      <c r="B20" s="52" t="s">
        <v>182</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158</v>
      </c>
      <c r="F23" s="579"/>
      <c r="G23" s="579"/>
      <c r="H23" s="579"/>
      <c r="I23" s="579"/>
      <c r="J23" s="579"/>
      <c r="K23" s="579"/>
      <c r="L23" s="579"/>
      <c r="M23" s="579"/>
      <c r="N23" s="579"/>
      <c r="O23" s="579"/>
      <c r="P23" s="579"/>
    </row>
    <row r="24" spans="2:16" s="38" customFormat="1" ht="17.25" customHeight="1" x14ac:dyDescent="0.4">
      <c r="B24" s="52"/>
      <c r="C24" s="30">
        <v>1</v>
      </c>
      <c r="D24" s="55" t="s">
        <v>140</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141</v>
      </c>
      <c r="E30" s="580" t="s">
        <v>159</v>
      </c>
      <c r="F30" s="580"/>
      <c r="G30" s="580"/>
      <c r="H30" s="580"/>
      <c r="I30" s="580"/>
      <c r="J30" s="580"/>
      <c r="K30" s="580"/>
      <c r="L30" s="580"/>
      <c r="M30" s="580"/>
      <c r="N30" s="580"/>
      <c r="O30" s="580"/>
      <c r="P30" s="580"/>
    </row>
    <row r="31" spans="2:16" s="38" customFormat="1" ht="17.25" customHeight="1" x14ac:dyDescent="0.4">
      <c r="B31" s="52"/>
      <c r="C31" s="30">
        <v>8</v>
      </c>
      <c r="D31" s="55" t="s">
        <v>142</v>
      </c>
      <c r="E31" s="580" t="s">
        <v>160</v>
      </c>
      <c r="F31" s="580"/>
      <c r="G31" s="580"/>
      <c r="H31" s="580"/>
      <c r="I31" s="580"/>
      <c r="J31" s="580"/>
      <c r="K31" s="580"/>
      <c r="L31" s="580"/>
      <c r="M31" s="580"/>
      <c r="N31" s="580"/>
      <c r="O31" s="580"/>
      <c r="P31" s="580"/>
    </row>
    <row r="32" spans="2:16" s="38" customFormat="1" ht="17.25" customHeight="1" x14ac:dyDescent="0.4">
      <c r="B32" s="52"/>
      <c r="C32" s="62"/>
      <c r="D32" s="63"/>
      <c r="E32" s="63" t="s">
        <v>161</v>
      </c>
      <c r="F32" s="63"/>
      <c r="G32" s="63"/>
      <c r="H32" s="63"/>
      <c r="I32" s="63"/>
      <c r="J32" s="63"/>
      <c r="K32" s="63"/>
      <c r="L32" s="63"/>
      <c r="M32" s="63"/>
      <c r="N32" s="63"/>
      <c r="O32" s="63"/>
      <c r="P32" s="63"/>
    </row>
    <row r="33" spans="2:25" s="38" customFormat="1" ht="17.25" customHeight="1" x14ac:dyDescent="0.4">
      <c r="B33" s="52"/>
      <c r="C33" s="62"/>
      <c r="D33" s="63"/>
      <c r="E33" s="38" t="s">
        <v>162</v>
      </c>
    </row>
    <row r="34" spans="2:25" s="38" customFormat="1" ht="17.25" customHeight="1" x14ac:dyDescent="0.4">
      <c r="B34" s="52"/>
      <c r="C34" s="62"/>
      <c r="D34" s="63"/>
      <c r="E34" s="38" t="s">
        <v>163</v>
      </c>
    </row>
    <row r="35" spans="2:25" s="38" customFormat="1" ht="17.25" customHeight="1" x14ac:dyDescent="0.4">
      <c r="B35" s="52"/>
      <c r="C35" s="62"/>
      <c r="D35" s="63"/>
      <c r="E35" s="38" t="s">
        <v>164</v>
      </c>
    </row>
    <row r="36" spans="2:25" s="38" customFormat="1" ht="17.25" customHeight="1" x14ac:dyDescent="0.4">
      <c r="B36" s="52"/>
      <c r="C36" s="62"/>
      <c r="D36" s="63"/>
    </row>
    <row r="37" spans="2:25" s="38" customFormat="1" ht="17.25" customHeight="1" x14ac:dyDescent="0.4">
      <c r="B37" s="52" t="s">
        <v>183</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110</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111</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184</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198</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185</v>
      </c>
      <c r="C54" s="52"/>
    </row>
    <row r="55" spans="2:51" s="38" customFormat="1" ht="17.25" customHeight="1" x14ac:dyDescent="0.4">
      <c r="B55" s="52"/>
      <c r="C55" s="52"/>
    </row>
    <row r="56" spans="2:51" s="38" customFormat="1" ht="17.25" customHeight="1" x14ac:dyDescent="0.4">
      <c r="B56" s="52" t="s">
        <v>186</v>
      </c>
      <c r="C56" s="52"/>
    </row>
    <row r="57" spans="2:51" s="38" customFormat="1" ht="17.25" customHeight="1" x14ac:dyDescent="0.4">
      <c r="B57" s="52"/>
      <c r="C57" s="52"/>
    </row>
    <row r="58" spans="2:51" s="38" customFormat="1" ht="17.25" customHeight="1" x14ac:dyDescent="0.4">
      <c r="B58" s="52"/>
      <c r="C58" s="52"/>
    </row>
    <row r="59" spans="2:51" s="38" customFormat="1" ht="17.25" customHeight="1" x14ac:dyDescent="0.4">
      <c r="B59" s="52" t="s">
        <v>187</v>
      </c>
      <c r="C59" s="52"/>
    </row>
    <row r="60" spans="2:51" s="38" customFormat="1" ht="17.25" customHeight="1" x14ac:dyDescent="0.4">
      <c r="B60" s="52" t="s">
        <v>102</v>
      </c>
      <c r="C60" s="52"/>
    </row>
    <row r="61" spans="2:51" s="38" customFormat="1" ht="17.25" customHeight="1" x14ac:dyDescent="0.4">
      <c r="B61" s="52"/>
      <c r="C61" s="52"/>
    </row>
    <row r="62" spans="2:51" s="38" customFormat="1" ht="17.25" customHeight="1" x14ac:dyDescent="0.4">
      <c r="B62" s="52" t="s">
        <v>188</v>
      </c>
      <c r="C62" s="52"/>
      <c r="D62" s="52"/>
    </row>
    <row r="63" spans="2:51" s="38" customFormat="1" ht="17.25" customHeight="1" x14ac:dyDescent="0.4">
      <c r="B63" s="52"/>
      <c r="C63" s="52"/>
      <c r="D63" s="52"/>
    </row>
    <row r="64" spans="2:51" s="38" customFormat="1" ht="17.25" customHeight="1" x14ac:dyDescent="0.4">
      <c r="B64" s="58" t="s">
        <v>189</v>
      </c>
      <c r="C64" s="58"/>
      <c r="D64" s="52"/>
    </row>
    <row r="65" spans="2:54" s="38" customFormat="1" ht="17.25" customHeight="1" x14ac:dyDescent="0.4">
      <c r="B65" s="58" t="s">
        <v>103</v>
      </c>
      <c r="C65" s="58"/>
      <c r="D65" s="52"/>
    </row>
    <row r="66" spans="2:54" s="38" customFormat="1" ht="17.25" customHeight="1" x14ac:dyDescent="0.4">
      <c r="B66" s="58" t="s">
        <v>133</v>
      </c>
      <c r="C66" s="58"/>
      <c r="D66" s="52"/>
    </row>
    <row r="67" spans="2:54" s="38" customFormat="1" ht="17.25" customHeight="1" x14ac:dyDescent="0.4"/>
    <row r="68" spans="2:54" s="38" customFormat="1" ht="17.25" customHeight="1" x14ac:dyDescent="0.4">
      <c r="B68" s="38" t="s">
        <v>190</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199</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election activeCell="D9" sqref="D9"/>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134</v>
      </c>
      <c r="D4" s="204"/>
    </row>
    <row r="5" spans="1:12" x14ac:dyDescent="0.4">
      <c r="A5" s="203"/>
      <c r="B5" s="207">
        <v>2</v>
      </c>
      <c r="C5" s="245" t="s">
        <v>135</v>
      </c>
    </row>
    <row r="6" spans="1:12" x14ac:dyDescent="0.4">
      <c r="A6" s="203"/>
      <c r="B6" s="207">
        <v>3</v>
      </c>
      <c r="C6" s="245" t="s">
        <v>136</v>
      </c>
      <c r="D6" s="204"/>
    </row>
    <row r="7" spans="1:12" x14ac:dyDescent="0.4">
      <c r="A7" s="203"/>
      <c r="B7" s="207">
        <v>4</v>
      </c>
      <c r="C7" s="245" t="s">
        <v>137</v>
      </c>
      <c r="D7" s="204"/>
    </row>
    <row r="8" spans="1:12" x14ac:dyDescent="0.4">
      <c r="A8" s="203"/>
      <c r="B8" s="207">
        <v>5</v>
      </c>
      <c r="C8" s="245" t="s">
        <v>138</v>
      </c>
      <c r="D8" s="204"/>
    </row>
    <row r="9" spans="1:12" x14ac:dyDescent="0.4">
      <c r="A9" s="203"/>
      <c r="B9" s="207">
        <v>6</v>
      </c>
      <c r="C9" s="245" t="s">
        <v>139</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140</v>
      </c>
      <c r="D16" s="210" t="s">
        <v>25</v>
      </c>
      <c r="E16" s="210" t="s">
        <v>26</v>
      </c>
      <c r="F16" s="210" t="s">
        <v>27</v>
      </c>
      <c r="G16" s="211" t="s">
        <v>4</v>
      </c>
      <c r="H16" s="212" t="s">
        <v>55</v>
      </c>
      <c r="I16" s="212" t="s">
        <v>141</v>
      </c>
      <c r="J16" s="212" t="s">
        <v>142</v>
      </c>
      <c r="K16" s="212" t="s">
        <v>123</v>
      </c>
      <c r="L16" s="213" t="s">
        <v>123</v>
      </c>
    </row>
    <row r="17" spans="1:12" x14ac:dyDescent="0.4">
      <c r="A17" s="203"/>
      <c r="B17" s="581" t="s">
        <v>79</v>
      </c>
      <c r="C17" s="214" t="s">
        <v>140</v>
      </c>
      <c r="D17" s="215" t="s">
        <v>143</v>
      </c>
      <c r="E17" s="215" t="s">
        <v>26</v>
      </c>
      <c r="F17" s="215" t="s">
        <v>27</v>
      </c>
      <c r="G17" s="216" t="s">
        <v>13</v>
      </c>
      <c r="H17" s="217" t="s">
        <v>91</v>
      </c>
      <c r="I17" s="217" t="s">
        <v>13</v>
      </c>
      <c r="J17" s="217" t="s">
        <v>13</v>
      </c>
      <c r="K17" s="217" t="s">
        <v>123</v>
      </c>
      <c r="L17" s="218" t="s">
        <v>123</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123</v>
      </c>
      <c r="L19" s="224" t="s">
        <v>123</v>
      </c>
    </row>
    <row r="20" spans="1:12" x14ac:dyDescent="0.4">
      <c r="B20" s="582"/>
      <c r="C20" s="219" t="s">
        <v>28</v>
      </c>
      <c r="D20" s="223" t="s">
        <v>28</v>
      </c>
      <c r="E20" s="223" t="s">
        <v>28</v>
      </c>
      <c r="F20" s="223" t="s">
        <v>28</v>
      </c>
      <c r="G20" s="223" t="s">
        <v>28</v>
      </c>
      <c r="H20" s="223" t="s">
        <v>28</v>
      </c>
      <c r="I20" s="223" t="s">
        <v>28</v>
      </c>
      <c r="J20" s="223" t="s">
        <v>144</v>
      </c>
      <c r="K20" s="223" t="s">
        <v>123</v>
      </c>
      <c r="L20" s="224" t="s">
        <v>123</v>
      </c>
    </row>
    <row r="21" spans="1:12" x14ac:dyDescent="0.4">
      <c r="B21" s="582"/>
      <c r="C21" s="219" t="s">
        <v>123</v>
      </c>
      <c r="D21" s="223" t="s">
        <v>123</v>
      </c>
      <c r="E21" s="223" t="s">
        <v>123</v>
      </c>
      <c r="F21" s="223" t="s">
        <v>123</v>
      </c>
      <c r="G21" s="223" t="s">
        <v>28</v>
      </c>
      <c r="H21" s="223" t="s">
        <v>123</v>
      </c>
      <c r="I21" s="223" t="s">
        <v>123</v>
      </c>
      <c r="J21" s="223" t="s">
        <v>123</v>
      </c>
      <c r="K21" s="223" t="s">
        <v>123</v>
      </c>
      <c r="L21" s="224" t="s">
        <v>123</v>
      </c>
    </row>
    <row r="22" spans="1:12" x14ac:dyDescent="0.4">
      <c r="B22" s="582"/>
      <c r="C22" s="219" t="s">
        <v>123</v>
      </c>
      <c r="D22" s="223" t="s">
        <v>123</v>
      </c>
      <c r="E22" s="223" t="s">
        <v>123</v>
      </c>
      <c r="F22" s="223" t="s">
        <v>123</v>
      </c>
      <c r="G22" s="223" t="s">
        <v>28</v>
      </c>
      <c r="H22" s="223" t="s">
        <v>123</v>
      </c>
      <c r="I22" s="223" t="s">
        <v>123</v>
      </c>
      <c r="J22" s="223" t="s">
        <v>123</v>
      </c>
      <c r="K22" s="223" t="s">
        <v>123</v>
      </c>
      <c r="L22" s="224" t="s">
        <v>123</v>
      </c>
    </row>
    <row r="23" spans="1:12" x14ac:dyDescent="0.4">
      <c r="B23" s="582"/>
      <c r="C23" s="219" t="s">
        <v>123</v>
      </c>
      <c r="D23" s="223" t="s">
        <v>123</v>
      </c>
      <c r="E23" s="223" t="s">
        <v>123</v>
      </c>
      <c r="F23" s="223" t="s">
        <v>123</v>
      </c>
      <c r="G23" s="223" t="s">
        <v>28</v>
      </c>
      <c r="H23" s="223" t="s">
        <v>123</v>
      </c>
      <c r="I23" s="223" t="s">
        <v>123</v>
      </c>
      <c r="J23" s="223" t="s">
        <v>123</v>
      </c>
      <c r="K23" s="223" t="s">
        <v>123</v>
      </c>
      <c r="L23" s="224" t="s">
        <v>123</v>
      </c>
    </row>
    <row r="24" spans="1:12" x14ac:dyDescent="0.4">
      <c r="B24" s="582"/>
      <c r="C24" s="219" t="s">
        <v>123</v>
      </c>
      <c r="D24" s="223" t="s">
        <v>123</v>
      </c>
      <c r="E24" s="223" t="s">
        <v>123</v>
      </c>
      <c r="F24" s="223" t="s">
        <v>123</v>
      </c>
      <c r="G24" s="223" t="s">
        <v>28</v>
      </c>
      <c r="H24" s="223" t="s">
        <v>123</v>
      </c>
      <c r="I24" s="223" t="s">
        <v>123</v>
      </c>
      <c r="J24" s="223" t="s">
        <v>123</v>
      </c>
      <c r="K24" s="223" t="s">
        <v>123</v>
      </c>
      <c r="L24" s="224" t="s">
        <v>123</v>
      </c>
    </row>
    <row r="25" spans="1:12" x14ac:dyDescent="0.4">
      <c r="B25" s="582"/>
      <c r="C25" s="219" t="s">
        <v>123</v>
      </c>
      <c r="D25" s="223" t="s">
        <v>123</v>
      </c>
      <c r="E25" s="223" t="s">
        <v>123</v>
      </c>
      <c r="F25" s="223" t="s">
        <v>123</v>
      </c>
      <c r="G25" s="223" t="s">
        <v>28</v>
      </c>
      <c r="H25" s="223" t="s">
        <v>123</v>
      </c>
      <c r="I25" s="223" t="s">
        <v>123</v>
      </c>
      <c r="J25" s="223" t="s">
        <v>123</v>
      </c>
      <c r="K25" s="223" t="s">
        <v>123</v>
      </c>
      <c r="L25" s="224" t="s">
        <v>123</v>
      </c>
    </row>
    <row r="26" spans="1:12" x14ac:dyDescent="0.4">
      <c r="B26" s="582"/>
      <c r="C26" s="219" t="s">
        <v>123</v>
      </c>
      <c r="D26" s="223" t="s">
        <v>123</v>
      </c>
      <c r="E26" s="223" t="s">
        <v>123</v>
      </c>
      <c r="F26" s="223" t="s">
        <v>123</v>
      </c>
      <c r="G26" s="223" t="s">
        <v>123</v>
      </c>
      <c r="H26" s="223" t="s">
        <v>123</v>
      </c>
      <c r="I26" s="223" t="s">
        <v>123</v>
      </c>
      <c r="J26" s="223" t="s">
        <v>123</v>
      </c>
      <c r="K26" s="223" t="s">
        <v>123</v>
      </c>
      <c r="L26" s="224" t="s">
        <v>123</v>
      </c>
    </row>
    <row r="27" spans="1:12" x14ac:dyDescent="0.4">
      <c r="B27" s="582"/>
      <c r="C27" s="219" t="s">
        <v>123</v>
      </c>
      <c r="D27" s="223" t="s">
        <v>123</v>
      </c>
      <c r="E27" s="223" t="s">
        <v>123</v>
      </c>
      <c r="F27" s="223" t="s">
        <v>123</v>
      </c>
      <c r="G27" s="223" t="s">
        <v>123</v>
      </c>
      <c r="H27" s="223" t="s">
        <v>123</v>
      </c>
      <c r="I27" s="223" t="s">
        <v>123</v>
      </c>
      <c r="J27" s="223" t="s">
        <v>123</v>
      </c>
      <c r="K27" s="223" t="s">
        <v>123</v>
      </c>
      <c r="L27" s="224" t="s">
        <v>123</v>
      </c>
    </row>
    <row r="28" spans="1:12" x14ac:dyDescent="0.4">
      <c r="B28" s="582"/>
      <c r="C28" s="219" t="s">
        <v>123</v>
      </c>
      <c r="D28" s="223" t="s">
        <v>123</v>
      </c>
      <c r="E28" s="223" t="s">
        <v>123</v>
      </c>
      <c r="F28" s="223" t="s">
        <v>123</v>
      </c>
      <c r="G28" s="223" t="s">
        <v>123</v>
      </c>
      <c r="H28" s="223" t="s">
        <v>123</v>
      </c>
      <c r="I28" s="223" t="s">
        <v>123</v>
      </c>
      <c r="J28" s="223" t="s">
        <v>123</v>
      </c>
      <c r="K28" s="223" t="s">
        <v>123</v>
      </c>
      <c r="L28" s="224" t="s">
        <v>123</v>
      </c>
    </row>
    <row r="29" spans="1:12" ht="26.25" thickBot="1" x14ac:dyDescent="0.45">
      <c r="B29" s="583"/>
      <c r="C29" s="225" t="s">
        <v>123</v>
      </c>
      <c r="D29" s="226" t="s">
        <v>123</v>
      </c>
      <c r="E29" s="226" t="s">
        <v>123</v>
      </c>
      <c r="F29" s="226" t="s">
        <v>123</v>
      </c>
      <c r="G29" s="226" t="s">
        <v>123</v>
      </c>
      <c r="H29" s="226" t="s">
        <v>123</v>
      </c>
      <c r="I29" s="226" t="s">
        <v>123</v>
      </c>
      <c r="J29" s="226" t="s">
        <v>123</v>
      </c>
      <c r="K29" s="226" t="s">
        <v>123</v>
      </c>
      <c r="L29" s="227" t="s">
        <v>123</v>
      </c>
    </row>
    <row r="32" spans="1:12" x14ac:dyDescent="0.4">
      <c r="C32" s="205" t="s">
        <v>115</v>
      </c>
    </row>
    <row r="33" spans="3:3" x14ac:dyDescent="0.4">
      <c r="C33" s="205" t="s">
        <v>80</v>
      </c>
    </row>
    <row r="34" spans="3:3" x14ac:dyDescent="0.4">
      <c r="C34" s="205" t="s">
        <v>145</v>
      </c>
    </row>
    <row r="35" spans="3:3" x14ac:dyDescent="0.4">
      <c r="C35" s="205" t="s">
        <v>146</v>
      </c>
    </row>
    <row r="36" spans="3:3" x14ac:dyDescent="0.4">
      <c r="C36" s="205" t="s">
        <v>147</v>
      </c>
    </row>
    <row r="37" spans="3:3" x14ac:dyDescent="0.4">
      <c r="C37" s="205" t="s">
        <v>148</v>
      </c>
    </row>
    <row r="38" spans="3:3" x14ac:dyDescent="0.4">
      <c r="C38" s="205" t="s">
        <v>149</v>
      </c>
    </row>
    <row r="39" spans="3:3" x14ac:dyDescent="0.4">
      <c r="C39" s="205" t="s">
        <v>150</v>
      </c>
    </row>
    <row r="40" spans="3:3" x14ac:dyDescent="0.4">
      <c r="C40" s="205" t="s">
        <v>151</v>
      </c>
    </row>
    <row r="41" spans="3:3" x14ac:dyDescent="0.4">
      <c r="C41" s="205" t="s">
        <v>152</v>
      </c>
    </row>
    <row r="42" spans="3:3" x14ac:dyDescent="0.4">
      <c r="C42" s="205" t="s">
        <v>153</v>
      </c>
    </row>
    <row r="43" spans="3:3" x14ac:dyDescent="0.4">
      <c r="C43" s="205" t="s">
        <v>81</v>
      </c>
    </row>
    <row r="44" spans="3:3" x14ac:dyDescent="0.4">
      <c r="C44" s="205" t="s">
        <v>82</v>
      </c>
    </row>
    <row r="46" spans="3:3" x14ac:dyDescent="0.4">
      <c r="C46" s="205" t="s">
        <v>154</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2023-09-05T01:37:05Z</dcterms:created>
  <dcterms:modified xsi:type="dcterms:W3CDTF">2023-09-05T04:39:31Z</dcterms:modified>
</cp:coreProperties>
</file>